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B3A62A7E-76C9-4D6D-B0E0-1B2CF98F8B43}" xr6:coauthVersionLast="47" xr6:coauthVersionMax="47" xr10:uidLastSave="{00000000-0000-0000-0000-000000000000}"/>
  <bookViews>
    <workbookView xWindow="28680" yWindow="-120" windowWidth="29040" windowHeight="15720" activeTab="1" xr2:uid="{E854FB80-5C7A-483D-8B34-937A0EC9BE3A}"/>
  </bookViews>
  <sheets>
    <sheet name="SubSector Analysis" sheetId="3" r:id="rId1"/>
    <sheet name="Nifty 750 Analysis" sheetId="2" r:id="rId2"/>
    <sheet name="Price_Filter_13_09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B72" i="3" l="1"/>
  <c r="E72" i="3" s="1"/>
  <c r="B10" i="3"/>
  <c r="F10" i="3" s="1"/>
  <c r="B5" i="3"/>
  <c r="B68" i="3"/>
  <c r="D68" i="3" s="1"/>
  <c r="B17" i="3"/>
  <c r="D17" i="3" s="1"/>
  <c r="B40" i="3"/>
  <c r="H40" i="3" s="1"/>
  <c r="B45" i="3"/>
  <c r="H45" i="3" s="1"/>
  <c r="B27" i="3"/>
  <c r="B43" i="3"/>
  <c r="H43" i="3" s="1"/>
  <c r="B20" i="3"/>
  <c r="H20" i="3" s="1"/>
  <c r="B70" i="3"/>
  <c r="E70" i="3" s="1"/>
  <c r="B19" i="3"/>
  <c r="B9" i="3"/>
  <c r="E9" i="3" s="1"/>
  <c r="B38" i="3"/>
  <c r="D38" i="3" s="1"/>
  <c r="B23" i="3"/>
  <c r="B28" i="3"/>
  <c r="B36" i="3"/>
  <c r="H36" i="3" s="1"/>
  <c r="B11" i="3"/>
  <c r="H11" i="3" s="1"/>
  <c r="B30" i="3"/>
  <c r="H30" i="3" s="1"/>
  <c r="B41" i="3"/>
  <c r="B48" i="3"/>
  <c r="H48" i="3" s="1"/>
  <c r="B90" i="3"/>
  <c r="H90" i="3" s="1"/>
  <c r="B84" i="3"/>
  <c r="E84" i="3" s="1"/>
  <c r="B83" i="3"/>
  <c r="B75" i="3"/>
  <c r="E75" i="3" s="1"/>
  <c r="B25" i="3"/>
  <c r="D25" i="3" s="1"/>
  <c r="B31" i="3"/>
  <c r="B105" i="3"/>
  <c r="B82" i="3"/>
  <c r="E82" i="3" s="1"/>
  <c r="B49" i="3"/>
  <c r="H49" i="3" s="1"/>
  <c r="B34" i="3"/>
  <c r="H34" i="3" s="1"/>
  <c r="B13" i="3"/>
  <c r="B106" i="3"/>
  <c r="H106" i="3" s="1"/>
  <c r="B66" i="3"/>
  <c r="H66" i="3" s="1"/>
  <c r="B44" i="3"/>
  <c r="E44" i="3" s="1"/>
  <c r="B37" i="3"/>
  <c r="B6" i="3"/>
  <c r="E6" i="3" s="1"/>
  <c r="B47" i="3"/>
  <c r="F47" i="3" s="1"/>
  <c r="B80" i="3"/>
  <c r="G80" i="3" s="1"/>
  <c r="B4" i="3"/>
  <c r="D4" i="3" s="1"/>
  <c r="B55" i="3"/>
  <c r="D55" i="3" s="1"/>
  <c r="B14" i="3"/>
  <c r="H14" i="3" s="1"/>
  <c r="B103" i="3"/>
  <c r="H103" i="3" s="1"/>
  <c r="B33" i="3"/>
  <c r="B76" i="3"/>
  <c r="H76" i="3" s="1"/>
  <c r="B16" i="3"/>
  <c r="H16" i="3" s="1"/>
  <c r="B95" i="3"/>
  <c r="E95" i="3" s="1"/>
  <c r="B97" i="3"/>
  <c r="B50" i="3"/>
  <c r="E50" i="3" s="1"/>
  <c r="B118" i="3"/>
  <c r="D118" i="3" s="1"/>
  <c r="B2" i="3"/>
  <c r="G2" i="3" s="1"/>
  <c r="B78" i="3"/>
  <c r="B87" i="3"/>
  <c r="B96" i="3"/>
  <c r="H96" i="3" s="1"/>
  <c r="B56" i="3"/>
  <c r="H56" i="3" s="1"/>
  <c r="B7" i="3"/>
  <c r="B51" i="3"/>
  <c r="H51" i="3" s="1"/>
  <c r="B92" i="3"/>
  <c r="H92" i="3" s="1"/>
  <c r="B42" i="3"/>
  <c r="E42" i="3" s="1"/>
  <c r="B81" i="3"/>
  <c r="B12" i="3"/>
  <c r="E12" i="3" s="1"/>
  <c r="B86" i="3"/>
  <c r="D86" i="3" s="1"/>
  <c r="B69" i="3"/>
  <c r="G69" i="3" s="1"/>
  <c r="B46" i="3"/>
  <c r="D46" i="3" s="1"/>
  <c r="B22" i="3"/>
  <c r="B21" i="3"/>
  <c r="H21" i="3" s="1"/>
  <c r="B104" i="3"/>
  <c r="H104" i="3" s="1"/>
  <c r="B26" i="3"/>
  <c r="B57" i="3"/>
  <c r="H57" i="3" s="1"/>
  <c r="B32" i="3"/>
  <c r="H32" i="3" s="1"/>
  <c r="B74" i="3"/>
  <c r="E74" i="3" s="1"/>
  <c r="B93" i="3"/>
  <c r="B117" i="3"/>
  <c r="E117" i="3" s="1"/>
  <c r="B24" i="3"/>
  <c r="F24" i="3" s="1"/>
  <c r="B88" i="3"/>
  <c r="G88" i="3" s="1"/>
  <c r="B94" i="3"/>
  <c r="B91" i="3"/>
  <c r="B15" i="3"/>
  <c r="H15" i="3" s="1"/>
  <c r="B62" i="3"/>
  <c r="H62" i="3" s="1"/>
  <c r="B85" i="3"/>
  <c r="B52" i="3"/>
  <c r="H52" i="3" s="1"/>
  <c r="B8" i="3"/>
  <c r="H8" i="3" s="1"/>
  <c r="B71" i="3"/>
  <c r="E71" i="3" s="1"/>
  <c r="B77" i="3"/>
  <c r="B107" i="3"/>
  <c r="E107" i="3" s="1"/>
  <c r="B73" i="3"/>
  <c r="D73" i="3" s="1"/>
  <c r="B58" i="3"/>
  <c r="E58" i="3" s="1"/>
  <c r="B35" i="3"/>
  <c r="B116" i="3"/>
  <c r="B67" i="3"/>
  <c r="H67" i="3" s="1"/>
  <c r="B98" i="3"/>
  <c r="H98" i="3" s="1"/>
  <c r="B59" i="3"/>
  <c r="B102" i="3"/>
  <c r="H102" i="3" s="1"/>
  <c r="B29" i="3"/>
  <c r="H29" i="3" s="1"/>
  <c r="B53" i="3"/>
  <c r="E53" i="3" s="1"/>
  <c r="B60" i="3"/>
  <c r="B89" i="3"/>
  <c r="E89" i="3" s="1"/>
  <c r="B39" i="3"/>
  <c r="F39" i="3" s="1"/>
  <c r="B18" i="3"/>
  <c r="G18" i="3" s="1"/>
  <c r="B119" i="3"/>
  <c r="D119" i="3" s="1"/>
  <c r="B115" i="3"/>
  <c r="B112" i="3"/>
  <c r="H112" i="3" s="1"/>
  <c r="B108" i="3"/>
  <c r="H108" i="3" s="1"/>
  <c r="B79" i="3"/>
  <c r="B114" i="3"/>
  <c r="H114" i="3" s="1"/>
  <c r="B113" i="3"/>
  <c r="H113" i="3" s="1"/>
  <c r="B121" i="3"/>
  <c r="E121" i="3" s="1"/>
  <c r="B3" i="3"/>
  <c r="B99" i="3"/>
  <c r="E99" i="3" s="1"/>
  <c r="B61" i="3"/>
  <c r="D61" i="3" s="1"/>
  <c r="B100" i="3"/>
  <c r="G100" i="3" s="1"/>
  <c r="B109" i="3"/>
  <c r="B101" i="3"/>
  <c r="B110" i="3"/>
  <c r="H110" i="3" s="1"/>
  <c r="B54" i="3"/>
  <c r="H54" i="3" s="1"/>
  <c r="B120" i="3"/>
  <c r="B63" i="3"/>
  <c r="H63" i="3" s="1"/>
  <c r="B64" i="3"/>
  <c r="H64" i="3" s="1"/>
  <c r="B65" i="3"/>
  <c r="E65" i="3" s="1"/>
  <c r="B122" i="3"/>
  <c r="B111" i="3"/>
  <c r="G111" i="3" s="1"/>
  <c r="AQ618" i="2"/>
  <c r="AQ621" i="2"/>
  <c r="AQ682" i="2"/>
  <c r="AQ141" i="2"/>
  <c r="AQ447" i="2"/>
  <c r="AQ559" i="2"/>
  <c r="AQ492" i="2"/>
  <c r="AQ588" i="2"/>
  <c r="AQ518" i="2"/>
  <c r="AQ411" i="2"/>
  <c r="AQ469" i="2"/>
  <c r="AQ504" i="2"/>
  <c r="AQ650" i="2"/>
  <c r="AQ280" i="2"/>
  <c r="AQ201" i="2"/>
  <c r="AQ533" i="2"/>
  <c r="AQ543" i="2"/>
  <c r="AQ344" i="2"/>
  <c r="AQ343" i="2"/>
  <c r="AQ715" i="2"/>
  <c r="AQ540" i="2"/>
  <c r="AQ445" i="2"/>
  <c r="AQ473" i="2"/>
  <c r="AQ535" i="2"/>
  <c r="AQ93" i="2"/>
  <c r="AQ82" i="2"/>
  <c r="AQ654" i="2"/>
  <c r="AQ338" i="2"/>
  <c r="AQ222" i="2"/>
  <c r="AQ47" i="2"/>
  <c r="AQ250" i="2"/>
  <c r="AQ587" i="2"/>
  <c r="AQ645" i="2"/>
  <c r="AQ410" i="2"/>
  <c r="AQ11" i="2"/>
  <c r="AQ320" i="2"/>
  <c r="AQ235" i="2"/>
  <c r="AQ678" i="2"/>
  <c r="AQ122" i="2"/>
  <c r="AQ89" i="2"/>
  <c r="AQ527" i="2"/>
  <c r="AQ534" i="2"/>
  <c r="AQ114" i="2"/>
  <c r="AQ341" i="2"/>
  <c r="AQ60" i="2"/>
  <c r="AQ206" i="2"/>
  <c r="AQ256" i="2"/>
  <c r="AQ638" i="2"/>
  <c r="AQ112" i="2"/>
  <c r="AQ579" i="2"/>
  <c r="AQ333" i="2"/>
  <c r="AQ431" i="2"/>
  <c r="AQ161" i="2"/>
  <c r="AQ511" i="2"/>
  <c r="AQ131" i="2"/>
  <c r="AQ135" i="2"/>
  <c r="AQ502" i="2"/>
  <c r="AQ481" i="2"/>
  <c r="AQ432" i="2"/>
  <c r="AQ646" i="2"/>
  <c r="AQ401" i="2"/>
  <c r="AQ124" i="2"/>
  <c r="AQ367" i="2"/>
  <c r="AQ450" i="2"/>
  <c r="AQ380" i="2"/>
  <c r="AQ245" i="2"/>
  <c r="AQ257" i="2"/>
  <c r="AQ107" i="2"/>
  <c r="AQ476" i="2"/>
  <c r="AQ120" i="2"/>
  <c r="AQ362" i="2"/>
  <c r="AQ227" i="2"/>
  <c r="AQ165" i="2"/>
  <c r="AQ152" i="2"/>
  <c r="AQ405" i="2"/>
  <c r="AQ505" i="2"/>
  <c r="AQ326" i="2"/>
  <c r="AQ404" i="2"/>
  <c r="AQ548" i="2"/>
  <c r="AQ659" i="2"/>
  <c r="AQ602" i="2"/>
  <c r="AQ212" i="2"/>
  <c r="AQ239" i="2"/>
  <c r="AQ6" i="2"/>
  <c r="AQ321" i="2"/>
  <c r="AQ664" i="2"/>
  <c r="AQ4" i="2"/>
  <c r="AQ132" i="2"/>
  <c r="AQ336" i="2"/>
  <c r="AQ364" i="2"/>
  <c r="AQ616" i="2"/>
  <c r="AQ276" i="2"/>
  <c r="AQ100" i="2"/>
  <c r="AQ507" i="2"/>
  <c r="AQ91" i="2"/>
  <c r="AQ80" i="2"/>
  <c r="AQ249" i="2"/>
  <c r="AQ440" i="2"/>
  <c r="AQ149" i="2"/>
  <c r="AQ351" i="2"/>
  <c r="AQ258" i="2"/>
  <c r="AQ229" i="2"/>
  <c r="AQ234" i="2"/>
  <c r="AQ482" i="2"/>
  <c r="AQ59" i="2"/>
  <c r="AQ501" i="2"/>
  <c r="AQ314" i="2"/>
  <c r="AQ173" i="2"/>
  <c r="AQ183" i="2"/>
  <c r="AQ386" i="2"/>
  <c r="AQ62" i="2"/>
  <c r="AQ214" i="2"/>
  <c r="AQ403" i="2"/>
  <c r="AQ573" i="2"/>
  <c r="AQ708" i="2"/>
  <c r="AQ203" i="2"/>
  <c r="AQ455" i="2"/>
  <c r="AQ169" i="2"/>
  <c r="AQ519" i="2"/>
  <c r="AQ318" i="2"/>
  <c r="AQ648" i="2"/>
  <c r="AQ210" i="2"/>
  <c r="AQ19" i="2"/>
  <c r="AQ64" i="2"/>
  <c r="AQ154" i="2"/>
  <c r="AQ259" i="2"/>
  <c r="AQ160" i="2"/>
  <c r="AQ327" i="2"/>
  <c r="AQ40" i="2"/>
  <c r="AQ394" i="2"/>
  <c r="AQ43" i="2"/>
  <c r="AQ687" i="2"/>
  <c r="AQ322" i="2"/>
  <c r="AQ240" i="2"/>
  <c r="AQ577" i="2"/>
  <c r="AQ13" i="2"/>
  <c r="AQ692" i="2"/>
  <c r="AQ490" i="2"/>
  <c r="AQ681" i="2"/>
  <c r="AQ263" i="2"/>
  <c r="AQ464" i="2"/>
  <c r="AQ272" i="2"/>
  <c r="AQ396" i="2"/>
  <c r="AQ230" i="2"/>
  <c r="AQ246" i="2"/>
  <c r="AQ328" i="2"/>
  <c r="AQ335" i="2"/>
  <c r="AQ218" i="2"/>
  <c r="AQ399" i="2"/>
  <c r="AQ72" i="2"/>
  <c r="AQ140" i="2"/>
  <c r="AQ254" i="2"/>
  <c r="AQ558" i="2"/>
  <c r="AQ305" i="2"/>
  <c r="AQ564" i="2"/>
  <c r="AQ108" i="2"/>
  <c r="AQ474" i="2"/>
  <c r="AQ147" i="2"/>
  <c r="AQ515" i="2"/>
  <c r="AQ419" i="2"/>
  <c r="AQ487" i="2"/>
  <c r="AQ368" i="2"/>
  <c r="AQ601" i="2"/>
  <c r="AQ520" i="2"/>
  <c r="AQ550" i="2"/>
  <c r="AQ521" i="2"/>
  <c r="AQ671" i="2"/>
  <c r="AQ561" i="2"/>
  <c r="AQ25" i="2"/>
  <c r="AQ693" i="2"/>
  <c r="AQ571" i="2"/>
  <c r="AQ298" i="2"/>
  <c r="AQ211" i="2"/>
  <c r="AQ689" i="2"/>
  <c r="AQ385" i="2"/>
  <c r="AQ170" i="2"/>
  <c r="AQ605" i="2"/>
  <c r="AQ49" i="2"/>
  <c r="AQ417" i="2"/>
  <c r="AQ192" i="2"/>
  <c r="AQ191" i="2"/>
  <c r="AQ46" i="2"/>
  <c r="AQ182" i="2"/>
  <c r="AQ566" i="2"/>
  <c r="AQ283" i="2"/>
  <c r="AQ624" i="2"/>
  <c r="AQ7" i="2"/>
  <c r="AQ640" i="2"/>
  <c r="AQ657" i="2"/>
  <c r="AQ530" i="2"/>
  <c r="AQ611" i="2"/>
  <c r="AQ357" i="2"/>
  <c r="AQ57" i="2"/>
  <c r="AQ422" i="2"/>
  <c r="AQ27" i="2"/>
  <c r="AQ552" i="2"/>
  <c r="AQ446" i="2"/>
  <c r="AQ484" i="2"/>
  <c r="AQ373" i="2"/>
  <c r="AQ156" i="2"/>
  <c r="AQ542" i="2"/>
  <c r="AQ348" i="2"/>
  <c r="AQ213" i="2"/>
  <c r="AQ31" i="2"/>
  <c r="AQ514" i="2"/>
  <c r="AQ136" i="2"/>
  <c r="AQ308" i="2"/>
  <c r="AQ101" i="2"/>
  <c r="AQ463" i="2"/>
  <c r="AQ457" i="2"/>
  <c r="AQ647" i="2"/>
  <c r="AQ121" i="2"/>
  <c r="AQ390" i="2"/>
  <c r="AQ97" i="2"/>
  <c r="AQ551" i="2"/>
  <c r="AQ454" i="2"/>
  <c r="AQ88" i="2"/>
  <c r="AQ356" i="2"/>
  <c r="AQ416" i="2"/>
  <c r="AQ596" i="2"/>
  <c r="AQ73" i="2"/>
  <c r="AQ65" i="2"/>
  <c r="AQ9" i="2"/>
  <c r="AQ125" i="2"/>
  <c r="AQ424" i="2"/>
  <c r="AQ226" i="2"/>
  <c r="AQ479" i="2"/>
  <c r="AQ470" i="2"/>
  <c r="AQ603" i="2"/>
  <c r="AQ691" i="2"/>
  <c r="AQ721" i="2"/>
  <c r="AQ110" i="2"/>
  <c r="AQ267" i="2"/>
  <c r="AQ270" i="2"/>
  <c r="AQ317" i="2"/>
  <c r="AQ300" i="2"/>
  <c r="AQ407" i="2"/>
  <c r="AQ159" i="2"/>
  <c r="AQ593" i="2"/>
  <c r="AQ238" i="2"/>
  <c r="AQ295" i="2"/>
  <c r="AQ409" i="2"/>
  <c r="AQ690" i="2"/>
  <c r="AQ5" i="2"/>
  <c r="AQ444" i="2"/>
  <c r="AQ69" i="2"/>
  <c r="AQ346" i="2"/>
  <c r="AQ55" i="2"/>
  <c r="AQ35" i="2"/>
  <c r="AQ32" i="2"/>
  <c r="AQ497" i="2"/>
  <c r="AQ584" i="2"/>
  <c r="AQ674" i="2"/>
  <c r="AQ71" i="2"/>
  <c r="AQ568" i="2"/>
  <c r="AQ725" i="2"/>
  <c r="AQ174" i="2"/>
  <c r="AQ546" i="2"/>
  <c r="AQ186" i="2"/>
  <c r="AQ382" i="2"/>
  <c r="AQ294" i="2"/>
  <c r="AQ155" i="2"/>
  <c r="AQ460" i="2"/>
  <c r="AQ84" i="2"/>
  <c r="AQ522" i="2"/>
  <c r="AQ383" i="2"/>
  <c r="AQ349" i="2"/>
  <c r="AQ123" i="2"/>
  <c r="AQ537" i="2"/>
  <c r="AQ375" i="2"/>
  <c r="AQ166" i="2"/>
  <c r="AQ18" i="2"/>
  <c r="AQ337" i="2"/>
  <c r="AQ345" i="2"/>
  <c r="AQ51" i="2"/>
  <c r="AQ361" i="2"/>
  <c r="AQ582" i="2"/>
  <c r="AQ449" i="2"/>
  <c r="AQ555" i="2"/>
  <c r="AQ244" i="2"/>
  <c r="AQ56" i="2"/>
  <c r="AQ462" i="2"/>
  <c r="AQ665" i="2"/>
  <c r="AQ427" i="2"/>
  <c r="AQ231" i="2"/>
  <c r="AQ435" i="2"/>
  <c r="AQ92" i="2"/>
  <c r="AQ109" i="2"/>
  <c r="AQ105" i="2"/>
  <c r="AQ266" i="2"/>
  <c r="AQ253" i="2"/>
  <c r="AQ672" i="2"/>
  <c r="AQ589" i="2"/>
  <c r="AQ171" i="2"/>
  <c r="AQ67" i="2"/>
  <c r="AQ128" i="2"/>
  <c r="AQ269" i="2"/>
  <c r="AQ425" i="2"/>
  <c r="AQ359" i="2"/>
  <c r="AQ358" i="2"/>
  <c r="AQ66" i="2"/>
  <c r="AQ493" i="2"/>
  <c r="AQ607" i="2"/>
  <c r="AQ606" i="2"/>
  <c r="AQ177" i="2"/>
  <c r="AQ517" i="2"/>
  <c r="AQ365" i="2"/>
  <c r="AQ50" i="2"/>
  <c r="AQ106" i="2"/>
  <c r="AQ296" i="2"/>
  <c r="AQ456" i="2"/>
  <c r="AQ303" i="2"/>
  <c r="AQ498" i="2"/>
  <c r="AQ8" i="2"/>
  <c r="AQ242" i="2"/>
  <c r="AQ575" i="2"/>
  <c r="AQ146" i="2"/>
  <c r="AQ208" i="2"/>
  <c r="AQ261" i="2"/>
  <c r="AQ119" i="2"/>
  <c r="AQ304" i="2"/>
  <c r="AQ189" i="2"/>
  <c r="AQ384" i="2"/>
  <c r="AQ309" i="2"/>
  <c r="AQ496" i="2"/>
  <c r="AQ720" i="2"/>
  <c r="AQ205" i="2"/>
  <c r="AQ20" i="2"/>
  <c r="AQ224" i="2"/>
  <c r="AQ536" i="2"/>
  <c r="AQ625" i="2"/>
  <c r="AQ707" i="2"/>
  <c r="AQ127" i="2"/>
  <c r="AQ282" i="2"/>
  <c r="AQ81" i="2"/>
  <c r="AQ94" i="2"/>
  <c r="AQ312" i="2"/>
  <c r="AQ477" i="2"/>
  <c r="AQ217" i="2"/>
  <c r="AQ137" i="2"/>
  <c r="AQ525" i="2"/>
  <c r="AQ324" i="2"/>
  <c r="AQ188" i="2"/>
  <c r="AQ204" i="2"/>
  <c r="AQ83" i="2"/>
  <c r="AQ95" i="2"/>
  <c r="AQ641" i="2"/>
  <c r="AQ495" i="2"/>
  <c r="AQ38" i="2"/>
  <c r="AQ10" i="2"/>
  <c r="AQ732" i="2"/>
  <c r="AQ633" i="2"/>
  <c r="AQ29" i="2"/>
  <c r="AQ556" i="2"/>
  <c r="AQ129" i="2"/>
  <c r="AQ37" i="2"/>
  <c r="AQ63" i="2"/>
  <c r="AQ118" i="2"/>
  <c r="AQ200" i="2"/>
  <c r="AQ500" i="2"/>
  <c r="AQ429" i="2"/>
  <c r="AQ306" i="2"/>
  <c r="AQ130" i="2"/>
  <c r="AQ388" i="2"/>
  <c r="AQ569" i="2"/>
  <c r="AQ251" i="2"/>
  <c r="AQ574" i="2"/>
  <c r="AQ42" i="2"/>
  <c r="AQ199" i="2"/>
  <c r="AQ187" i="2"/>
  <c r="AQ360" i="2"/>
  <c r="AQ3" i="2"/>
  <c r="AQ179" i="2"/>
  <c r="AQ279" i="2"/>
  <c r="AQ630" i="2"/>
  <c r="AQ604" i="2"/>
  <c r="AQ626" i="2"/>
  <c r="AQ392" i="2"/>
  <c r="AQ48" i="2"/>
  <c r="AQ398" i="2"/>
  <c r="AQ307" i="2"/>
  <c r="AQ323" i="2"/>
  <c r="AQ181" i="2"/>
  <c r="AQ190" i="2"/>
  <c r="AQ491" i="2"/>
  <c r="AQ612" i="2"/>
  <c r="AQ709" i="2"/>
  <c r="AQ151" i="2"/>
  <c r="AQ2" i="2"/>
  <c r="AQ14" i="2"/>
  <c r="AQ433" i="2"/>
  <c r="AQ115" i="2"/>
  <c r="AQ12" i="2"/>
  <c r="AQ488" i="2"/>
  <c r="AQ666" i="2"/>
  <c r="AQ352" i="2"/>
  <c r="AQ58" i="2"/>
  <c r="AQ225" i="2"/>
  <c r="AQ325" i="2"/>
  <c r="AQ153" i="2"/>
  <c r="AQ102" i="2"/>
  <c r="AQ157" i="2"/>
  <c r="AQ329" i="2"/>
  <c r="AQ26" i="2"/>
  <c r="AQ614" i="2"/>
  <c r="AQ219" i="2"/>
  <c r="AQ143" i="2"/>
  <c r="AQ563" i="2"/>
  <c r="AQ262" i="2"/>
  <c r="AQ98" i="2"/>
  <c r="AQ34" i="2"/>
  <c r="AQ248" i="2"/>
  <c r="AQ503" i="2"/>
  <c r="AQ17" i="2"/>
  <c r="AQ15" i="2"/>
  <c r="AQ458" i="2"/>
  <c r="AQ541" i="2"/>
  <c r="AQ61" i="2"/>
  <c r="AQ287" i="2"/>
  <c r="AQ370" i="2"/>
  <c r="AQ275" i="2"/>
  <c r="AQ406" i="2"/>
  <c r="AQ265" i="2"/>
  <c r="AQ591" i="2"/>
  <c r="AQ599" i="2"/>
  <c r="AQ371" i="2"/>
  <c r="AQ241" i="2"/>
  <c r="AQ576" i="2"/>
  <c r="AQ737" i="2"/>
  <c r="AQ673" i="2"/>
  <c r="AQ74" i="2"/>
  <c r="AQ163" i="2"/>
  <c r="AQ608" i="2"/>
  <c r="AQ232" i="2"/>
  <c r="AQ489" i="2"/>
  <c r="AQ570" i="2"/>
  <c r="AQ142" i="2"/>
  <c r="AQ683" i="2"/>
  <c r="AQ28" i="2"/>
  <c r="AQ315" i="2"/>
  <c r="AQ148" i="2"/>
  <c r="AQ75" i="2"/>
  <c r="AQ459" i="2"/>
  <c r="AQ268" i="2"/>
  <c r="AQ77" i="2"/>
  <c r="AQ726" i="2"/>
  <c r="AQ686" i="2"/>
  <c r="AQ381" i="2"/>
  <c r="AQ291" i="2"/>
  <c r="AQ103" i="2"/>
  <c r="AQ243" i="2"/>
  <c r="AQ622" i="2"/>
  <c r="AQ273" i="2"/>
  <c r="AQ523" i="2"/>
  <c r="AQ378" i="2"/>
  <c r="AQ565" i="2"/>
  <c r="AQ355" i="2"/>
  <c r="AQ347" i="2"/>
  <c r="AQ264" i="2"/>
  <c r="AQ702" i="2"/>
  <c r="AQ466" i="2"/>
  <c r="AQ197" i="2"/>
  <c r="AQ68" i="2"/>
  <c r="AQ311" i="2"/>
  <c r="AQ461" i="2"/>
  <c r="AQ228" i="2"/>
  <c r="AQ423" i="2"/>
  <c r="AQ531" i="2"/>
  <c r="AQ342" i="2"/>
  <c r="AQ53" i="2"/>
  <c r="AQ597" i="2"/>
  <c r="AQ22" i="2"/>
  <c r="AQ162" i="2"/>
  <c r="AQ271" i="2"/>
  <c r="AQ680" i="2"/>
  <c r="AQ340" i="2"/>
  <c r="AQ52" i="2"/>
  <c r="AQ554" i="2"/>
  <c r="AQ467" i="2"/>
  <c r="AQ202" i="2"/>
  <c r="AQ133" i="2"/>
  <c r="AQ237" i="2"/>
  <c r="AQ339" i="2"/>
  <c r="AQ452" i="2"/>
  <c r="AQ713" i="2"/>
  <c r="AQ138" i="2"/>
  <c r="AQ297" i="2"/>
  <c r="AQ704" i="2"/>
  <c r="AQ731" i="2"/>
  <c r="AQ289" i="2"/>
  <c r="AQ366" i="2"/>
  <c r="AQ667" i="2"/>
  <c r="AQ134" i="2"/>
  <c r="AQ16" i="2"/>
  <c r="AQ581" i="2"/>
  <c r="AQ442" i="2"/>
  <c r="AQ185" i="2"/>
  <c r="AQ529" i="2"/>
  <c r="AQ30" i="2"/>
  <c r="AQ485" i="2"/>
  <c r="AQ167" i="2"/>
  <c r="AQ301" i="2"/>
  <c r="AQ658" i="2"/>
  <c r="AQ560" i="2"/>
  <c r="AQ453" i="2"/>
  <c r="AQ233" i="2"/>
  <c r="AQ639" i="2"/>
  <c r="AQ512" i="2"/>
  <c r="AQ176" i="2"/>
  <c r="AQ354" i="2"/>
  <c r="AQ21" i="2"/>
  <c r="AQ547" i="2"/>
  <c r="AQ292" i="2"/>
  <c r="AQ634" i="2"/>
  <c r="AQ524" i="2"/>
  <c r="AQ483" i="2"/>
  <c r="AQ430" i="2"/>
  <c r="AQ54" i="2"/>
  <c r="AQ45" i="2"/>
  <c r="AQ486" i="2"/>
  <c r="AQ44" i="2"/>
  <c r="AQ585" i="2"/>
  <c r="AQ734" i="2"/>
  <c r="AQ23" i="2"/>
  <c r="AQ439" i="2"/>
  <c r="AQ353" i="2"/>
  <c r="AQ113" i="2"/>
  <c r="AQ420" i="2"/>
  <c r="AQ600" i="2"/>
  <c r="AQ332" i="2"/>
  <c r="AQ590" i="2"/>
  <c r="AQ79" i="2"/>
  <c r="AQ553" i="2"/>
  <c r="AQ549" i="2"/>
  <c r="AQ724" i="2"/>
  <c r="AQ733" i="2"/>
  <c r="AQ465" i="2"/>
  <c r="AQ478" i="2"/>
  <c r="AQ660" i="2"/>
  <c r="AQ428" i="2"/>
  <c r="AQ236" i="2"/>
  <c r="AQ637" i="2"/>
  <c r="AQ116" i="2"/>
  <c r="AQ196" i="2"/>
  <c r="AQ623" i="2"/>
  <c r="AQ39" i="2"/>
  <c r="AQ377" i="2"/>
  <c r="AQ290" i="2"/>
  <c r="AQ480" i="2"/>
  <c r="AQ70" i="2"/>
  <c r="AQ631" i="2"/>
  <c r="AQ288" i="2"/>
  <c r="AQ175" i="2"/>
  <c r="AQ402" i="2"/>
  <c r="AQ24" i="2"/>
  <c r="AQ598" i="2"/>
  <c r="AQ284" i="2"/>
  <c r="AQ99" i="2"/>
  <c r="AQ215" i="2"/>
  <c r="AQ508" i="2"/>
  <c r="AQ209" i="2"/>
  <c r="AQ310" i="2"/>
  <c r="AQ651" i="2"/>
  <c r="AQ413" i="2"/>
  <c r="AQ586" i="2"/>
  <c r="AQ475" i="2"/>
  <c r="AQ41" i="2"/>
  <c r="AQ78" i="2"/>
  <c r="AQ126" i="2"/>
  <c r="AQ729" i="2"/>
  <c r="AQ184" i="2"/>
  <c r="AQ538" i="2"/>
  <c r="AQ663" i="2"/>
  <c r="AQ412" i="2"/>
  <c r="AQ696" i="2"/>
  <c r="AQ727" i="2"/>
  <c r="AQ36" i="2"/>
  <c r="AQ164" i="2"/>
  <c r="AQ509" i="2"/>
  <c r="AQ33" i="2"/>
  <c r="AQ274" i="2"/>
  <c r="AQ695" i="2"/>
  <c r="AQ706" i="2"/>
  <c r="AQ76" i="2"/>
  <c r="AQ379" i="2"/>
  <c r="AQ220" i="2"/>
  <c r="AQ400" i="2"/>
  <c r="AQ145" i="2"/>
  <c r="AQ694" i="2"/>
  <c r="AQ438" i="2"/>
  <c r="AQ350" i="2"/>
  <c r="AQ656" i="2"/>
  <c r="AQ389" i="2"/>
  <c r="AQ644" i="2"/>
  <c r="AQ139" i="2"/>
  <c r="AQ221" i="2"/>
  <c r="AQ172" i="2"/>
  <c r="AQ628" i="2"/>
  <c r="AQ111" i="2"/>
  <c r="AQ374" i="2"/>
  <c r="AQ516" i="2"/>
  <c r="AQ572" i="2"/>
  <c r="AQ334" i="2"/>
  <c r="AQ96" i="2"/>
  <c r="AQ711" i="2"/>
  <c r="AQ436" i="2"/>
  <c r="AQ697" i="2"/>
  <c r="AQ718" i="2"/>
  <c r="AQ532" i="2"/>
  <c r="AQ653" i="2"/>
  <c r="AQ207" i="2"/>
  <c r="AQ178" i="2"/>
  <c r="AQ636" i="2"/>
  <c r="AQ434" i="2"/>
  <c r="AQ506" i="2"/>
  <c r="AQ86" i="2"/>
  <c r="AQ330" i="2"/>
  <c r="AQ278" i="2"/>
  <c r="AQ150" i="2"/>
  <c r="AQ293" i="2"/>
  <c r="AQ260" i="2"/>
  <c r="AQ247" i="2"/>
  <c r="AQ319" i="2"/>
  <c r="AQ117" i="2"/>
  <c r="AQ144" i="2"/>
  <c r="AQ104" i="2"/>
  <c r="AQ652" i="2"/>
  <c r="AQ418" i="2"/>
  <c r="AQ372" i="2"/>
  <c r="AQ216" i="2"/>
  <c r="AQ676" i="2"/>
  <c r="AQ609" i="2"/>
  <c r="AQ710" i="2"/>
  <c r="AQ578" i="2"/>
  <c r="AQ661" i="2"/>
  <c r="AQ539" i="2"/>
  <c r="AQ90" i="2"/>
  <c r="AQ642" i="2"/>
  <c r="AQ613" i="2"/>
  <c r="AQ738" i="2"/>
  <c r="AQ730" i="2"/>
  <c r="AQ397" i="2"/>
  <c r="AQ699" i="2"/>
  <c r="AQ158" i="2"/>
  <c r="AQ316" i="2"/>
  <c r="AQ620" i="2"/>
  <c r="AQ180" i="2"/>
  <c r="AQ281" i="2"/>
  <c r="AQ387" i="2"/>
  <c r="AQ194" i="2"/>
  <c r="AQ471" i="2"/>
  <c r="AQ619" i="2"/>
  <c r="AQ87" i="2"/>
  <c r="AQ421" i="2"/>
  <c r="AQ679" i="2"/>
  <c r="AQ255" i="2"/>
  <c r="AQ277" i="2"/>
  <c r="AQ580" i="2"/>
  <c r="AQ610" i="2"/>
  <c r="AQ544" i="2"/>
  <c r="AQ331" i="2"/>
  <c r="AQ363" i="2"/>
  <c r="AQ393" i="2"/>
  <c r="AQ414" i="2"/>
  <c r="AQ85" i="2"/>
  <c r="AQ193" i="2"/>
  <c r="AQ286" i="2"/>
  <c r="AQ285" i="2"/>
  <c r="AQ223" i="2"/>
  <c r="AQ494" i="2"/>
  <c r="AQ728" i="2"/>
  <c r="AQ391" i="2"/>
  <c r="AQ595" i="2"/>
  <c r="AQ668" i="2"/>
  <c r="AQ198" i="2"/>
  <c r="AQ299" i="2"/>
  <c r="AQ567" i="2"/>
  <c r="AQ168" i="2"/>
  <c r="AQ510" i="2"/>
  <c r="AQ195" i="2"/>
  <c r="AQ499" i="2"/>
  <c r="AQ562" i="2"/>
  <c r="AQ594" i="2"/>
  <c r="AQ252" i="2"/>
  <c r="AQ627" i="2"/>
  <c r="AQ448" i="2"/>
  <c r="AQ632" i="2"/>
  <c r="AQ545" i="2"/>
  <c r="AQ513" i="2"/>
  <c r="AQ395" i="2"/>
  <c r="AQ415" i="2"/>
  <c r="AQ443" i="2"/>
  <c r="AQ655" i="2"/>
  <c r="AQ441" i="2"/>
  <c r="AQ376" i="2"/>
  <c r="AQ716" i="2"/>
  <c r="AQ408" i="2"/>
  <c r="AQ302" i="2"/>
  <c r="AQ688" i="2"/>
  <c r="AQ369" i="2"/>
  <c r="AQ583" i="2"/>
  <c r="AQ669" i="2"/>
  <c r="AQ643" i="2"/>
  <c r="AQ451" i="2"/>
  <c r="AQ437" i="2"/>
  <c r="AQ526" i="2"/>
  <c r="AQ313" i="2"/>
  <c r="AQ649" i="2"/>
  <c r="AQ629" i="2"/>
  <c r="AQ723" i="2"/>
  <c r="AQ426" i="2"/>
  <c r="AQ684" i="2"/>
  <c r="AQ675" i="2"/>
  <c r="AQ468" i="2"/>
  <c r="AQ635" i="2"/>
  <c r="AQ617" i="2"/>
  <c r="AQ700" i="2"/>
  <c r="AQ557" i="2"/>
  <c r="AQ592" i="2"/>
  <c r="AQ739" i="2"/>
  <c r="AQ528" i="2"/>
  <c r="AQ677" i="2"/>
  <c r="AQ472" i="2"/>
  <c r="AQ698" i="2"/>
  <c r="AQ735" i="2"/>
  <c r="AQ714" i="2"/>
  <c r="AQ705" i="2"/>
  <c r="AQ736" i="2"/>
  <c r="AQ703" i="2"/>
  <c r="AQ615" i="2"/>
  <c r="AQ717" i="2"/>
  <c r="AQ670" i="2"/>
  <c r="AQ662" i="2"/>
  <c r="AQ722" i="2"/>
  <c r="AQ685" i="2"/>
  <c r="AQ701" i="2"/>
  <c r="AQ719" i="2"/>
  <c r="AQ712" i="2"/>
  <c r="AK618" i="2"/>
  <c r="AR618" i="2" s="1"/>
  <c r="AK621" i="2"/>
  <c r="AK682" i="2"/>
  <c r="AK141" i="2"/>
  <c r="AK447" i="2"/>
  <c r="AK559" i="2"/>
  <c r="AK492" i="2"/>
  <c r="AR492" i="2" s="1"/>
  <c r="AK588" i="2"/>
  <c r="AK518" i="2"/>
  <c r="AR518" i="2" s="1"/>
  <c r="AK411" i="2"/>
  <c r="AK469" i="2"/>
  <c r="AK504" i="2"/>
  <c r="AK650" i="2"/>
  <c r="AK280" i="2"/>
  <c r="AK201" i="2"/>
  <c r="AK533" i="2"/>
  <c r="AR533" i="2" s="1"/>
  <c r="AK543" i="2"/>
  <c r="AR543" i="2" s="1"/>
  <c r="AK344" i="2"/>
  <c r="AR344" i="2" s="1"/>
  <c r="AK343" i="2"/>
  <c r="AK715" i="2"/>
  <c r="AK540" i="2"/>
  <c r="AR540" i="2" s="1"/>
  <c r="AK445" i="2"/>
  <c r="AK473" i="2"/>
  <c r="AK535" i="2"/>
  <c r="AK93" i="2"/>
  <c r="AK82" i="2"/>
  <c r="AK654" i="2"/>
  <c r="AK338" i="2"/>
  <c r="AR338" i="2" s="1"/>
  <c r="AK222" i="2"/>
  <c r="AK47" i="2"/>
  <c r="AR47" i="2" s="1"/>
  <c r="AK250" i="2"/>
  <c r="AK587" i="2"/>
  <c r="AK645" i="2"/>
  <c r="AK410" i="2"/>
  <c r="AK11" i="2"/>
  <c r="AK320" i="2"/>
  <c r="AK235" i="2"/>
  <c r="AR235" i="2" s="1"/>
  <c r="AK678" i="2"/>
  <c r="AR678" i="2" s="1"/>
  <c r="AK122" i="2"/>
  <c r="AR122" i="2" s="1"/>
  <c r="AK89" i="2"/>
  <c r="AK527" i="2"/>
  <c r="AK534" i="2"/>
  <c r="AK114" i="2"/>
  <c r="AR114" i="2" s="1"/>
  <c r="AK341" i="2"/>
  <c r="AR341" i="2" s="1"/>
  <c r="AK60" i="2"/>
  <c r="AR60" i="2" s="1"/>
  <c r="AK206" i="2"/>
  <c r="AK256" i="2"/>
  <c r="AR256" i="2" s="1"/>
  <c r="AK638" i="2"/>
  <c r="AR638" i="2" s="1"/>
  <c r="AK112" i="2"/>
  <c r="AK579" i="2"/>
  <c r="AK333" i="2"/>
  <c r="AK431" i="2"/>
  <c r="AK161" i="2"/>
  <c r="AK511" i="2"/>
  <c r="AK131" i="2"/>
  <c r="AK135" i="2"/>
  <c r="AR135" i="2" s="1"/>
  <c r="AK502" i="2"/>
  <c r="AK481" i="2"/>
  <c r="AR481" i="2" s="1"/>
  <c r="AK432" i="2"/>
  <c r="AK646" i="2"/>
  <c r="AK401" i="2"/>
  <c r="AK124" i="2"/>
  <c r="AK367" i="2"/>
  <c r="AK450" i="2"/>
  <c r="AK380" i="2"/>
  <c r="AK245" i="2"/>
  <c r="AK257" i="2"/>
  <c r="AK107" i="2"/>
  <c r="AK476" i="2"/>
  <c r="AK120" i="2"/>
  <c r="AK362" i="2"/>
  <c r="AK227" i="2"/>
  <c r="AK165" i="2"/>
  <c r="AK152" i="2"/>
  <c r="AK405" i="2"/>
  <c r="AK505" i="2"/>
  <c r="AR505" i="2" s="1"/>
  <c r="AK326" i="2"/>
  <c r="AR326" i="2" s="1"/>
  <c r="AK404" i="2"/>
  <c r="AR404" i="2" s="1"/>
  <c r="AK548" i="2"/>
  <c r="AK659" i="2"/>
  <c r="AR659" i="2" s="1"/>
  <c r="AK602" i="2"/>
  <c r="AK212" i="2"/>
  <c r="AK239" i="2"/>
  <c r="AK6" i="2"/>
  <c r="AK321" i="2"/>
  <c r="AK664" i="2"/>
  <c r="AR664" i="2" s="1"/>
  <c r="AK4" i="2"/>
  <c r="AK132" i="2"/>
  <c r="AK336" i="2"/>
  <c r="AR336" i="2" s="1"/>
  <c r="AK364" i="2"/>
  <c r="AR364" i="2" s="1"/>
  <c r="AK616" i="2"/>
  <c r="AK276" i="2"/>
  <c r="AK100" i="2"/>
  <c r="AK507" i="2"/>
  <c r="AK91" i="2"/>
  <c r="AK80" i="2"/>
  <c r="AK249" i="2"/>
  <c r="AR249" i="2" s="1"/>
  <c r="AK440" i="2"/>
  <c r="AK149" i="2"/>
  <c r="AK351" i="2"/>
  <c r="AK258" i="2"/>
  <c r="AK229" i="2"/>
  <c r="AR229" i="2" s="1"/>
  <c r="AK234" i="2"/>
  <c r="AK482" i="2"/>
  <c r="AK59" i="2"/>
  <c r="AK501" i="2"/>
  <c r="AK314" i="2"/>
  <c r="AK173" i="2"/>
  <c r="AK183" i="2"/>
  <c r="AK386" i="2"/>
  <c r="AR386" i="2" s="1"/>
  <c r="AK62" i="2"/>
  <c r="AK214" i="2"/>
  <c r="AR214" i="2" s="1"/>
  <c r="AK403" i="2"/>
  <c r="AK573" i="2"/>
  <c r="AR573" i="2" s="1"/>
  <c r="AK708" i="2"/>
  <c r="AR708" i="2" s="1"/>
  <c r="AK203" i="2"/>
  <c r="AR203" i="2" s="1"/>
  <c r="AK455" i="2"/>
  <c r="AR455" i="2" s="1"/>
  <c r="AK169" i="2"/>
  <c r="AK519" i="2"/>
  <c r="AK318" i="2"/>
  <c r="AK648" i="2"/>
  <c r="AR648" i="2" s="1"/>
  <c r="AK210" i="2"/>
  <c r="AK19" i="2"/>
  <c r="AR19" i="2" s="1"/>
  <c r="AK64" i="2"/>
  <c r="AK154" i="2"/>
  <c r="AK259" i="2"/>
  <c r="AR259" i="2" s="1"/>
  <c r="AK160" i="2"/>
  <c r="AK327" i="2"/>
  <c r="AK40" i="2"/>
  <c r="AK394" i="2"/>
  <c r="AR394" i="2" s="1"/>
  <c r="AK43" i="2"/>
  <c r="AK687" i="2"/>
  <c r="AK322" i="2"/>
  <c r="AK240" i="2"/>
  <c r="AR240" i="2" s="1"/>
  <c r="AK577" i="2"/>
  <c r="AR577" i="2" s="1"/>
  <c r="AK13" i="2"/>
  <c r="AK692" i="2"/>
  <c r="AK490" i="2"/>
  <c r="AR490" i="2" s="1"/>
  <c r="AK681" i="2"/>
  <c r="AK263" i="2"/>
  <c r="AK464" i="2"/>
  <c r="AK272" i="2"/>
  <c r="AR272" i="2" s="1"/>
  <c r="AK396" i="2"/>
  <c r="AR396" i="2" s="1"/>
  <c r="AK230" i="2"/>
  <c r="AK246" i="2"/>
  <c r="AK328" i="2"/>
  <c r="AK335" i="2"/>
  <c r="AR335" i="2" s="1"/>
  <c r="AK218" i="2"/>
  <c r="AK399" i="2"/>
  <c r="AR399" i="2" s="1"/>
  <c r="AK72" i="2"/>
  <c r="AK140" i="2"/>
  <c r="AK254" i="2"/>
  <c r="AR254" i="2" s="1"/>
  <c r="AK558" i="2"/>
  <c r="AK305" i="2"/>
  <c r="AR305" i="2" s="1"/>
  <c r="AK564" i="2"/>
  <c r="AK108" i="2"/>
  <c r="AK474" i="2"/>
  <c r="AR474" i="2" s="1"/>
  <c r="AK147" i="2"/>
  <c r="AK515" i="2"/>
  <c r="AK419" i="2"/>
  <c r="AR419" i="2" s="1"/>
  <c r="AK487" i="2"/>
  <c r="AK368" i="2"/>
  <c r="AR368" i="2" s="1"/>
  <c r="AK601" i="2"/>
  <c r="AK520" i="2"/>
  <c r="AR520" i="2" s="1"/>
  <c r="AK550" i="2"/>
  <c r="AK521" i="2"/>
  <c r="AK671" i="2"/>
  <c r="AR671" i="2" s="1"/>
  <c r="AK561" i="2"/>
  <c r="AR561" i="2" s="1"/>
  <c r="AK25" i="2"/>
  <c r="AK693" i="2"/>
  <c r="AR693" i="2" s="1"/>
  <c r="AK571" i="2"/>
  <c r="AK298" i="2"/>
  <c r="AK211" i="2"/>
  <c r="AR211" i="2" s="1"/>
  <c r="AK689" i="2"/>
  <c r="AR689" i="2" s="1"/>
  <c r="AK385" i="2"/>
  <c r="AR385" i="2" s="1"/>
  <c r="AK170" i="2"/>
  <c r="AR170" i="2" s="1"/>
  <c r="AK605" i="2"/>
  <c r="AR605" i="2" s="1"/>
  <c r="AK49" i="2"/>
  <c r="AR49" i="2" s="1"/>
  <c r="AK417" i="2"/>
  <c r="AK192" i="2"/>
  <c r="AK191" i="2"/>
  <c r="AK46" i="2"/>
  <c r="AK182" i="2"/>
  <c r="AK566" i="2"/>
  <c r="AK283" i="2"/>
  <c r="AK624" i="2"/>
  <c r="AR624" i="2" s="1"/>
  <c r="AK7" i="2"/>
  <c r="AR7" i="2" s="1"/>
  <c r="AK640" i="2"/>
  <c r="AR640" i="2" s="1"/>
  <c r="AK657" i="2"/>
  <c r="AK530" i="2"/>
  <c r="AK611" i="2"/>
  <c r="AK357" i="2"/>
  <c r="AK57" i="2"/>
  <c r="AR57" i="2" s="1"/>
  <c r="AK422" i="2"/>
  <c r="AK27" i="2"/>
  <c r="AK552" i="2"/>
  <c r="AK446" i="2"/>
  <c r="AK484" i="2"/>
  <c r="AR484" i="2" s="1"/>
  <c r="AK373" i="2"/>
  <c r="AR373" i="2" s="1"/>
  <c r="AK156" i="2"/>
  <c r="AK542" i="2"/>
  <c r="AK348" i="2"/>
  <c r="AR348" i="2" s="1"/>
  <c r="AK213" i="2"/>
  <c r="AK31" i="2"/>
  <c r="AK514" i="2"/>
  <c r="AK136" i="2"/>
  <c r="AK308" i="2"/>
  <c r="AR308" i="2" s="1"/>
  <c r="AK101" i="2"/>
  <c r="AR101" i="2" s="1"/>
  <c r="AK463" i="2"/>
  <c r="AK457" i="2"/>
  <c r="AK647" i="2"/>
  <c r="AR647" i="2" s="1"/>
  <c r="AK121" i="2"/>
  <c r="AK390" i="2"/>
  <c r="AR390" i="2" s="1"/>
  <c r="AK97" i="2"/>
  <c r="AK551" i="2"/>
  <c r="AR551" i="2" s="1"/>
  <c r="AK454" i="2"/>
  <c r="AK88" i="2"/>
  <c r="AK356" i="2"/>
  <c r="AR356" i="2" s="1"/>
  <c r="AK416" i="2"/>
  <c r="AK596" i="2"/>
  <c r="AK73" i="2"/>
  <c r="AK65" i="2"/>
  <c r="AK9" i="2"/>
  <c r="AK125" i="2"/>
  <c r="AK424" i="2"/>
  <c r="AK226" i="2"/>
  <c r="AR226" i="2" s="1"/>
  <c r="AK479" i="2"/>
  <c r="AK470" i="2"/>
  <c r="AK603" i="2"/>
  <c r="AK691" i="2"/>
  <c r="AK721" i="2"/>
  <c r="AR721" i="2" s="1"/>
  <c r="AK110" i="2"/>
  <c r="AK267" i="2"/>
  <c r="AK270" i="2"/>
  <c r="AK317" i="2"/>
  <c r="AR317" i="2" s="1"/>
  <c r="AK300" i="2"/>
  <c r="AK407" i="2"/>
  <c r="AK159" i="2"/>
  <c r="AK593" i="2"/>
  <c r="AK238" i="2"/>
  <c r="AR238" i="2" s="1"/>
  <c r="AK295" i="2"/>
  <c r="AR295" i="2" s="1"/>
  <c r="AK409" i="2"/>
  <c r="AK690" i="2"/>
  <c r="AR690" i="2" s="1"/>
  <c r="AK5" i="2"/>
  <c r="AK444" i="2"/>
  <c r="AK69" i="2"/>
  <c r="AK346" i="2"/>
  <c r="AK55" i="2"/>
  <c r="AK35" i="2"/>
  <c r="AK32" i="2"/>
  <c r="AK497" i="2"/>
  <c r="AK584" i="2"/>
  <c r="AR584" i="2" s="1"/>
  <c r="AK674" i="2"/>
  <c r="AR674" i="2" s="1"/>
  <c r="AK71" i="2"/>
  <c r="AK568" i="2"/>
  <c r="AR568" i="2" s="1"/>
  <c r="AK725" i="2"/>
  <c r="AR725" i="2" s="1"/>
  <c r="AK174" i="2"/>
  <c r="AR174" i="2" s="1"/>
  <c r="AK546" i="2"/>
  <c r="AR546" i="2" s="1"/>
  <c r="AK186" i="2"/>
  <c r="AK382" i="2"/>
  <c r="AK294" i="2"/>
  <c r="AK155" i="2"/>
  <c r="AK460" i="2"/>
  <c r="AK84" i="2"/>
  <c r="AK522" i="2"/>
  <c r="AK383" i="2"/>
  <c r="AK349" i="2"/>
  <c r="AK123" i="2"/>
  <c r="AK537" i="2"/>
  <c r="AR537" i="2" s="1"/>
  <c r="AK375" i="2"/>
  <c r="AR375" i="2" s="1"/>
  <c r="AK166" i="2"/>
  <c r="AK18" i="2"/>
  <c r="AK337" i="2"/>
  <c r="AR337" i="2" s="1"/>
  <c r="AK345" i="2"/>
  <c r="AR345" i="2" s="1"/>
  <c r="AK51" i="2"/>
  <c r="AK361" i="2"/>
  <c r="AK582" i="2"/>
  <c r="AK449" i="2"/>
  <c r="AR449" i="2" s="1"/>
  <c r="AK555" i="2"/>
  <c r="AK244" i="2"/>
  <c r="AK56" i="2"/>
  <c r="AK462" i="2"/>
  <c r="AR462" i="2" s="1"/>
  <c r="AK665" i="2"/>
  <c r="AR665" i="2" s="1"/>
  <c r="AK427" i="2"/>
  <c r="AK231" i="2"/>
  <c r="AK435" i="2"/>
  <c r="AK92" i="2"/>
  <c r="AK109" i="2"/>
  <c r="AR109" i="2" s="1"/>
  <c r="AK105" i="2"/>
  <c r="AK266" i="2"/>
  <c r="AK253" i="2"/>
  <c r="AK672" i="2"/>
  <c r="AK589" i="2"/>
  <c r="AK171" i="2"/>
  <c r="AK67" i="2"/>
  <c r="AK128" i="2"/>
  <c r="AK269" i="2"/>
  <c r="AR269" i="2" s="1"/>
  <c r="AK425" i="2"/>
  <c r="AK359" i="2"/>
  <c r="AR359" i="2" s="1"/>
  <c r="AK358" i="2"/>
  <c r="AK66" i="2"/>
  <c r="AR66" i="2" s="1"/>
  <c r="AK493" i="2"/>
  <c r="AK607" i="2"/>
  <c r="AK606" i="2"/>
  <c r="AK177" i="2"/>
  <c r="AR177" i="2" s="1"/>
  <c r="AK517" i="2"/>
  <c r="AK365" i="2"/>
  <c r="AK50" i="2"/>
  <c r="AK106" i="2"/>
  <c r="AK296" i="2"/>
  <c r="AK456" i="2"/>
  <c r="AR456" i="2" s="1"/>
  <c r="AK303" i="2"/>
  <c r="AK498" i="2"/>
  <c r="AR498" i="2" s="1"/>
  <c r="AK8" i="2"/>
  <c r="AK242" i="2"/>
  <c r="AK575" i="2"/>
  <c r="AR575" i="2" s="1"/>
  <c r="AK146" i="2"/>
  <c r="AK208" i="2"/>
  <c r="AR208" i="2" s="1"/>
  <c r="AK261" i="2"/>
  <c r="AK119" i="2"/>
  <c r="AK304" i="2"/>
  <c r="AK189" i="2"/>
  <c r="AK384" i="2"/>
  <c r="AK309" i="2"/>
  <c r="AK496" i="2"/>
  <c r="AK720" i="2"/>
  <c r="AR720" i="2" s="1"/>
  <c r="AK205" i="2"/>
  <c r="AK20" i="2"/>
  <c r="AR20" i="2" s="1"/>
  <c r="AK224" i="2"/>
  <c r="AK536" i="2"/>
  <c r="AR536" i="2" s="1"/>
  <c r="AK625" i="2"/>
  <c r="AR625" i="2" s="1"/>
  <c r="AK707" i="2"/>
  <c r="AR707" i="2" s="1"/>
  <c r="AK127" i="2"/>
  <c r="AR127" i="2" s="1"/>
  <c r="AK282" i="2"/>
  <c r="AK81" i="2"/>
  <c r="AK94" i="2"/>
  <c r="AK312" i="2"/>
  <c r="AK477" i="2"/>
  <c r="AK217" i="2"/>
  <c r="AK137" i="2"/>
  <c r="AR137" i="2" s="1"/>
  <c r="AK525" i="2"/>
  <c r="AK324" i="2"/>
  <c r="AR324" i="2" s="1"/>
  <c r="AK188" i="2"/>
  <c r="AK204" i="2"/>
  <c r="AK83" i="2"/>
  <c r="AK95" i="2"/>
  <c r="AK641" i="2"/>
  <c r="AK495" i="2"/>
  <c r="AR495" i="2" s="1"/>
  <c r="AK38" i="2"/>
  <c r="AK10" i="2"/>
  <c r="AK732" i="2"/>
  <c r="AR732" i="2" s="1"/>
  <c r="AK633" i="2"/>
  <c r="AR633" i="2" s="1"/>
  <c r="AK29" i="2"/>
  <c r="AK556" i="2"/>
  <c r="AR556" i="2" s="1"/>
  <c r="AK129" i="2"/>
  <c r="AK37" i="2"/>
  <c r="AK63" i="2"/>
  <c r="AR63" i="2" s="1"/>
  <c r="AK118" i="2"/>
  <c r="AK200" i="2"/>
  <c r="AK500" i="2"/>
  <c r="AK429" i="2"/>
  <c r="AK306" i="2"/>
  <c r="AK130" i="2"/>
  <c r="AK388" i="2"/>
  <c r="AK569" i="2"/>
  <c r="AR569" i="2" s="1"/>
  <c r="AK251" i="2"/>
  <c r="AK574" i="2"/>
  <c r="AR574" i="2" s="1"/>
  <c r="AK42" i="2"/>
  <c r="AK199" i="2"/>
  <c r="AK187" i="2"/>
  <c r="AK360" i="2"/>
  <c r="AK3" i="2"/>
  <c r="AK179" i="2"/>
  <c r="AK279" i="2"/>
  <c r="AK630" i="2"/>
  <c r="AK604" i="2"/>
  <c r="AK626" i="2"/>
  <c r="AK392" i="2"/>
  <c r="AR392" i="2" s="1"/>
  <c r="AK48" i="2"/>
  <c r="AK398" i="2"/>
  <c r="AK307" i="2"/>
  <c r="AK323" i="2"/>
  <c r="AK181" i="2"/>
  <c r="AR181" i="2" s="1"/>
  <c r="AK190" i="2"/>
  <c r="AK491" i="2"/>
  <c r="AK612" i="2"/>
  <c r="AK709" i="2"/>
  <c r="AR709" i="2" s="1"/>
  <c r="AK151" i="2"/>
  <c r="AK2" i="2"/>
  <c r="AK14" i="2"/>
  <c r="AK433" i="2"/>
  <c r="AK115" i="2"/>
  <c r="AK12" i="2"/>
  <c r="AK488" i="2"/>
  <c r="AR488" i="2" s="1"/>
  <c r="AK666" i="2"/>
  <c r="AR666" i="2" s="1"/>
  <c r="AK352" i="2"/>
  <c r="AK58" i="2"/>
  <c r="AK225" i="2"/>
  <c r="AR225" i="2" s="1"/>
  <c r="AK325" i="2"/>
  <c r="AK153" i="2"/>
  <c r="AK102" i="2"/>
  <c r="AK157" i="2"/>
  <c r="AK329" i="2"/>
  <c r="AR329" i="2" s="1"/>
  <c r="AK26" i="2"/>
  <c r="AK614" i="2"/>
  <c r="AR614" i="2" s="1"/>
  <c r="AK219" i="2"/>
  <c r="AR219" i="2" s="1"/>
  <c r="AK143" i="2"/>
  <c r="AK563" i="2"/>
  <c r="AK262" i="2"/>
  <c r="AK98" i="2"/>
  <c r="AK34" i="2"/>
  <c r="AK248" i="2"/>
  <c r="AK503" i="2"/>
  <c r="AR503" i="2" s="1"/>
  <c r="AK17" i="2"/>
  <c r="AK15" i="2"/>
  <c r="AK458" i="2"/>
  <c r="AK541" i="2"/>
  <c r="AR541" i="2" s="1"/>
  <c r="AK61" i="2"/>
  <c r="AK287" i="2"/>
  <c r="AK370" i="2"/>
  <c r="AK275" i="2"/>
  <c r="AK406" i="2"/>
  <c r="AR406" i="2" s="1"/>
  <c r="AK265" i="2"/>
  <c r="AR265" i="2" s="1"/>
  <c r="AK591" i="2"/>
  <c r="AR591" i="2" s="1"/>
  <c r="AK599" i="2"/>
  <c r="AK371" i="2"/>
  <c r="AK241" i="2"/>
  <c r="AR241" i="2" s="1"/>
  <c r="AK576" i="2"/>
  <c r="AR576" i="2" s="1"/>
  <c r="AK737" i="2"/>
  <c r="AR737" i="2" s="1"/>
  <c r="AK673" i="2"/>
  <c r="AR673" i="2" s="1"/>
  <c r="AK74" i="2"/>
  <c r="AR74" i="2" s="1"/>
  <c r="AK163" i="2"/>
  <c r="AK608" i="2"/>
  <c r="AR608" i="2" s="1"/>
  <c r="AK232" i="2"/>
  <c r="AR232" i="2" s="1"/>
  <c r="AK489" i="2"/>
  <c r="AK570" i="2"/>
  <c r="AK142" i="2"/>
  <c r="AK683" i="2"/>
  <c r="AK28" i="2"/>
  <c r="AK315" i="2"/>
  <c r="AR315" i="2" s="1"/>
  <c r="AK148" i="2"/>
  <c r="AK75" i="2"/>
  <c r="AK459" i="2"/>
  <c r="AK268" i="2"/>
  <c r="AK77" i="2"/>
  <c r="AK726" i="2"/>
  <c r="AR726" i="2" s="1"/>
  <c r="AK686" i="2"/>
  <c r="AR686" i="2" s="1"/>
  <c r="AK381" i="2"/>
  <c r="AK291" i="2"/>
  <c r="AK103" i="2"/>
  <c r="AK243" i="2"/>
  <c r="AK622" i="2"/>
  <c r="AR622" i="2" s="1"/>
  <c r="AK273" i="2"/>
  <c r="AR273" i="2" s="1"/>
  <c r="AK523" i="2"/>
  <c r="AR523" i="2" s="1"/>
  <c r="AK378" i="2"/>
  <c r="AR378" i="2" s="1"/>
  <c r="AK565" i="2"/>
  <c r="AR565" i="2" s="1"/>
  <c r="AK355" i="2"/>
  <c r="AK347" i="2"/>
  <c r="AR347" i="2" s="1"/>
  <c r="AK264" i="2"/>
  <c r="AR264" i="2" s="1"/>
  <c r="AK702" i="2"/>
  <c r="AR702" i="2" s="1"/>
  <c r="AK466" i="2"/>
  <c r="AR466" i="2" s="1"/>
  <c r="AK197" i="2"/>
  <c r="AK68" i="2"/>
  <c r="AK311" i="2"/>
  <c r="AK461" i="2"/>
  <c r="AK228" i="2"/>
  <c r="AK423" i="2"/>
  <c r="AK531" i="2"/>
  <c r="AK342" i="2"/>
  <c r="AR342" i="2" s="1"/>
  <c r="AK53" i="2"/>
  <c r="AK597" i="2"/>
  <c r="AK22" i="2"/>
  <c r="AK162" i="2"/>
  <c r="AR162" i="2" s="1"/>
  <c r="AK271" i="2"/>
  <c r="AK680" i="2"/>
  <c r="AR680" i="2" s="1"/>
  <c r="AK340" i="2"/>
  <c r="AK52" i="2"/>
  <c r="AK554" i="2"/>
  <c r="AK467" i="2"/>
  <c r="AR467" i="2" s="1"/>
  <c r="AK202" i="2"/>
  <c r="AR202" i="2" s="1"/>
  <c r="AK133" i="2"/>
  <c r="AK237" i="2"/>
  <c r="AK339" i="2"/>
  <c r="AR339" i="2" s="1"/>
  <c r="AK452" i="2"/>
  <c r="AR452" i="2" s="1"/>
  <c r="AK713" i="2"/>
  <c r="AR713" i="2" s="1"/>
  <c r="AK138" i="2"/>
  <c r="AR138" i="2" s="1"/>
  <c r="AK297" i="2"/>
  <c r="AK704" i="2"/>
  <c r="AR704" i="2" s="1"/>
  <c r="AK731" i="2"/>
  <c r="AR731" i="2" s="1"/>
  <c r="AK289" i="2"/>
  <c r="AK366" i="2"/>
  <c r="AK667" i="2"/>
  <c r="AR667" i="2" s="1"/>
  <c r="AK134" i="2"/>
  <c r="AR134" i="2" s="1"/>
  <c r="AK16" i="2"/>
  <c r="AK581" i="2"/>
  <c r="AK442" i="2"/>
  <c r="AR442" i="2" s="1"/>
  <c r="AK185" i="2"/>
  <c r="AK529" i="2"/>
  <c r="AK30" i="2"/>
  <c r="AK485" i="2"/>
  <c r="AK167" i="2"/>
  <c r="AK301" i="2"/>
  <c r="AK658" i="2"/>
  <c r="AR658" i="2" s="1"/>
  <c r="AK560" i="2"/>
  <c r="AR560" i="2" s="1"/>
  <c r="AK453" i="2"/>
  <c r="AK233" i="2"/>
  <c r="AK639" i="2"/>
  <c r="AR639" i="2" s="1"/>
  <c r="AK512" i="2"/>
  <c r="AK176" i="2"/>
  <c r="AK354" i="2"/>
  <c r="AK21" i="2"/>
  <c r="AK547" i="2"/>
  <c r="AK292" i="2"/>
  <c r="AK634" i="2"/>
  <c r="AR634" i="2" s="1"/>
  <c r="AK524" i="2"/>
  <c r="AK483" i="2"/>
  <c r="AR483" i="2" s="1"/>
  <c r="AK430" i="2"/>
  <c r="AR430" i="2" s="1"/>
  <c r="AK54" i="2"/>
  <c r="AK45" i="2"/>
  <c r="AK486" i="2"/>
  <c r="AR486" i="2" s="1"/>
  <c r="AK44" i="2"/>
  <c r="AK585" i="2"/>
  <c r="AK734" i="2"/>
  <c r="AR734" i="2" s="1"/>
  <c r="AK23" i="2"/>
  <c r="AK439" i="2"/>
  <c r="AK353" i="2"/>
  <c r="AK113" i="2"/>
  <c r="AK420" i="2"/>
  <c r="AR420" i="2" s="1"/>
  <c r="AK600" i="2"/>
  <c r="AK332" i="2"/>
  <c r="AK590" i="2"/>
  <c r="AR590" i="2" s="1"/>
  <c r="AK79" i="2"/>
  <c r="AK553" i="2"/>
  <c r="AR553" i="2" s="1"/>
  <c r="AK549" i="2"/>
  <c r="AR549" i="2" s="1"/>
  <c r="AK724" i="2"/>
  <c r="AR724" i="2" s="1"/>
  <c r="AK733" i="2"/>
  <c r="AR733" i="2" s="1"/>
  <c r="AK465" i="2"/>
  <c r="AK478" i="2"/>
  <c r="AK660" i="2"/>
  <c r="AK428" i="2"/>
  <c r="AR428" i="2" s="1"/>
  <c r="AK236" i="2"/>
  <c r="AK637" i="2"/>
  <c r="AR637" i="2" s="1"/>
  <c r="AK116" i="2"/>
  <c r="AK196" i="2"/>
  <c r="AK623" i="2"/>
  <c r="AR623" i="2" s="1"/>
  <c r="AK39" i="2"/>
  <c r="AK377" i="2"/>
  <c r="AR377" i="2" s="1"/>
  <c r="AK290" i="2"/>
  <c r="AK480" i="2"/>
  <c r="AK70" i="2"/>
  <c r="AR70" i="2" s="1"/>
  <c r="AK631" i="2"/>
  <c r="AK288" i="2"/>
  <c r="AK175" i="2"/>
  <c r="AR175" i="2" s="1"/>
  <c r="AK402" i="2"/>
  <c r="AK24" i="2"/>
  <c r="AK598" i="2"/>
  <c r="AR598" i="2" s="1"/>
  <c r="AK284" i="2"/>
  <c r="AR284" i="2" s="1"/>
  <c r="AK99" i="2"/>
  <c r="AR99" i="2" s="1"/>
  <c r="AK215" i="2"/>
  <c r="AK508" i="2"/>
  <c r="AK209" i="2"/>
  <c r="AK310" i="2"/>
  <c r="AR310" i="2" s="1"/>
  <c r="AK651" i="2"/>
  <c r="AR651" i="2" s="1"/>
  <c r="AK413" i="2"/>
  <c r="AR413" i="2" s="1"/>
  <c r="AK586" i="2"/>
  <c r="AR586" i="2" s="1"/>
  <c r="AK475" i="2"/>
  <c r="AK41" i="2"/>
  <c r="AK78" i="2"/>
  <c r="AK126" i="2"/>
  <c r="AR126" i="2" s="1"/>
  <c r="AK729" i="2"/>
  <c r="AR729" i="2" s="1"/>
  <c r="AK184" i="2"/>
  <c r="AK538" i="2"/>
  <c r="AR538" i="2" s="1"/>
  <c r="AK663" i="2"/>
  <c r="AR663" i="2" s="1"/>
  <c r="AK412" i="2"/>
  <c r="AK696" i="2"/>
  <c r="AR696" i="2" s="1"/>
  <c r="AK727" i="2"/>
  <c r="AR727" i="2" s="1"/>
  <c r="AK36" i="2"/>
  <c r="AK164" i="2"/>
  <c r="AK509" i="2"/>
  <c r="AK33" i="2"/>
  <c r="AK274" i="2"/>
  <c r="AK695" i="2"/>
  <c r="AK706" i="2"/>
  <c r="AR706" i="2" s="1"/>
  <c r="AK76" i="2"/>
  <c r="AK379" i="2"/>
  <c r="AR379" i="2" s="1"/>
  <c r="AK220" i="2"/>
  <c r="AK400" i="2"/>
  <c r="AK145" i="2"/>
  <c r="AR145" i="2" s="1"/>
  <c r="AK694" i="2"/>
  <c r="AR694" i="2" s="1"/>
  <c r="AK438" i="2"/>
  <c r="AK350" i="2"/>
  <c r="AK656" i="2"/>
  <c r="AK389" i="2"/>
  <c r="AK644" i="2"/>
  <c r="AK139" i="2"/>
  <c r="AK221" i="2"/>
  <c r="AR221" i="2" s="1"/>
  <c r="AK172" i="2"/>
  <c r="AK628" i="2"/>
  <c r="AR628" i="2" s="1"/>
  <c r="AK111" i="2"/>
  <c r="AK374" i="2"/>
  <c r="AK516" i="2"/>
  <c r="AR516" i="2" s="1"/>
  <c r="AK572" i="2"/>
  <c r="AR572" i="2" s="1"/>
  <c r="AK334" i="2"/>
  <c r="AK96" i="2"/>
  <c r="AK711" i="2"/>
  <c r="AR711" i="2" s="1"/>
  <c r="AK436" i="2"/>
  <c r="AK697" i="2"/>
  <c r="AR697" i="2" s="1"/>
  <c r="AK718" i="2"/>
  <c r="AR718" i="2" s="1"/>
  <c r="AK532" i="2"/>
  <c r="AR532" i="2" s="1"/>
  <c r="AK653" i="2"/>
  <c r="AR653" i="2" s="1"/>
  <c r="AK207" i="2"/>
  <c r="AR207" i="2" s="1"/>
  <c r="AK178" i="2"/>
  <c r="AR178" i="2" s="1"/>
  <c r="AK636" i="2"/>
  <c r="AK434" i="2"/>
  <c r="AK506" i="2"/>
  <c r="AK86" i="2"/>
  <c r="AK330" i="2"/>
  <c r="AK278" i="2"/>
  <c r="AK150" i="2"/>
  <c r="AK293" i="2"/>
  <c r="AK260" i="2"/>
  <c r="AK247" i="2"/>
  <c r="AK319" i="2"/>
  <c r="AK117" i="2"/>
  <c r="AR117" i="2" s="1"/>
  <c r="AK144" i="2"/>
  <c r="AK104" i="2"/>
  <c r="AK652" i="2"/>
  <c r="AR652" i="2" s="1"/>
  <c r="AK418" i="2"/>
  <c r="AR418" i="2" s="1"/>
  <c r="AK372" i="2"/>
  <c r="AR372" i="2" s="1"/>
  <c r="AK216" i="2"/>
  <c r="AK676" i="2"/>
  <c r="AR676" i="2" s="1"/>
  <c r="AK609" i="2"/>
  <c r="AK710" i="2"/>
  <c r="AR710" i="2" s="1"/>
  <c r="AK578" i="2"/>
  <c r="AR578" i="2" s="1"/>
  <c r="AK661" i="2"/>
  <c r="AR661" i="2" s="1"/>
  <c r="AK539" i="2"/>
  <c r="AR539" i="2" s="1"/>
  <c r="AK90" i="2"/>
  <c r="AK642" i="2"/>
  <c r="AK613" i="2"/>
  <c r="AK738" i="2"/>
  <c r="AR738" i="2" s="1"/>
  <c r="AK730" i="2"/>
  <c r="AR730" i="2" s="1"/>
  <c r="AK397" i="2"/>
  <c r="AR397" i="2" s="1"/>
  <c r="AK699" i="2"/>
  <c r="AR699" i="2" s="1"/>
  <c r="AK158" i="2"/>
  <c r="AK316" i="2"/>
  <c r="AK620" i="2"/>
  <c r="AK180" i="2"/>
  <c r="AK281" i="2"/>
  <c r="AK387" i="2"/>
  <c r="AR387" i="2" s="1"/>
  <c r="AK194" i="2"/>
  <c r="AK471" i="2"/>
  <c r="AK619" i="2"/>
  <c r="AR619" i="2" s="1"/>
  <c r="AK87" i="2"/>
  <c r="AK421" i="2"/>
  <c r="AR421" i="2" s="1"/>
  <c r="AK679" i="2"/>
  <c r="AK255" i="2"/>
  <c r="AK277" i="2"/>
  <c r="AK580" i="2"/>
  <c r="AK610" i="2"/>
  <c r="AK544" i="2"/>
  <c r="AK331" i="2"/>
  <c r="AK363" i="2"/>
  <c r="AR363" i="2" s="1"/>
  <c r="AK393" i="2"/>
  <c r="AK414" i="2"/>
  <c r="AK85" i="2"/>
  <c r="AK193" i="2"/>
  <c r="AR193" i="2" s="1"/>
  <c r="AK286" i="2"/>
  <c r="AK285" i="2"/>
  <c r="AK223" i="2"/>
  <c r="AK494" i="2"/>
  <c r="AR494" i="2" s="1"/>
  <c r="AK728" i="2"/>
  <c r="AR728" i="2" s="1"/>
  <c r="AK391" i="2"/>
  <c r="AK595" i="2"/>
  <c r="AR595" i="2" s="1"/>
  <c r="AK668" i="2"/>
  <c r="AR668" i="2" s="1"/>
  <c r="AK198" i="2"/>
  <c r="AK299" i="2"/>
  <c r="AK567" i="2"/>
  <c r="AR567" i="2" s="1"/>
  <c r="AK168" i="2"/>
  <c r="AK510" i="2"/>
  <c r="AK195" i="2"/>
  <c r="AK499" i="2"/>
  <c r="AR499" i="2" s="1"/>
  <c r="AK562" i="2"/>
  <c r="AR562" i="2" s="1"/>
  <c r="AK594" i="2"/>
  <c r="AK252" i="2"/>
  <c r="AK627" i="2"/>
  <c r="AR627" i="2" s="1"/>
  <c r="AK448" i="2"/>
  <c r="AK632" i="2"/>
  <c r="AR632" i="2" s="1"/>
  <c r="AK545" i="2"/>
  <c r="AK513" i="2"/>
  <c r="AR513" i="2" s="1"/>
  <c r="AK395" i="2"/>
  <c r="AK415" i="2"/>
  <c r="AR415" i="2" s="1"/>
  <c r="AK443" i="2"/>
  <c r="AR443" i="2" s="1"/>
  <c r="AK655" i="2"/>
  <c r="AK441" i="2"/>
  <c r="AR441" i="2" s="1"/>
  <c r="AK376" i="2"/>
  <c r="AK716" i="2"/>
  <c r="AR716" i="2" s="1"/>
  <c r="AK408" i="2"/>
  <c r="AK302" i="2"/>
  <c r="AK688" i="2"/>
  <c r="AR688" i="2" s="1"/>
  <c r="AK369" i="2"/>
  <c r="AR369" i="2" s="1"/>
  <c r="AK583" i="2"/>
  <c r="AR583" i="2" s="1"/>
  <c r="AK669" i="2"/>
  <c r="AK643" i="2"/>
  <c r="AR643" i="2" s="1"/>
  <c r="AK451" i="2"/>
  <c r="AK437" i="2"/>
  <c r="AR437" i="2" s="1"/>
  <c r="AK526" i="2"/>
  <c r="AK313" i="2"/>
  <c r="AK649" i="2"/>
  <c r="AR649" i="2" s="1"/>
  <c r="AK629" i="2"/>
  <c r="AK723" i="2"/>
  <c r="AR723" i="2" s="1"/>
  <c r="AK426" i="2"/>
  <c r="AR426" i="2" s="1"/>
  <c r="AK684" i="2"/>
  <c r="AR684" i="2" s="1"/>
  <c r="AK675" i="2"/>
  <c r="AR675" i="2" s="1"/>
  <c r="AK468" i="2"/>
  <c r="AK635" i="2"/>
  <c r="AK617" i="2"/>
  <c r="AR617" i="2" s="1"/>
  <c r="AK700" i="2"/>
  <c r="AR700" i="2" s="1"/>
  <c r="AK557" i="2"/>
  <c r="AK592" i="2"/>
  <c r="AR592" i="2" s="1"/>
  <c r="AK739" i="2"/>
  <c r="AR739" i="2" s="1"/>
  <c r="AK528" i="2"/>
  <c r="AK677" i="2"/>
  <c r="AR677" i="2" s="1"/>
  <c r="AK472" i="2"/>
  <c r="AK698" i="2"/>
  <c r="AR698" i="2" s="1"/>
  <c r="AK735" i="2"/>
  <c r="AR735" i="2" s="1"/>
  <c r="AK714" i="2"/>
  <c r="AR714" i="2" s="1"/>
  <c r="AK705" i="2"/>
  <c r="AR705" i="2" s="1"/>
  <c r="AK736" i="2"/>
  <c r="AR736" i="2" s="1"/>
  <c r="AK703" i="2"/>
  <c r="AR703" i="2" s="1"/>
  <c r="AK615" i="2"/>
  <c r="AR615" i="2" s="1"/>
  <c r="AK717" i="2"/>
  <c r="AR717" i="2" s="1"/>
  <c r="AK670" i="2"/>
  <c r="AK662" i="2"/>
  <c r="AR662" i="2" s="1"/>
  <c r="AK722" i="2"/>
  <c r="AR722" i="2" s="1"/>
  <c r="AK685" i="2"/>
  <c r="AR685" i="2" s="1"/>
  <c r="AK701" i="2"/>
  <c r="AR701" i="2" s="1"/>
  <c r="AK719" i="2"/>
  <c r="AR719" i="2" s="1"/>
  <c r="AK712" i="2"/>
  <c r="AR712" i="2" s="1"/>
  <c r="AH411" i="2"/>
  <c r="AH504" i="2"/>
  <c r="AH535" i="2"/>
  <c r="AH320" i="2"/>
  <c r="AH206" i="2"/>
  <c r="AH638" i="2"/>
  <c r="AH481" i="2"/>
  <c r="AH646" i="2"/>
  <c r="AH120" i="2"/>
  <c r="AH227" i="2"/>
  <c r="AH6" i="2"/>
  <c r="AH80" i="2"/>
  <c r="AH173" i="2"/>
  <c r="AH318" i="2"/>
  <c r="AH687" i="2"/>
  <c r="AH272" i="2"/>
  <c r="AH230" i="2"/>
  <c r="AH305" i="2"/>
  <c r="AH108" i="2"/>
  <c r="AH521" i="2"/>
  <c r="AH192" i="2"/>
  <c r="AH357" i="2"/>
  <c r="AH31" i="2"/>
  <c r="AH454" i="2"/>
  <c r="AH470" i="2"/>
  <c r="AH238" i="2"/>
  <c r="AH32" i="2"/>
  <c r="AH584" i="2"/>
  <c r="AH155" i="2"/>
  <c r="AH84" i="2"/>
  <c r="AH345" i="2"/>
  <c r="AH361" i="2"/>
  <c r="AH109" i="2"/>
  <c r="AH358" i="2"/>
  <c r="AH303" i="2"/>
  <c r="AH189" i="2"/>
  <c r="AH309" i="2"/>
  <c r="AH282" i="2"/>
  <c r="AH495" i="2"/>
  <c r="AH200" i="2"/>
  <c r="AH500" i="2"/>
  <c r="AH3" i="2"/>
  <c r="AH323" i="2"/>
  <c r="AH190" i="2"/>
  <c r="AH488" i="2"/>
  <c r="AH563" i="2"/>
  <c r="AH287" i="2"/>
  <c r="AH370" i="2"/>
  <c r="AH163" i="2"/>
  <c r="AH75" i="2"/>
  <c r="AH268" i="2"/>
  <c r="AH523" i="2"/>
  <c r="AH423" i="2"/>
  <c r="AH531" i="2"/>
  <c r="AH467" i="2"/>
  <c r="AH202" i="2"/>
  <c r="AH667" i="2"/>
  <c r="AH301" i="2"/>
  <c r="AH524" i="2"/>
  <c r="AH483" i="2"/>
  <c r="AH113" i="2"/>
  <c r="AH420" i="2"/>
  <c r="AH660" i="2"/>
  <c r="AH428" i="2"/>
  <c r="AH288" i="2"/>
  <c r="AH310" i="2"/>
  <c r="AH651" i="2"/>
  <c r="AH413" i="2"/>
  <c r="AH412" i="2"/>
  <c r="AH696" i="2"/>
  <c r="AH727" i="2"/>
  <c r="AH220" i="2"/>
  <c r="AH400" i="2"/>
  <c r="AH145" i="2"/>
  <c r="AH628" i="2"/>
  <c r="AH374" i="2"/>
  <c r="AH653" i="2"/>
  <c r="AH207" i="2"/>
  <c r="AH178" i="2"/>
  <c r="AH319" i="2"/>
  <c r="AH117" i="2"/>
  <c r="AH676" i="2"/>
  <c r="AH578" i="2"/>
  <c r="AH661" i="2"/>
  <c r="AH539" i="2"/>
  <c r="AH699" i="2"/>
  <c r="AH158" i="2"/>
  <c r="AH620" i="2"/>
  <c r="AH180" i="2"/>
  <c r="AH281" i="2"/>
  <c r="AH387" i="2"/>
  <c r="AH255" i="2"/>
  <c r="AH610" i="2"/>
  <c r="AH544" i="2"/>
  <c r="AH494" i="2"/>
  <c r="AH728" i="2"/>
  <c r="AH595" i="2"/>
  <c r="AH668" i="2"/>
  <c r="AH168" i="2"/>
  <c r="AH252" i="2"/>
  <c r="AH627" i="2"/>
  <c r="AH448" i="2"/>
  <c r="AH395" i="2"/>
  <c r="AH443" i="2"/>
  <c r="AH441" i="2"/>
  <c r="AH376" i="2"/>
  <c r="AH716" i="2"/>
  <c r="AH408" i="2"/>
  <c r="AH669" i="2"/>
  <c r="AH643" i="2"/>
  <c r="AH649" i="2"/>
  <c r="AH468" i="2"/>
  <c r="AH617" i="2"/>
  <c r="AH557" i="2"/>
  <c r="AH592" i="2"/>
  <c r="AH739" i="2"/>
  <c r="AH528" i="2"/>
  <c r="AH677" i="2"/>
  <c r="AH714" i="2"/>
  <c r="AH670" i="2"/>
  <c r="AH712" i="2"/>
  <c r="AG560" i="2"/>
  <c r="AG483" i="2"/>
  <c r="AG288" i="2"/>
  <c r="AG727" i="2"/>
  <c r="AG36" i="2"/>
  <c r="AG516" i="2"/>
  <c r="AG697" i="2"/>
  <c r="AG178" i="2"/>
  <c r="AG676" i="2"/>
  <c r="AG609" i="2"/>
  <c r="AG90" i="2"/>
  <c r="AG642" i="2"/>
  <c r="AG316" i="2"/>
  <c r="AG620" i="2"/>
  <c r="AG393" i="2"/>
  <c r="AG414" i="2"/>
  <c r="AG286" i="2"/>
  <c r="AG510" i="2"/>
  <c r="AG195" i="2"/>
  <c r="AG627" i="2"/>
  <c r="AG448" i="2"/>
  <c r="AG443" i="2"/>
  <c r="AG655" i="2"/>
  <c r="AG716" i="2"/>
  <c r="AG583" i="2"/>
  <c r="AG451" i="2"/>
  <c r="AG437" i="2"/>
  <c r="AG426" i="2"/>
  <c r="AG700" i="2"/>
  <c r="AG557" i="2"/>
  <c r="AG698" i="2"/>
  <c r="AG735" i="2"/>
  <c r="AG703" i="2"/>
  <c r="AG685" i="2"/>
  <c r="AF320" i="2"/>
  <c r="AF227" i="2"/>
  <c r="AF318" i="2"/>
  <c r="AF687" i="2"/>
  <c r="AF230" i="2"/>
  <c r="AF192" i="2"/>
  <c r="AF454" i="2"/>
  <c r="AF84" i="2"/>
  <c r="AF361" i="2"/>
  <c r="AF358" i="2"/>
  <c r="AF495" i="2"/>
  <c r="AF3" i="2"/>
  <c r="AF352" i="2"/>
  <c r="AF370" i="2"/>
  <c r="AF163" i="2"/>
  <c r="AF531" i="2"/>
  <c r="AF667" i="2"/>
  <c r="AF560" i="2"/>
  <c r="AF727" i="2"/>
  <c r="AF374" i="2"/>
  <c r="AF418" i="2"/>
  <c r="AF578" i="2"/>
  <c r="AF539" i="2"/>
  <c r="AF316" i="2"/>
  <c r="AF286" i="2"/>
  <c r="AF299" i="2"/>
  <c r="AF499" i="2"/>
  <c r="AF252" i="2"/>
  <c r="AF545" i="2"/>
  <c r="AF443" i="2"/>
  <c r="AF716" i="2"/>
  <c r="AF526" i="2"/>
  <c r="AF629" i="2"/>
  <c r="AF684" i="2"/>
  <c r="AF700" i="2"/>
  <c r="AF557" i="2"/>
  <c r="AF739" i="2"/>
  <c r="AF615" i="2"/>
  <c r="AF701" i="2"/>
  <c r="AE504" i="2"/>
  <c r="AE535" i="2"/>
  <c r="AE320" i="2"/>
  <c r="AE638" i="2"/>
  <c r="AE646" i="2"/>
  <c r="AE227" i="2"/>
  <c r="AE6" i="2"/>
  <c r="AE80" i="2"/>
  <c r="AE173" i="2"/>
  <c r="AE318" i="2"/>
  <c r="AE687" i="2"/>
  <c r="AE230" i="2"/>
  <c r="AE108" i="2"/>
  <c r="AE561" i="2"/>
  <c r="AE192" i="2"/>
  <c r="AE357" i="2"/>
  <c r="AE31" i="2"/>
  <c r="AE454" i="2"/>
  <c r="AE470" i="2"/>
  <c r="AE238" i="2"/>
  <c r="AE584" i="2"/>
  <c r="AE84" i="2"/>
  <c r="AE361" i="2"/>
  <c r="AE109" i="2"/>
  <c r="AE358" i="2"/>
  <c r="AE303" i="2"/>
  <c r="AE309" i="2"/>
  <c r="AE94" i="2"/>
  <c r="AE495" i="2"/>
  <c r="AE500" i="2"/>
  <c r="AE3" i="2"/>
  <c r="AE190" i="2"/>
  <c r="AE563" i="2"/>
  <c r="AE370" i="2"/>
  <c r="AE163" i="2"/>
  <c r="AE268" i="2"/>
  <c r="AE565" i="2"/>
  <c r="AE531" i="2"/>
  <c r="AE202" i="2"/>
  <c r="AE667" i="2"/>
  <c r="AE560" i="2"/>
  <c r="AE483" i="2"/>
  <c r="AE420" i="2"/>
  <c r="AE288" i="2"/>
  <c r="AE413" i="2"/>
  <c r="AE727" i="2"/>
  <c r="AE145" i="2"/>
  <c r="AE374" i="2"/>
  <c r="AE178" i="2"/>
  <c r="AE117" i="2"/>
  <c r="AE661" i="2"/>
  <c r="AE539" i="2"/>
  <c r="AE738" i="2"/>
  <c r="AE158" i="2"/>
  <c r="AE544" i="2"/>
  <c r="AE286" i="2"/>
  <c r="AE391" i="2"/>
  <c r="AE594" i="2"/>
  <c r="AE252" i="2"/>
  <c r="AE545" i="2"/>
  <c r="AE443" i="2"/>
  <c r="AE451" i="2"/>
  <c r="AE649" i="2"/>
  <c r="AE723" i="2"/>
  <c r="AE635" i="2"/>
  <c r="AE592" i="2"/>
  <c r="AE739" i="2"/>
  <c r="AE528" i="2"/>
  <c r="AE717" i="2"/>
  <c r="AE670" i="2"/>
  <c r="AE685" i="2"/>
  <c r="AE701" i="2"/>
  <c r="AD665" i="2"/>
  <c r="AD67" i="2"/>
  <c r="AD365" i="2"/>
  <c r="AD261" i="2"/>
  <c r="AD625" i="2"/>
  <c r="AD188" i="2"/>
  <c r="AD129" i="2"/>
  <c r="AD574" i="2"/>
  <c r="AD48" i="2"/>
  <c r="AD433" i="2"/>
  <c r="AD329" i="2"/>
  <c r="AD15" i="2"/>
  <c r="AD241" i="2"/>
  <c r="AD28" i="2"/>
  <c r="AD243" i="2"/>
  <c r="AD68" i="2"/>
  <c r="AD680" i="2"/>
  <c r="AD297" i="2"/>
  <c r="AD30" i="2"/>
  <c r="AD21" i="2"/>
  <c r="AD734" i="2"/>
  <c r="AD724" i="2"/>
  <c r="AD377" i="2"/>
  <c r="AD215" i="2"/>
  <c r="AD184" i="2"/>
  <c r="AD706" i="2"/>
  <c r="AD139" i="2"/>
  <c r="AD697" i="2"/>
  <c r="AD150" i="2"/>
  <c r="AD676" i="2"/>
  <c r="AD661" i="2"/>
  <c r="AD90" i="2"/>
  <c r="AD699" i="2"/>
  <c r="AD180" i="2"/>
  <c r="AD387" i="2"/>
  <c r="AD679" i="2"/>
  <c r="AD610" i="2"/>
  <c r="AD331" i="2"/>
  <c r="AD286" i="2"/>
  <c r="AD728" i="2"/>
  <c r="AD595" i="2"/>
  <c r="AD510" i="2"/>
  <c r="AD594" i="2"/>
  <c r="AD627" i="2"/>
  <c r="AD415" i="2"/>
  <c r="AD376" i="2"/>
  <c r="AD408" i="2"/>
  <c r="AD643" i="2"/>
  <c r="AD313" i="2"/>
  <c r="AD629" i="2"/>
  <c r="AD635" i="2"/>
  <c r="AD592" i="2"/>
  <c r="AD528" i="2"/>
  <c r="AD705" i="2"/>
  <c r="AD717" i="2"/>
  <c r="AD662" i="2"/>
  <c r="AC524" i="2"/>
  <c r="AC36" i="2"/>
  <c r="AC636" i="2"/>
  <c r="AC372" i="2"/>
  <c r="AC387" i="2"/>
  <c r="AC526" i="2"/>
  <c r="AC649" i="2"/>
  <c r="AD621" i="2"/>
  <c r="AE621" i="2"/>
  <c r="AF621" i="2"/>
  <c r="AG621" i="2"/>
  <c r="AH621" i="2"/>
  <c r="AD682" i="2"/>
  <c r="AE682" i="2"/>
  <c r="AF682" i="2"/>
  <c r="AG682" i="2"/>
  <c r="AH682" i="2"/>
  <c r="AD141" i="2"/>
  <c r="AE141" i="2"/>
  <c r="AF141" i="2"/>
  <c r="AG141" i="2"/>
  <c r="AH141" i="2"/>
  <c r="AD447" i="2"/>
  <c r="AE447" i="2"/>
  <c r="AF447" i="2"/>
  <c r="AG447" i="2"/>
  <c r="AH447" i="2"/>
  <c r="AD559" i="2"/>
  <c r="AE559" i="2"/>
  <c r="AF559" i="2"/>
  <c r="AG559" i="2"/>
  <c r="AH559" i="2"/>
  <c r="AD492" i="2"/>
  <c r="AE492" i="2"/>
  <c r="AF492" i="2"/>
  <c r="AG492" i="2"/>
  <c r="AH492" i="2"/>
  <c r="AD588" i="2"/>
  <c r="AE588" i="2"/>
  <c r="AF588" i="2"/>
  <c r="AG588" i="2"/>
  <c r="AH588" i="2"/>
  <c r="AD518" i="2"/>
  <c r="AE518" i="2"/>
  <c r="AF518" i="2"/>
  <c r="AG518" i="2"/>
  <c r="AH518" i="2"/>
  <c r="AD411" i="2"/>
  <c r="AE411" i="2"/>
  <c r="AF411" i="2"/>
  <c r="AG411" i="2"/>
  <c r="AD469" i="2"/>
  <c r="AE469" i="2"/>
  <c r="AF469" i="2"/>
  <c r="AG469" i="2"/>
  <c r="AH469" i="2"/>
  <c r="AD504" i="2"/>
  <c r="AF504" i="2"/>
  <c r="AG504" i="2"/>
  <c r="AD650" i="2"/>
  <c r="AE650" i="2"/>
  <c r="AF650" i="2"/>
  <c r="AG650" i="2"/>
  <c r="AH650" i="2"/>
  <c r="AD280" i="2"/>
  <c r="AE280" i="2"/>
  <c r="AF280" i="2"/>
  <c r="AG280" i="2"/>
  <c r="AH280" i="2"/>
  <c r="AD201" i="2"/>
  <c r="AE201" i="2"/>
  <c r="AF201" i="2"/>
  <c r="AG201" i="2"/>
  <c r="AH201" i="2"/>
  <c r="AD533" i="2"/>
  <c r="AE533" i="2"/>
  <c r="AF533" i="2"/>
  <c r="AG533" i="2"/>
  <c r="AH533" i="2"/>
  <c r="AD543" i="2"/>
  <c r="AE543" i="2"/>
  <c r="AF543" i="2"/>
  <c r="AG543" i="2"/>
  <c r="AH543" i="2"/>
  <c r="AD344" i="2"/>
  <c r="AE344" i="2"/>
  <c r="AF344" i="2"/>
  <c r="AG344" i="2"/>
  <c r="AH344" i="2"/>
  <c r="AD343" i="2"/>
  <c r="AE343" i="2"/>
  <c r="AF343" i="2"/>
  <c r="AG343" i="2"/>
  <c r="AH343" i="2"/>
  <c r="AD715" i="2"/>
  <c r="AE715" i="2"/>
  <c r="AF715" i="2"/>
  <c r="AG715" i="2"/>
  <c r="AH715" i="2"/>
  <c r="AD540" i="2"/>
  <c r="AE540" i="2"/>
  <c r="AF540" i="2"/>
  <c r="AG540" i="2"/>
  <c r="AH540" i="2"/>
  <c r="AD445" i="2"/>
  <c r="AE445" i="2"/>
  <c r="AF445" i="2"/>
  <c r="AG445" i="2"/>
  <c r="AH445" i="2"/>
  <c r="AD473" i="2"/>
  <c r="AE473" i="2"/>
  <c r="AF473" i="2"/>
  <c r="AG473" i="2"/>
  <c r="AH473" i="2"/>
  <c r="AD535" i="2"/>
  <c r="AF535" i="2"/>
  <c r="AG535" i="2"/>
  <c r="AD93" i="2"/>
  <c r="AE93" i="2"/>
  <c r="AF93" i="2"/>
  <c r="AG93" i="2"/>
  <c r="AH93" i="2"/>
  <c r="AD82" i="2"/>
  <c r="AE82" i="2"/>
  <c r="AF82" i="2"/>
  <c r="AG82" i="2"/>
  <c r="AH82" i="2"/>
  <c r="AD654" i="2"/>
  <c r="AE654" i="2"/>
  <c r="AF654" i="2"/>
  <c r="AG654" i="2"/>
  <c r="AH654" i="2"/>
  <c r="AD338" i="2"/>
  <c r="AE338" i="2"/>
  <c r="AF338" i="2"/>
  <c r="AG338" i="2"/>
  <c r="AH338" i="2"/>
  <c r="AD222" i="2"/>
  <c r="AE222" i="2"/>
  <c r="AF222" i="2"/>
  <c r="AG222" i="2"/>
  <c r="AH222" i="2"/>
  <c r="AD47" i="2"/>
  <c r="AE47" i="2"/>
  <c r="AF47" i="2"/>
  <c r="AG47" i="2"/>
  <c r="AH47" i="2"/>
  <c r="AD250" i="2"/>
  <c r="AE250" i="2"/>
  <c r="AF250" i="2"/>
  <c r="AG250" i="2"/>
  <c r="AH250" i="2"/>
  <c r="AD587" i="2"/>
  <c r="AE587" i="2"/>
  <c r="AF587" i="2"/>
  <c r="AG587" i="2"/>
  <c r="AH587" i="2"/>
  <c r="AD645" i="2"/>
  <c r="AE645" i="2"/>
  <c r="AF645" i="2"/>
  <c r="AG645" i="2"/>
  <c r="AH645" i="2"/>
  <c r="AD410" i="2"/>
  <c r="AE410" i="2"/>
  <c r="AF410" i="2"/>
  <c r="AG410" i="2"/>
  <c r="AH410" i="2"/>
  <c r="AD11" i="2"/>
  <c r="AE11" i="2"/>
  <c r="AF11" i="2"/>
  <c r="AG11" i="2"/>
  <c r="AH11" i="2"/>
  <c r="AD320" i="2"/>
  <c r="AG320" i="2"/>
  <c r="AD235" i="2"/>
  <c r="AE235" i="2"/>
  <c r="AF235" i="2"/>
  <c r="AG235" i="2"/>
  <c r="AH235" i="2"/>
  <c r="AD678" i="2"/>
  <c r="AE678" i="2"/>
  <c r="AF678" i="2"/>
  <c r="AG678" i="2"/>
  <c r="AH678" i="2"/>
  <c r="AD122" i="2"/>
  <c r="AE122" i="2"/>
  <c r="AF122" i="2"/>
  <c r="AG122" i="2"/>
  <c r="AH122" i="2"/>
  <c r="AD89" i="2"/>
  <c r="AE89" i="2"/>
  <c r="AF89" i="2"/>
  <c r="AG89" i="2"/>
  <c r="AH89" i="2"/>
  <c r="AD527" i="2"/>
  <c r="AE527" i="2"/>
  <c r="AF527" i="2"/>
  <c r="AG527" i="2"/>
  <c r="AH527" i="2"/>
  <c r="AD534" i="2"/>
  <c r="AE534" i="2"/>
  <c r="AF534" i="2"/>
  <c r="AG534" i="2"/>
  <c r="AH534" i="2"/>
  <c r="AD114" i="2"/>
  <c r="AE114" i="2"/>
  <c r="AF114" i="2"/>
  <c r="AG114" i="2"/>
  <c r="AH114" i="2"/>
  <c r="AD341" i="2"/>
  <c r="AE341" i="2"/>
  <c r="AF341" i="2"/>
  <c r="AG341" i="2"/>
  <c r="AH341" i="2"/>
  <c r="AD60" i="2"/>
  <c r="AE60" i="2"/>
  <c r="AF60" i="2"/>
  <c r="AG60" i="2"/>
  <c r="AH60" i="2"/>
  <c r="AD206" i="2"/>
  <c r="AE206" i="2"/>
  <c r="AF206" i="2"/>
  <c r="AG206" i="2"/>
  <c r="AD256" i="2"/>
  <c r="AE256" i="2"/>
  <c r="AF256" i="2"/>
  <c r="AG256" i="2"/>
  <c r="AH256" i="2"/>
  <c r="AD638" i="2"/>
  <c r="AF638" i="2"/>
  <c r="AG638" i="2"/>
  <c r="AD112" i="2"/>
  <c r="AE112" i="2"/>
  <c r="AF112" i="2"/>
  <c r="AG112" i="2"/>
  <c r="AH112" i="2"/>
  <c r="AD579" i="2"/>
  <c r="AE579" i="2"/>
  <c r="AF579" i="2"/>
  <c r="AG579" i="2"/>
  <c r="AH579" i="2"/>
  <c r="AD333" i="2"/>
  <c r="AE333" i="2"/>
  <c r="AF333" i="2"/>
  <c r="AG333" i="2"/>
  <c r="AH333" i="2"/>
  <c r="AD431" i="2"/>
  <c r="AE431" i="2"/>
  <c r="AF431" i="2"/>
  <c r="AG431" i="2"/>
  <c r="AH431" i="2"/>
  <c r="AD161" i="2"/>
  <c r="AE161" i="2"/>
  <c r="AF161" i="2"/>
  <c r="AG161" i="2"/>
  <c r="AH161" i="2"/>
  <c r="AD511" i="2"/>
  <c r="AE511" i="2"/>
  <c r="AF511" i="2"/>
  <c r="AG511" i="2"/>
  <c r="AH511" i="2"/>
  <c r="AD131" i="2"/>
  <c r="AE131" i="2"/>
  <c r="AF131" i="2"/>
  <c r="AG131" i="2"/>
  <c r="AH131" i="2"/>
  <c r="AD135" i="2"/>
  <c r="AE135" i="2"/>
  <c r="AF135" i="2"/>
  <c r="AG135" i="2"/>
  <c r="AH135" i="2"/>
  <c r="AD502" i="2"/>
  <c r="AE502" i="2"/>
  <c r="AF502" i="2"/>
  <c r="AG502" i="2"/>
  <c r="AH502" i="2"/>
  <c r="AD481" i="2"/>
  <c r="AE481" i="2"/>
  <c r="AF481" i="2"/>
  <c r="AG481" i="2"/>
  <c r="AD432" i="2"/>
  <c r="AE432" i="2"/>
  <c r="AF432" i="2"/>
  <c r="AG432" i="2"/>
  <c r="AH432" i="2"/>
  <c r="AD646" i="2"/>
  <c r="AF646" i="2"/>
  <c r="AG646" i="2"/>
  <c r="AD401" i="2"/>
  <c r="AE401" i="2"/>
  <c r="AF401" i="2"/>
  <c r="AG401" i="2"/>
  <c r="AH401" i="2"/>
  <c r="AD124" i="2"/>
  <c r="AE124" i="2"/>
  <c r="AF124" i="2"/>
  <c r="AG124" i="2"/>
  <c r="AH124" i="2"/>
  <c r="AD367" i="2"/>
  <c r="AE367" i="2"/>
  <c r="AF367" i="2"/>
  <c r="AG367" i="2"/>
  <c r="AH367" i="2"/>
  <c r="AD450" i="2"/>
  <c r="AE450" i="2"/>
  <c r="AF450" i="2"/>
  <c r="AG450" i="2"/>
  <c r="AH450" i="2"/>
  <c r="AD380" i="2"/>
  <c r="AE380" i="2"/>
  <c r="AF380" i="2"/>
  <c r="AG380" i="2"/>
  <c r="AH380" i="2"/>
  <c r="AD245" i="2"/>
  <c r="AE245" i="2"/>
  <c r="AF245" i="2"/>
  <c r="AG245" i="2"/>
  <c r="AH245" i="2"/>
  <c r="AD257" i="2"/>
  <c r="AE257" i="2"/>
  <c r="AF257" i="2"/>
  <c r="AG257" i="2"/>
  <c r="AH257" i="2"/>
  <c r="AD107" i="2"/>
  <c r="AE107" i="2"/>
  <c r="AF107" i="2"/>
  <c r="AG107" i="2"/>
  <c r="AH107" i="2"/>
  <c r="AD476" i="2"/>
  <c r="AE476" i="2"/>
  <c r="AF476" i="2"/>
  <c r="AG476" i="2"/>
  <c r="AH476" i="2"/>
  <c r="AD120" i="2"/>
  <c r="AE120" i="2"/>
  <c r="AF120" i="2"/>
  <c r="AG120" i="2"/>
  <c r="AD362" i="2"/>
  <c r="AE362" i="2"/>
  <c r="AF362" i="2"/>
  <c r="AG362" i="2"/>
  <c r="AH362" i="2"/>
  <c r="AD227" i="2"/>
  <c r="AG227" i="2"/>
  <c r="AD165" i="2"/>
  <c r="AE165" i="2"/>
  <c r="AF165" i="2"/>
  <c r="AG165" i="2"/>
  <c r="AH165" i="2"/>
  <c r="AD152" i="2"/>
  <c r="AE152" i="2"/>
  <c r="AF152" i="2"/>
  <c r="AG152" i="2"/>
  <c r="AH152" i="2"/>
  <c r="AD405" i="2"/>
  <c r="AE405" i="2"/>
  <c r="AF405" i="2"/>
  <c r="AG405" i="2"/>
  <c r="AH405" i="2"/>
  <c r="AD505" i="2"/>
  <c r="AE505" i="2"/>
  <c r="AF505" i="2"/>
  <c r="AG505" i="2"/>
  <c r="AH505" i="2"/>
  <c r="AD326" i="2"/>
  <c r="AE326" i="2"/>
  <c r="AF326" i="2"/>
  <c r="AG326" i="2"/>
  <c r="AH326" i="2"/>
  <c r="AD404" i="2"/>
  <c r="AE404" i="2"/>
  <c r="AF404" i="2"/>
  <c r="AG404" i="2"/>
  <c r="AH404" i="2"/>
  <c r="AD548" i="2"/>
  <c r="AE548" i="2"/>
  <c r="AF548" i="2"/>
  <c r="AG548" i="2"/>
  <c r="AH548" i="2"/>
  <c r="AD659" i="2"/>
  <c r="AE659" i="2"/>
  <c r="AF659" i="2"/>
  <c r="AG659" i="2"/>
  <c r="AH659" i="2"/>
  <c r="AD602" i="2"/>
  <c r="AE602" i="2"/>
  <c r="AF602" i="2"/>
  <c r="AG602" i="2"/>
  <c r="AH602" i="2"/>
  <c r="AD212" i="2"/>
  <c r="AE212" i="2"/>
  <c r="AF212" i="2"/>
  <c r="AG212" i="2"/>
  <c r="AH212" i="2"/>
  <c r="AD239" i="2"/>
  <c r="AE239" i="2"/>
  <c r="AF239" i="2"/>
  <c r="AG239" i="2"/>
  <c r="AH239" i="2"/>
  <c r="AD6" i="2"/>
  <c r="AF6" i="2"/>
  <c r="AG6" i="2"/>
  <c r="AD321" i="2"/>
  <c r="AE321" i="2"/>
  <c r="AF321" i="2"/>
  <c r="AG321" i="2"/>
  <c r="AH321" i="2"/>
  <c r="AD664" i="2"/>
  <c r="AE664" i="2"/>
  <c r="AF664" i="2"/>
  <c r="AG664" i="2"/>
  <c r="AH664" i="2"/>
  <c r="AD4" i="2"/>
  <c r="AE4" i="2"/>
  <c r="AF4" i="2"/>
  <c r="AG4" i="2"/>
  <c r="AH4" i="2"/>
  <c r="AD132" i="2"/>
  <c r="AE132" i="2"/>
  <c r="AF132" i="2"/>
  <c r="AG132" i="2"/>
  <c r="AH132" i="2"/>
  <c r="AD336" i="2"/>
  <c r="AE336" i="2"/>
  <c r="AF336" i="2"/>
  <c r="AG336" i="2"/>
  <c r="AH336" i="2"/>
  <c r="AD364" i="2"/>
  <c r="AE364" i="2"/>
  <c r="AF364" i="2"/>
  <c r="AG364" i="2"/>
  <c r="AH364" i="2"/>
  <c r="AD616" i="2"/>
  <c r="AE616" i="2"/>
  <c r="AF616" i="2"/>
  <c r="AG616" i="2"/>
  <c r="AH616" i="2"/>
  <c r="AD276" i="2"/>
  <c r="AE276" i="2"/>
  <c r="AF276" i="2"/>
  <c r="AG276" i="2"/>
  <c r="AH276" i="2"/>
  <c r="AD100" i="2"/>
  <c r="AE100" i="2"/>
  <c r="AF100" i="2"/>
  <c r="AG100" i="2"/>
  <c r="AH100" i="2"/>
  <c r="AD507" i="2"/>
  <c r="AE507" i="2"/>
  <c r="AF507" i="2"/>
  <c r="AG507" i="2"/>
  <c r="AH507" i="2"/>
  <c r="AD91" i="2"/>
  <c r="AE91" i="2"/>
  <c r="AF91" i="2"/>
  <c r="AG91" i="2"/>
  <c r="AH91" i="2"/>
  <c r="AD80" i="2"/>
  <c r="AF80" i="2"/>
  <c r="AG80" i="2"/>
  <c r="AD249" i="2"/>
  <c r="AE249" i="2"/>
  <c r="AF249" i="2"/>
  <c r="AG249" i="2"/>
  <c r="AH249" i="2"/>
  <c r="AD440" i="2"/>
  <c r="AE440" i="2"/>
  <c r="AF440" i="2"/>
  <c r="AG440" i="2"/>
  <c r="AH440" i="2"/>
  <c r="AD149" i="2"/>
  <c r="AE149" i="2"/>
  <c r="AF149" i="2"/>
  <c r="AG149" i="2"/>
  <c r="AH149" i="2"/>
  <c r="AD351" i="2"/>
  <c r="AE351" i="2"/>
  <c r="AF351" i="2"/>
  <c r="AG351" i="2"/>
  <c r="AH351" i="2"/>
  <c r="AD258" i="2"/>
  <c r="AE258" i="2"/>
  <c r="AF258" i="2"/>
  <c r="AG258" i="2"/>
  <c r="AH258" i="2"/>
  <c r="AD229" i="2"/>
  <c r="AE229" i="2"/>
  <c r="AF229" i="2"/>
  <c r="AG229" i="2"/>
  <c r="AH229" i="2"/>
  <c r="AD234" i="2"/>
  <c r="AE234" i="2"/>
  <c r="AF234" i="2"/>
  <c r="AG234" i="2"/>
  <c r="AH234" i="2"/>
  <c r="AD482" i="2"/>
  <c r="AE482" i="2"/>
  <c r="AF482" i="2"/>
  <c r="AG482" i="2"/>
  <c r="AH482" i="2"/>
  <c r="AD59" i="2"/>
  <c r="AE59" i="2"/>
  <c r="AF59" i="2"/>
  <c r="AG59" i="2"/>
  <c r="AH59" i="2"/>
  <c r="AD501" i="2"/>
  <c r="AE501" i="2"/>
  <c r="AF501" i="2"/>
  <c r="AG501" i="2"/>
  <c r="AH501" i="2"/>
  <c r="AD314" i="2"/>
  <c r="AE314" i="2"/>
  <c r="AF314" i="2"/>
  <c r="AG314" i="2"/>
  <c r="AH314" i="2"/>
  <c r="AD173" i="2"/>
  <c r="AF173" i="2"/>
  <c r="AG173" i="2"/>
  <c r="AD183" i="2"/>
  <c r="AE183" i="2"/>
  <c r="AF183" i="2"/>
  <c r="AG183" i="2"/>
  <c r="AH183" i="2"/>
  <c r="AD386" i="2"/>
  <c r="AE386" i="2"/>
  <c r="AF386" i="2"/>
  <c r="AG386" i="2"/>
  <c r="AH386" i="2"/>
  <c r="AD62" i="2"/>
  <c r="AE62" i="2"/>
  <c r="AF62" i="2"/>
  <c r="AG62" i="2"/>
  <c r="AH62" i="2"/>
  <c r="AD214" i="2"/>
  <c r="AE214" i="2"/>
  <c r="AF214" i="2"/>
  <c r="AG214" i="2"/>
  <c r="AH214" i="2"/>
  <c r="AD403" i="2"/>
  <c r="AE403" i="2"/>
  <c r="AF403" i="2"/>
  <c r="AG403" i="2"/>
  <c r="AH403" i="2"/>
  <c r="AD573" i="2"/>
  <c r="AE573" i="2"/>
  <c r="AF573" i="2"/>
  <c r="AG573" i="2"/>
  <c r="AH573" i="2"/>
  <c r="AD708" i="2"/>
  <c r="AE708" i="2"/>
  <c r="AF708" i="2"/>
  <c r="AG708" i="2"/>
  <c r="AH708" i="2"/>
  <c r="AD203" i="2"/>
  <c r="AE203" i="2"/>
  <c r="AF203" i="2"/>
  <c r="AG203" i="2"/>
  <c r="AH203" i="2"/>
  <c r="AD455" i="2"/>
  <c r="AE455" i="2"/>
  <c r="AF455" i="2"/>
  <c r="AG455" i="2"/>
  <c r="AH455" i="2"/>
  <c r="AD169" i="2"/>
  <c r="AE169" i="2"/>
  <c r="AF169" i="2"/>
  <c r="AG169" i="2"/>
  <c r="AH169" i="2"/>
  <c r="AD519" i="2"/>
  <c r="AE519" i="2"/>
  <c r="AF519" i="2"/>
  <c r="AG519" i="2"/>
  <c r="AH519" i="2"/>
  <c r="AD318" i="2"/>
  <c r="AG318" i="2"/>
  <c r="AD648" i="2"/>
  <c r="AE648" i="2"/>
  <c r="AF648" i="2"/>
  <c r="AG648" i="2"/>
  <c r="AH648" i="2"/>
  <c r="AD210" i="2"/>
  <c r="AE210" i="2"/>
  <c r="AF210" i="2"/>
  <c r="AG210" i="2"/>
  <c r="AH210" i="2"/>
  <c r="AD19" i="2"/>
  <c r="AE19" i="2"/>
  <c r="AF19" i="2"/>
  <c r="AG19" i="2"/>
  <c r="AH19" i="2"/>
  <c r="AD64" i="2"/>
  <c r="AE64" i="2"/>
  <c r="AF64" i="2"/>
  <c r="AG64" i="2"/>
  <c r="AH64" i="2"/>
  <c r="AD154" i="2"/>
  <c r="AE154" i="2"/>
  <c r="AF154" i="2"/>
  <c r="AG154" i="2"/>
  <c r="AH154" i="2"/>
  <c r="AD259" i="2"/>
  <c r="AE259" i="2"/>
  <c r="AF259" i="2"/>
  <c r="AG259" i="2"/>
  <c r="AH259" i="2"/>
  <c r="AD160" i="2"/>
  <c r="AE160" i="2"/>
  <c r="AF160" i="2"/>
  <c r="AG160" i="2"/>
  <c r="AH160" i="2"/>
  <c r="AD327" i="2"/>
  <c r="AE327" i="2"/>
  <c r="AF327" i="2"/>
  <c r="AG327" i="2"/>
  <c r="AH327" i="2"/>
  <c r="AD40" i="2"/>
  <c r="AE40" i="2"/>
  <c r="AF40" i="2"/>
  <c r="AG40" i="2"/>
  <c r="AH40" i="2"/>
  <c r="AD394" i="2"/>
  <c r="AE394" i="2"/>
  <c r="AF394" i="2"/>
  <c r="AG394" i="2"/>
  <c r="AH394" i="2"/>
  <c r="AD43" i="2"/>
  <c r="AE43" i="2"/>
  <c r="AF43" i="2"/>
  <c r="AG43" i="2"/>
  <c r="AH43" i="2"/>
  <c r="AD687" i="2"/>
  <c r="AG687" i="2"/>
  <c r="AD322" i="2"/>
  <c r="AE322" i="2"/>
  <c r="AF322" i="2"/>
  <c r="AG322" i="2"/>
  <c r="AH322" i="2"/>
  <c r="AD240" i="2"/>
  <c r="AE240" i="2"/>
  <c r="AF240" i="2"/>
  <c r="AG240" i="2"/>
  <c r="AH240" i="2"/>
  <c r="AD577" i="2"/>
  <c r="AE577" i="2"/>
  <c r="AF577" i="2"/>
  <c r="AG577" i="2"/>
  <c r="AH577" i="2"/>
  <c r="AD13" i="2"/>
  <c r="AE13" i="2"/>
  <c r="AF13" i="2"/>
  <c r="AG13" i="2"/>
  <c r="AH13" i="2"/>
  <c r="AD692" i="2"/>
  <c r="AE692" i="2"/>
  <c r="AF692" i="2"/>
  <c r="AG692" i="2"/>
  <c r="AH692" i="2"/>
  <c r="AD490" i="2"/>
  <c r="AE490" i="2"/>
  <c r="AF490" i="2"/>
  <c r="AG490" i="2"/>
  <c r="AH490" i="2"/>
  <c r="AD681" i="2"/>
  <c r="AE681" i="2"/>
  <c r="AF681" i="2"/>
  <c r="AG681" i="2"/>
  <c r="AH681" i="2"/>
  <c r="AD263" i="2"/>
  <c r="AE263" i="2"/>
  <c r="AF263" i="2"/>
  <c r="AG263" i="2"/>
  <c r="AH263" i="2"/>
  <c r="AD464" i="2"/>
  <c r="AE464" i="2"/>
  <c r="AF464" i="2"/>
  <c r="AG464" i="2"/>
  <c r="AH464" i="2"/>
  <c r="AD272" i="2"/>
  <c r="AE272" i="2"/>
  <c r="AF272" i="2"/>
  <c r="AG272" i="2"/>
  <c r="AD396" i="2"/>
  <c r="AE396" i="2"/>
  <c r="AF396" i="2"/>
  <c r="AG396" i="2"/>
  <c r="AH396" i="2"/>
  <c r="AD230" i="2"/>
  <c r="AG230" i="2"/>
  <c r="AD246" i="2"/>
  <c r="AE246" i="2"/>
  <c r="AF246" i="2"/>
  <c r="AG246" i="2"/>
  <c r="AH246" i="2"/>
  <c r="AD328" i="2"/>
  <c r="AE328" i="2"/>
  <c r="AF328" i="2"/>
  <c r="AG328" i="2"/>
  <c r="AH328" i="2"/>
  <c r="AD335" i="2"/>
  <c r="AE335" i="2"/>
  <c r="AF335" i="2"/>
  <c r="AG335" i="2"/>
  <c r="AH335" i="2"/>
  <c r="AD218" i="2"/>
  <c r="AE218" i="2"/>
  <c r="AF218" i="2"/>
  <c r="AG218" i="2"/>
  <c r="AH218" i="2"/>
  <c r="AD399" i="2"/>
  <c r="AE399" i="2"/>
  <c r="AF399" i="2"/>
  <c r="AG399" i="2"/>
  <c r="AH399" i="2"/>
  <c r="AD72" i="2"/>
  <c r="AE72" i="2"/>
  <c r="AF72" i="2"/>
  <c r="AG72" i="2"/>
  <c r="AH72" i="2"/>
  <c r="AD140" i="2"/>
  <c r="AE140" i="2"/>
  <c r="AF140" i="2"/>
  <c r="AG140" i="2"/>
  <c r="AH140" i="2"/>
  <c r="AD254" i="2"/>
  <c r="AE254" i="2"/>
  <c r="AF254" i="2"/>
  <c r="AG254" i="2"/>
  <c r="AH254" i="2"/>
  <c r="AD558" i="2"/>
  <c r="AE558" i="2"/>
  <c r="AF558" i="2"/>
  <c r="AG558" i="2"/>
  <c r="AH558" i="2"/>
  <c r="AD305" i="2"/>
  <c r="AE305" i="2"/>
  <c r="AF305" i="2"/>
  <c r="AG305" i="2"/>
  <c r="AD564" i="2"/>
  <c r="AE564" i="2"/>
  <c r="AF564" i="2"/>
  <c r="AG564" i="2"/>
  <c r="AH564" i="2"/>
  <c r="AD108" i="2"/>
  <c r="AF108" i="2"/>
  <c r="AG108" i="2"/>
  <c r="AD474" i="2"/>
  <c r="AE474" i="2"/>
  <c r="AF474" i="2"/>
  <c r="AG474" i="2"/>
  <c r="AH474" i="2"/>
  <c r="AD147" i="2"/>
  <c r="AE147" i="2"/>
  <c r="AF147" i="2"/>
  <c r="AG147" i="2"/>
  <c r="AH147" i="2"/>
  <c r="AD515" i="2"/>
  <c r="AE515" i="2"/>
  <c r="AF515" i="2"/>
  <c r="AG515" i="2"/>
  <c r="AH515" i="2"/>
  <c r="AD419" i="2"/>
  <c r="AE419" i="2"/>
  <c r="AF419" i="2"/>
  <c r="AG419" i="2"/>
  <c r="AH419" i="2"/>
  <c r="AD487" i="2"/>
  <c r="AE487" i="2"/>
  <c r="AF487" i="2"/>
  <c r="AG487" i="2"/>
  <c r="AH487" i="2"/>
  <c r="AD368" i="2"/>
  <c r="AE368" i="2"/>
  <c r="AF368" i="2"/>
  <c r="AG368" i="2"/>
  <c r="AH368" i="2"/>
  <c r="AD601" i="2"/>
  <c r="AE601" i="2"/>
  <c r="AF601" i="2"/>
  <c r="AG601" i="2"/>
  <c r="AH601" i="2"/>
  <c r="AD520" i="2"/>
  <c r="AE520" i="2"/>
  <c r="AF520" i="2"/>
  <c r="AG520" i="2"/>
  <c r="AH520" i="2"/>
  <c r="AD550" i="2"/>
  <c r="AE550" i="2"/>
  <c r="AF550" i="2"/>
  <c r="AG550" i="2"/>
  <c r="AH550" i="2"/>
  <c r="AD521" i="2"/>
  <c r="AE521" i="2"/>
  <c r="AF521" i="2"/>
  <c r="AG521" i="2"/>
  <c r="AD671" i="2"/>
  <c r="AE671" i="2"/>
  <c r="AF671" i="2"/>
  <c r="AG671" i="2"/>
  <c r="AH671" i="2"/>
  <c r="AD561" i="2"/>
  <c r="AF561" i="2"/>
  <c r="AG561" i="2"/>
  <c r="AH561" i="2"/>
  <c r="AD25" i="2"/>
  <c r="AE25" i="2"/>
  <c r="AF25" i="2"/>
  <c r="AG25" i="2"/>
  <c r="AH25" i="2"/>
  <c r="AD693" i="2"/>
  <c r="AE693" i="2"/>
  <c r="AF693" i="2"/>
  <c r="AG693" i="2"/>
  <c r="AH693" i="2"/>
  <c r="AD571" i="2"/>
  <c r="AE571" i="2"/>
  <c r="AF571" i="2"/>
  <c r="AG571" i="2"/>
  <c r="AH571" i="2"/>
  <c r="AD298" i="2"/>
  <c r="AE298" i="2"/>
  <c r="AF298" i="2"/>
  <c r="AG298" i="2"/>
  <c r="AH298" i="2"/>
  <c r="AD211" i="2"/>
  <c r="AE211" i="2"/>
  <c r="AF211" i="2"/>
  <c r="AG211" i="2"/>
  <c r="AH211" i="2"/>
  <c r="AD689" i="2"/>
  <c r="AE689" i="2"/>
  <c r="AF689" i="2"/>
  <c r="AG689" i="2"/>
  <c r="AH689" i="2"/>
  <c r="AD385" i="2"/>
  <c r="AE385" i="2"/>
  <c r="AF385" i="2"/>
  <c r="AG385" i="2"/>
  <c r="AH385" i="2"/>
  <c r="AD170" i="2"/>
  <c r="AE170" i="2"/>
  <c r="AF170" i="2"/>
  <c r="AG170" i="2"/>
  <c r="AH170" i="2"/>
  <c r="AD605" i="2"/>
  <c r="AE605" i="2"/>
  <c r="AF605" i="2"/>
  <c r="AG605" i="2"/>
  <c r="AH605" i="2"/>
  <c r="AD49" i="2"/>
  <c r="AE49" i="2"/>
  <c r="AF49" i="2"/>
  <c r="AG49" i="2"/>
  <c r="AH49" i="2"/>
  <c r="AD417" i="2"/>
  <c r="AE417" i="2"/>
  <c r="AF417" i="2"/>
  <c r="AG417" i="2"/>
  <c r="AH417" i="2"/>
  <c r="AD192" i="2"/>
  <c r="AG192" i="2"/>
  <c r="AD191" i="2"/>
  <c r="AE191" i="2"/>
  <c r="AF191" i="2"/>
  <c r="AG191" i="2"/>
  <c r="AH191" i="2"/>
  <c r="AD46" i="2"/>
  <c r="AE46" i="2"/>
  <c r="AF46" i="2"/>
  <c r="AG46" i="2"/>
  <c r="AH46" i="2"/>
  <c r="AD182" i="2"/>
  <c r="AE182" i="2"/>
  <c r="AF182" i="2"/>
  <c r="AG182" i="2"/>
  <c r="AH182" i="2"/>
  <c r="AD566" i="2"/>
  <c r="AE566" i="2"/>
  <c r="AF566" i="2"/>
  <c r="AG566" i="2"/>
  <c r="AH566" i="2"/>
  <c r="AD283" i="2"/>
  <c r="AE283" i="2"/>
  <c r="AF283" i="2"/>
  <c r="AG283" i="2"/>
  <c r="AH283" i="2"/>
  <c r="AD624" i="2"/>
  <c r="AE624" i="2"/>
  <c r="AF624" i="2"/>
  <c r="AG624" i="2"/>
  <c r="AH624" i="2"/>
  <c r="AD7" i="2"/>
  <c r="AE7" i="2"/>
  <c r="AF7" i="2"/>
  <c r="AG7" i="2"/>
  <c r="AH7" i="2"/>
  <c r="AD640" i="2"/>
  <c r="AE640" i="2"/>
  <c r="AF640" i="2"/>
  <c r="AG640" i="2"/>
  <c r="AH640" i="2"/>
  <c r="AD657" i="2"/>
  <c r="AE657" i="2"/>
  <c r="AF657" i="2"/>
  <c r="AG657" i="2"/>
  <c r="AH657" i="2"/>
  <c r="AD530" i="2"/>
  <c r="AE530" i="2"/>
  <c r="AF530" i="2"/>
  <c r="AG530" i="2"/>
  <c r="AH530" i="2"/>
  <c r="AD611" i="2"/>
  <c r="AE611" i="2"/>
  <c r="AF611" i="2"/>
  <c r="AG611" i="2"/>
  <c r="AH611" i="2"/>
  <c r="AD357" i="2"/>
  <c r="AF357" i="2"/>
  <c r="AG357" i="2"/>
  <c r="AD57" i="2"/>
  <c r="AE57" i="2"/>
  <c r="AF57" i="2"/>
  <c r="AG57" i="2"/>
  <c r="AH57" i="2"/>
  <c r="AD422" i="2"/>
  <c r="AE422" i="2"/>
  <c r="AF422" i="2"/>
  <c r="AG422" i="2"/>
  <c r="AH422" i="2"/>
  <c r="AD27" i="2"/>
  <c r="AE27" i="2"/>
  <c r="AF27" i="2"/>
  <c r="AG27" i="2"/>
  <c r="AH27" i="2"/>
  <c r="AD552" i="2"/>
  <c r="AE552" i="2"/>
  <c r="AF552" i="2"/>
  <c r="AG552" i="2"/>
  <c r="AH552" i="2"/>
  <c r="AD446" i="2"/>
  <c r="AE446" i="2"/>
  <c r="AF446" i="2"/>
  <c r="AG446" i="2"/>
  <c r="AH446" i="2"/>
  <c r="AD484" i="2"/>
  <c r="AE484" i="2"/>
  <c r="AF484" i="2"/>
  <c r="AG484" i="2"/>
  <c r="AH484" i="2"/>
  <c r="AD373" i="2"/>
  <c r="AE373" i="2"/>
  <c r="AF373" i="2"/>
  <c r="AG373" i="2"/>
  <c r="AH373" i="2"/>
  <c r="AD156" i="2"/>
  <c r="AE156" i="2"/>
  <c r="AF156" i="2"/>
  <c r="AG156" i="2"/>
  <c r="AH156" i="2"/>
  <c r="AD542" i="2"/>
  <c r="AE542" i="2"/>
  <c r="AF542" i="2"/>
  <c r="AG542" i="2"/>
  <c r="AH542" i="2"/>
  <c r="AD348" i="2"/>
  <c r="AE348" i="2"/>
  <c r="AF348" i="2"/>
  <c r="AG348" i="2"/>
  <c r="AH348" i="2"/>
  <c r="AD213" i="2"/>
  <c r="AE213" i="2"/>
  <c r="AF213" i="2"/>
  <c r="AG213" i="2"/>
  <c r="AH213" i="2"/>
  <c r="AD31" i="2"/>
  <c r="AF31" i="2"/>
  <c r="AG31" i="2"/>
  <c r="AD514" i="2"/>
  <c r="AE514" i="2"/>
  <c r="AF514" i="2"/>
  <c r="AG514" i="2"/>
  <c r="AH514" i="2"/>
  <c r="AD136" i="2"/>
  <c r="AE136" i="2"/>
  <c r="AF136" i="2"/>
  <c r="AG136" i="2"/>
  <c r="AH136" i="2"/>
  <c r="AD308" i="2"/>
  <c r="AE308" i="2"/>
  <c r="AF308" i="2"/>
  <c r="AG308" i="2"/>
  <c r="AH308" i="2"/>
  <c r="AD101" i="2"/>
  <c r="AE101" i="2"/>
  <c r="AF101" i="2"/>
  <c r="AG101" i="2"/>
  <c r="AH101" i="2"/>
  <c r="AD463" i="2"/>
  <c r="AE463" i="2"/>
  <c r="AF463" i="2"/>
  <c r="AG463" i="2"/>
  <c r="AH463" i="2"/>
  <c r="AD457" i="2"/>
  <c r="AE457" i="2"/>
  <c r="AF457" i="2"/>
  <c r="AG457" i="2"/>
  <c r="AH457" i="2"/>
  <c r="AD647" i="2"/>
  <c r="AE647" i="2"/>
  <c r="AF647" i="2"/>
  <c r="AG647" i="2"/>
  <c r="AH647" i="2"/>
  <c r="AD121" i="2"/>
  <c r="AE121" i="2"/>
  <c r="AF121" i="2"/>
  <c r="AG121" i="2"/>
  <c r="AH121" i="2"/>
  <c r="AD390" i="2"/>
  <c r="AE390" i="2"/>
  <c r="AF390" i="2"/>
  <c r="AG390" i="2"/>
  <c r="AH390" i="2"/>
  <c r="AD97" i="2"/>
  <c r="AE97" i="2"/>
  <c r="AF97" i="2"/>
  <c r="AG97" i="2"/>
  <c r="AH97" i="2"/>
  <c r="AD551" i="2"/>
  <c r="AE551" i="2"/>
  <c r="AF551" i="2"/>
  <c r="AG551" i="2"/>
  <c r="AH551" i="2"/>
  <c r="AD454" i="2"/>
  <c r="AG454" i="2"/>
  <c r="AD88" i="2"/>
  <c r="AE88" i="2"/>
  <c r="AF88" i="2"/>
  <c r="AG88" i="2"/>
  <c r="AH88" i="2"/>
  <c r="AD356" i="2"/>
  <c r="AE356" i="2"/>
  <c r="AF356" i="2"/>
  <c r="AG356" i="2"/>
  <c r="AH356" i="2"/>
  <c r="AD416" i="2"/>
  <c r="AE416" i="2"/>
  <c r="AF416" i="2"/>
  <c r="AG416" i="2"/>
  <c r="AH416" i="2"/>
  <c r="AD596" i="2"/>
  <c r="AE596" i="2"/>
  <c r="AF596" i="2"/>
  <c r="AG596" i="2"/>
  <c r="AH596" i="2"/>
  <c r="AD73" i="2"/>
  <c r="AE73" i="2"/>
  <c r="AF73" i="2"/>
  <c r="AG73" i="2"/>
  <c r="AH73" i="2"/>
  <c r="AD65" i="2"/>
  <c r="AE65" i="2"/>
  <c r="AF65" i="2"/>
  <c r="AG65" i="2"/>
  <c r="AH65" i="2"/>
  <c r="AD9" i="2"/>
  <c r="AE9" i="2"/>
  <c r="AF9" i="2"/>
  <c r="AG9" i="2"/>
  <c r="AH9" i="2"/>
  <c r="AD125" i="2"/>
  <c r="AE125" i="2"/>
  <c r="AF125" i="2"/>
  <c r="AG125" i="2"/>
  <c r="AH125" i="2"/>
  <c r="AD424" i="2"/>
  <c r="AE424" i="2"/>
  <c r="AF424" i="2"/>
  <c r="AG424" i="2"/>
  <c r="AH424" i="2"/>
  <c r="AD226" i="2"/>
  <c r="AE226" i="2"/>
  <c r="AF226" i="2"/>
  <c r="AG226" i="2"/>
  <c r="AH226" i="2"/>
  <c r="AD479" i="2"/>
  <c r="AE479" i="2"/>
  <c r="AF479" i="2"/>
  <c r="AG479" i="2"/>
  <c r="AH479" i="2"/>
  <c r="AD470" i="2"/>
  <c r="AF470" i="2"/>
  <c r="AG470" i="2"/>
  <c r="AD603" i="2"/>
  <c r="AE603" i="2"/>
  <c r="AF603" i="2"/>
  <c r="AG603" i="2"/>
  <c r="AH603" i="2"/>
  <c r="AD691" i="2"/>
  <c r="AE691" i="2"/>
  <c r="AF691" i="2"/>
  <c r="AG691" i="2"/>
  <c r="AH691" i="2"/>
  <c r="AD721" i="2"/>
  <c r="AE721" i="2"/>
  <c r="AF721" i="2"/>
  <c r="AG721" i="2"/>
  <c r="AH721" i="2"/>
  <c r="AD110" i="2"/>
  <c r="AE110" i="2"/>
  <c r="AF110" i="2"/>
  <c r="AG110" i="2"/>
  <c r="AH110" i="2"/>
  <c r="AD267" i="2"/>
  <c r="AE267" i="2"/>
  <c r="AF267" i="2"/>
  <c r="AG267" i="2"/>
  <c r="AH267" i="2"/>
  <c r="AD270" i="2"/>
  <c r="AE270" i="2"/>
  <c r="AF270" i="2"/>
  <c r="AG270" i="2"/>
  <c r="AH270" i="2"/>
  <c r="AD317" i="2"/>
  <c r="AE317" i="2"/>
  <c r="AF317" i="2"/>
  <c r="AG317" i="2"/>
  <c r="AH317" i="2"/>
  <c r="AD300" i="2"/>
  <c r="AE300" i="2"/>
  <c r="AF300" i="2"/>
  <c r="AG300" i="2"/>
  <c r="AH300" i="2"/>
  <c r="AD407" i="2"/>
  <c r="AE407" i="2"/>
  <c r="AF407" i="2"/>
  <c r="AG407" i="2"/>
  <c r="AH407" i="2"/>
  <c r="AD159" i="2"/>
  <c r="AE159" i="2"/>
  <c r="AF159" i="2"/>
  <c r="AG159" i="2"/>
  <c r="AH159" i="2"/>
  <c r="AD593" i="2"/>
  <c r="AE593" i="2"/>
  <c r="AF593" i="2"/>
  <c r="AG593" i="2"/>
  <c r="AH593" i="2"/>
  <c r="AD238" i="2"/>
  <c r="AF238" i="2"/>
  <c r="AG238" i="2"/>
  <c r="AD295" i="2"/>
  <c r="AE295" i="2"/>
  <c r="AF295" i="2"/>
  <c r="AG295" i="2"/>
  <c r="AH295" i="2"/>
  <c r="AD409" i="2"/>
  <c r="AE409" i="2"/>
  <c r="AF409" i="2"/>
  <c r="AG409" i="2"/>
  <c r="AH409" i="2"/>
  <c r="AD690" i="2"/>
  <c r="AE690" i="2"/>
  <c r="AF690" i="2"/>
  <c r="AG690" i="2"/>
  <c r="AH690" i="2"/>
  <c r="AD5" i="2"/>
  <c r="AE5" i="2"/>
  <c r="AF5" i="2"/>
  <c r="AG5" i="2"/>
  <c r="AH5" i="2"/>
  <c r="AD444" i="2"/>
  <c r="AE444" i="2"/>
  <c r="AF444" i="2"/>
  <c r="AG444" i="2"/>
  <c r="AH444" i="2"/>
  <c r="AD69" i="2"/>
  <c r="AE69" i="2"/>
  <c r="AF69" i="2"/>
  <c r="AG69" i="2"/>
  <c r="AH69" i="2"/>
  <c r="AD346" i="2"/>
  <c r="AE346" i="2"/>
  <c r="AF346" i="2"/>
  <c r="AG346" i="2"/>
  <c r="AH346" i="2"/>
  <c r="AD55" i="2"/>
  <c r="AE55" i="2"/>
  <c r="AF55" i="2"/>
  <c r="AG55" i="2"/>
  <c r="AH55" i="2"/>
  <c r="AD35" i="2"/>
  <c r="AE35" i="2"/>
  <c r="AF35" i="2"/>
  <c r="AG35" i="2"/>
  <c r="AH35" i="2"/>
  <c r="AD32" i="2"/>
  <c r="AE32" i="2"/>
  <c r="AF32" i="2"/>
  <c r="AG32" i="2"/>
  <c r="AD497" i="2"/>
  <c r="AE497" i="2"/>
  <c r="AF497" i="2"/>
  <c r="AG497" i="2"/>
  <c r="AH497" i="2"/>
  <c r="AD584" i="2"/>
  <c r="AF584" i="2"/>
  <c r="AG584" i="2"/>
  <c r="AD674" i="2"/>
  <c r="AE674" i="2"/>
  <c r="AF674" i="2"/>
  <c r="AG674" i="2"/>
  <c r="AH674" i="2"/>
  <c r="AD71" i="2"/>
  <c r="AE71" i="2"/>
  <c r="AF71" i="2"/>
  <c r="AG71" i="2"/>
  <c r="AH71" i="2"/>
  <c r="AD568" i="2"/>
  <c r="AE568" i="2"/>
  <c r="AF568" i="2"/>
  <c r="AG568" i="2"/>
  <c r="AH568" i="2"/>
  <c r="AD725" i="2"/>
  <c r="AE725" i="2"/>
  <c r="AF725" i="2"/>
  <c r="AG725" i="2"/>
  <c r="AH725" i="2"/>
  <c r="AD174" i="2"/>
  <c r="AE174" i="2"/>
  <c r="AF174" i="2"/>
  <c r="AG174" i="2"/>
  <c r="AH174" i="2"/>
  <c r="AD546" i="2"/>
  <c r="AE546" i="2"/>
  <c r="AF546" i="2"/>
  <c r="AG546" i="2"/>
  <c r="AH546" i="2"/>
  <c r="AD186" i="2"/>
  <c r="AE186" i="2"/>
  <c r="AF186" i="2"/>
  <c r="AG186" i="2"/>
  <c r="AH186" i="2"/>
  <c r="AD382" i="2"/>
  <c r="AE382" i="2"/>
  <c r="AF382" i="2"/>
  <c r="AG382" i="2"/>
  <c r="AH382" i="2"/>
  <c r="AD294" i="2"/>
  <c r="AE294" i="2"/>
  <c r="AF294" i="2"/>
  <c r="AG294" i="2"/>
  <c r="AH294" i="2"/>
  <c r="AD155" i="2"/>
  <c r="AE155" i="2"/>
  <c r="AF155" i="2"/>
  <c r="AG155" i="2"/>
  <c r="AD460" i="2"/>
  <c r="AE460" i="2"/>
  <c r="AF460" i="2"/>
  <c r="AG460" i="2"/>
  <c r="AH460" i="2"/>
  <c r="AD84" i="2"/>
  <c r="AG84" i="2"/>
  <c r="AD522" i="2"/>
  <c r="AE522" i="2"/>
  <c r="AF522" i="2"/>
  <c r="AG522" i="2"/>
  <c r="AH522" i="2"/>
  <c r="AD383" i="2"/>
  <c r="AE383" i="2"/>
  <c r="AF383" i="2"/>
  <c r="AG383" i="2"/>
  <c r="AH383" i="2"/>
  <c r="AD349" i="2"/>
  <c r="AE349" i="2"/>
  <c r="AF349" i="2"/>
  <c r="AG349" i="2"/>
  <c r="AH349" i="2"/>
  <c r="AD123" i="2"/>
  <c r="AE123" i="2"/>
  <c r="AF123" i="2"/>
  <c r="AG123" i="2"/>
  <c r="AH123" i="2"/>
  <c r="AD537" i="2"/>
  <c r="AE537" i="2"/>
  <c r="AF537" i="2"/>
  <c r="AG537" i="2"/>
  <c r="AH537" i="2"/>
  <c r="AD375" i="2"/>
  <c r="AE375" i="2"/>
  <c r="AF375" i="2"/>
  <c r="AG375" i="2"/>
  <c r="AH375" i="2"/>
  <c r="AD166" i="2"/>
  <c r="AE166" i="2"/>
  <c r="AF166" i="2"/>
  <c r="AG166" i="2"/>
  <c r="AH166" i="2"/>
  <c r="AD18" i="2"/>
  <c r="AE18" i="2"/>
  <c r="AF18" i="2"/>
  <c r="AG18" i="2"/>
  <c r="AH18" i="2"/>
  <c r="AD337" i="2"/>
  <c r="AE337" i="2"/>
  <c r="AF337" i="2"/>
  <c r="AG337" i="2"/>
  <c r="AH337" i="2"/>
  <c r="AD345" i="2"/>
  <c r="AE345" i="2"/>
  <c r="AF345" i="2"/>
  <c r="AG345" i="2"/>
  <c r="AD51" i="2"/>
  <c r="AE51" i="2"/>
  <c r="AF51" i="2"/>
  <c r="AG51" i="2"/>
  <c r="AH51" i="2"/>
  <c r="AD361" i="2"/>
  <c r="AG361" i="2"/>
  <c r="AD582" i="2"/>
  <c r="AE582" i="2"/>
  <c r="AF582" i="2"/>
  <c r="AG582" i="2"/>
  <c r="AH582" i="2"/>
  <c r="AD449" i="2"/>
  <c r="AE449" i="2"/>
  <c r="AF449" i="2"/>
  <c r="AG449" i="2"/>
  <c r="AH449" i="2"/>
  <c r="AD555" i="2"/>
  <c r="AE555" i="2"/>
  <c r="AF555" i="2"/>
  <c r="AG555" i="2"/>
  <c r="AH555" i="2"/>
  <c r="AD244" i="2"/>
  <c r="AE244" i="2"/>
  <c r="AF244" i="2"/>
  <c r="AG244" i="2"/>
  <c r="AH244" i="2"/>
  <c r="AD56" i="2"/>
  <c r="AE56" i="2"/>
  <c r="AF56" i="2"/>
  <c r="AG56" i="2"/>
  <c r="AH56" i="2"/>
  <c r="AD462" i="2"/>
  <c r="AE462" i="2"/>
  <c r="AF462" i="2"/>
  <c r="AG462" i="2"/>
  <c r="AH462" i="2"/>
  <c r="AE665" i="2"/>
  <c r="AF665" i="2"/>
  <c r="AG665" i="2"/>
  <c r="AH665" i="2"/>
  <c r="AD427" i="2"/>
  <c r="AE427" i="2"/>
  <c r="AF427" i="2"/>
  <c r="AG427" i="2"/>
  <c r="AH427" i="2"/>
  <c r="AD231" i="2"/>
  <c r="AE231" i="2"/>
  <c r="AF231" i="2"/>
  <c r="AG231" i="2"/>
  <c r="AH231" i="2"/>
  <c r="AD435" i="2"/>
  <c r="AE435" i="2"/>
  <c r="AF435" i="2"/>
  <c r="AG435" i="2"/>
  <c r="AH435" i="2"/>
  <c r="AD92" i="2"/>
  <c r="AE92" i="2"/>
  <c r="AF92" i="2"/>
  <c r="AG92" i="2"/>
  <c r="AH92" i="2"/>
  <c r="AD109" i="2"/>
  <c r="AF109" i="2"/>
  <c r="AG109" i="2"/>
  <c r="AD105" i="2"/>
  <c r="AE105" i="2"/>
  <c r="AF105" i="2"/>
  <c r="AG105" i="2"/>
  <c r="AH105" i="2"/>
  <c r="AD266" i="2"/>
  <c r="AE266" i="2"/>
  <c r="AF266" i="2"/>
  <c r="AG266" i="2"/>
  <c r="AH266" i="2"/>
  <c r="AD253" i="2"/>
  <c r="AE253" i="2"/>
  <c r="AF253" i="2"/>
  <c r="AG253" i="2"/>
  <c r="AH253" i="2"/>
  <c r="AD672" i="2"/>
  <c r="AE672" i="2"/>
  <c r="AF672" i="2"/>
  <c r="AG672" i="2"/>
  <c r="AH672" i="2"/>
  <c r="AD589" i="2"/>
  <c r="AE589" i="2"/>
  <c r="AF589" i="2"/>
  <c r="AG589" i="2"/>
  <c r="AH589" i="2"/>
  <c r="AD171" i="2"/>
  <c r="AE171" i="2"/>
  <c r="AF171" i="2"/>
  <c r="AG171" i="2"/>
  <c r="AH171" i="2"/>
  <c r="AE67" i="2"/>
  <c r="AF67" i="2"/>
  <c r="AG67" i="2"/>
  <c r="AH67" i="2"/>
  <c r="AD128" i="2"/>
  <c r="AE128" i="2"/>
  <c r="AF128" i="2"/>
  <c r="AG128" i="2"/>
  <c r="AH128" i="2"/>
  <c r="AD269" i="2"/>
  <c r="AE269" i="2"/>
  <c r="AF269" i="2"/>
  <c r="AG269" i="2"/>
  <c r="AH269" i="2"/>
  <c r="AD425" i="2"/>
  <c r="AE425" i="2"/>
  <c r="AF425" i="2"/>
  <c r="AG425" i="2"/>
  <c r="AH425" i="2"/>
  <c r="AD359" i="2"/>
  <c r="AE359" i="2"/>
  <c r="AF359" i="2"/>
  <c r="AG359" i="2"/>
  <c r="AH359" i="2"/>
  <c r="AD358" i="2"/>
  <c r="AG358" i="2"/>
  <c r="AD66" i="2"/>
  <c r="AE66" i="2"/>
  <c r="AF66" i="2"/>
  <c r="AG66" i="2"/>
  <c r="AH66" i="2"/>
  <c r="AD493" i="2"/>
  <c r="AE493" i="2"/>
  <c r="AF493" i="2"/>
  <c r="AG493" i="2"/>
  <c r="AH493" i="2"/>
  <c r="AD607" i="2"/>
  <c r="AE607" i="2"/>
  <c r="AF607" i="2"/>
  <c r="AG607" i="2"/>
  <c r="AH607" i="2"/>
  <c r="AD606" i="2"/>
  <c r="AE606" i="2"/>
  <c r="AF606" i="2"/>
  <c r="AG606" i="2"/>
  <c r="AH606" i="2"/>
  <c r="AD177" i="2"/>
  <c r="AE177" i="2"/>
  <c r="AF177" i="2"/>
  <c r="AG177" i="2"/>
  <c r="AH177" i="2"/>
  <c r="AD517" i="2"/>
  <c r="AE517" i="2"/>
  <c r="AF517" i="2"/>
  <c r="AG517" i="2"/>
  <c r="AH517" i="2"/>
  <c r="AE365" i="2"/>
  <c r="AF365" i="2"/>
  <c r="AG365" i="2"/>
  <c r="AH365" i="2"/>
  <c r="AD50" i="2"/>
  <c r="AE50" i="2"/>
  <c r="AF50" i="2"/>
  <c r="AG50" i="2"/>
  <c r="AH50" i="2"/>
  <c r="AD106" i="2"/>
  <c r="AE106" i="2"/>
  <c r="AF106" i="2"/>
  <c r="AG106" i="2"/>
  <c r="AH106" i="2"/>
  <c r="AD296" i="2"/>
  <c r="AE296" i="2"/>
  <c r="AF296" i="2"/>
  <c r="AG296" i="2"/>
  <c r="AH296" i="2"/>
  <c r="AD456" i="2"/>
  <c r="AE456" i="2"/>
  <c r="AF456" i="2"/>
  <c r="AG456" i="2"/>
  <c r="AH456" i="2"/>
  <c r="AD303" i="2"/>
  <c r="AF303" i="2"/>
  <c r="AG303" i="2"/>
  <c r="AD498" i="2"/>
  <c r="AE498" i="2"/>
  <c r="AF498" i="2"/>
  <c r="AG498" i="2"/>
  <c r="AH498" i="2"/>
  <c r="AD8" i="2"/>
  <c r="AE8" i="2"/>
  <c r="AF8" i="2"/>
  <c r="AG8" i="2"/>
  <c r="AH8" i="2"/>
  <c r="AD242" i="2"/>
  <c r="AE242" i="2"/>
  <c r="AF242" i="2"/>
  <c r="AG242" i="2"/>
  <c r="AH242" i="2"/>
  <c r="AD575" i="2"/>
  <c r="AE575" i="2"/>
  <c r="AF575" i="2"/>
  <c r="AG575" i="2"/>
  <c r="AH575" i="2"/>
  <c r="AD146" i="2"/>
  <c r="AE146" i="2"/>
  <c r="AF146" i="2"/>
  <c r="AG146" i="2"/>
  <c r="AH146" i="2"/>
  <c r="AD208" i="2"/>
  <c r="AE208" i="2"/>
  <c r="AF208" i="2"/>
  <c r="AG208" i="2"/>
  <c r="AH208" i="2"/>
  <c r="AE261" i="2"/>
  <c r="AF261" i="2"/>
  <c r="AG261" i="2"/>
  <c r="AH261" i="2"/>
  <c r="AD119" i="2"/>
  <c r="AE119" i="2"/>
  <c r="AF119" i="2"/>
  <c r="AG119" i="2"/>
  <c r="AH119" i="2"/>
  <c r="AD304" i="2"/>
  <c r="AE304" i="2"/>
  <c r="AF304" i="2"/>
  <c r="AG304" i="2"/>
  <c r="AH304" i="2"/>
  <c r="AD189" i="2"/>
  <c r="AE189" i="2"/>
  <c r="AF189" i="2"/>
  <c r="AG189" i="2"/>
  <c r="AD384" i="2"/>
  <c r="AE384" i="2"/>
  <c r="AF384" i="2"/>
  <c r="AG384" i="2"/>
  <c r="AH384" i="2"/>
  <c r="AD309" i="2"/>
  <c r="AF309" i="2"/>
  <c r="AG309" i="2"/>
  <c r="AD496" i="2"/>
  <c r="AE496" i="2"/>
  <c r="AF496" i="2"/>
  <c r="AG496" i="2"/>
  <c r="AH496" i="2"/>
  <c r="AD720" i="2"/>
  <c r="AE720" i="2"/>
  <c r="AF720" i="2"/>
  <c r="AG720" i="2"/>
  <c r="AH720" i="2"/>
  <c r="AD205" i="2"/>
  <c r="AE205" i="2"/>
  <c r="AF205" i="2"/>
  <c r="AG205" i="2"/>
  <c r="AH205" i="2"/>
  <c r="AD20" i="2"/>
  <c r="AE20" i="2"/>
  <c r="AF20" i="2"/>
  <c r="AG20" i="2"/>
  <c r="AH20" i="2"/>
  <c r="AD224" i="2"/>
  <c r="AE224" i="2"/>
  <c r="AF224" i="2"/>
  <c r="AG224" i="2"/>
  <c r="AH224" i="2"/>
  <c r="AD536" i="2"/>
  <c r="AE536" i="2"/>
  <c r="AF536" i="2"/>
  <c r="AG536" i="2"/>
  <c r="AH536" i="2"/>
  <c r="AE625" i="2"/>
  <c r="AF625" i="2"/>
  <c r="AG625" i="2"/>
  <c r="AH625" i="2"/>
  <c r="AD707" i="2"/>
  <c r="AE707" i="2"/>
  <c r="AF707" i="2"/>
  <c r="AG707" i="2"/>
  <c r="AH707" i="2"/>
  <c r="AD127" i="2"/>
  <c r="AE127" i="2"/>
  <c r="AF127" i="2"/>
  <c r="AG127" i="2"/>
  <c r="AH127" i="2"/>
  <c r="AD282" i="2"/>
  <c r="AE282" i="2"/>
  <c r="AF282" i="2"/>
  <c r="AG282" i="2"/>
  <c r="AD81" i="2"/>
  <c r="AE81" i="2"/>
  <c r="AF81" i="2"/>
  <c r="AG81" i="2"/>
  <c r="AH81" i="2"/>
  <c r="AD94" i="2"/>
  <c r="AF94" i="2"/>
  <c r="AG94" i="2"/>
  <c r="AH94" i="2"/>
  <c r="AD312" i="2"/>
  <c r="AE312" i="2"/>
  <c r="AF312" i="2"/>
  <c r="AG312" i="2"/>
  <c r="AH312" i="2"/>
  <c r="AD477" i="2"/>
  <c r="AE477" i="2"/>
  <c r="AF477" i="2"/>
  <c r="AG477" i="2"/>
  <c r="AH477" i="2"/>
  <c r="AD217" i="2"/>
  <c r="AE217" i="2"/>
  <c r="AF217" i="2"/>
  <c r="AG217" i="2"/>
  <c r="AH217" i="2"/>
  <c r="AD137" i="2"/>
  <c r="AE137" i="2"/>
  <c r="AF137" i="2"/>
  <c r="AG137" i="2"/>
  <c r="AH137" i="2"/>
  <c r="AD525" i="2"/>
  <c r="AE525" i="2"/>
  <c r="AF525" i="2"/>
  <c r="AG525" i="2"/>
  <c r="AH525" i="2"/>
  <c r="AD324" i="2"/>
  <c r="AE324" i="2"/>
  <c r="AF324" i="2"/>
  <c r="AG324" i="2"/>
  <c r="AH324" i="2"/>
  <c r="AE188" i="2"/>
  <c r="AF188" i="2"/>
  <c r="AG188" i="2"/>
  <c r="AH188" i="2"/>
  <c r="AD204" i="2"/>
  <c r="AE204" i="2"/>
  <c r="AF204" i="2"/>
  <c r="AG204" i="2"/>
  <c r="AH204" i="2"/>
  <c r="AD83" i="2"/>
  <c r="AE83" i="2"/>
  <c r="AF83" i="2"/>
  <c r="AG83" i="2"/>
  <c r="AH83" i="2"/>
  <c r="AD95" i="2"/>
  <c r="AE95" i="2"/>
  <c r="AF95" i="2"/>
  <c r="AG95" i="2"/>
  <c r="AH95" i="2"/>
  <c r="AD641" i="2"/>
  <c r="AE641" i="2"/>
  <c r="AF641" i="2"/>
  <c r="AG641" i="2"/>
  <c r="AH641" i="2"/>
  <c r="AD495" i="2"/>
  <c r="AG495" i="2"/>
  <c r="AD38" i="2"/>
  <c r="AE38" i="2"/>
  <c r="AF38" i="2"/>
  <c r="AG38" i="2"/>
  <c r="AH38" i="2"/>
  <c r="AD10" i="2"/>
  <c r="AE10" i="2"/>
  <c r="AF10" i="2"/>
  <c r="AG10" i="2"/>
  <c r="AH10" i="2"/>
  <c r="AD732" i="2"/>
  <c r="AE732" i="2"/>
  <c r="AF732" i="2"/>
  <c r="AG732" i="2"/>
  <c r="AH732" i="2"/>
  <c r="AD633" i="2"/>
  <c r="AE633" i="2"/>
  <c r="AF633" i="2"/>
  <c r="AG633" i="2"/>
  <c r="AH633" i="2"/>
  <c r="AD29" i="2"/>
  <c r="AE29" i="2"/>
  <c r="AF29" i="2"/>
  <c r="AG29" i="2"/>
  <c r="AH29" i="2"/>
  <c r="AD556" i="2"/>
  <c r="AE556" i="2"/>
  <c r="AF556" i="2"/>
  <c r="AG556" i="2"/>
  <c r="AH556" i="2"/>
  <c r="AE129" i="2"/>
  <c r="AF129" i="2"/>
  <c r="AG129" i="2"/>
  <c r="AH129" i="2"/>
  <c r="AD37" i="2"/>
  <c r="AE37" i="2"/>
  <c r="AF37" i="2"/>
  <c r="AG37" i="2"/>
  <c r="AH37" i="2"/>
  <c r="AD63" i="2"/>
  <c r="AE63" i="2"/>
  <c r="AF63" i="2"/>
  <c r="AG63" i="2"/>
  <c r="AH63" i="2"/>
  <c r="AD118" i="2"/>
  <c r="AE118" i="2"/>
  <c r="AF118" i="2"/>
  <c r="AG118" i="2"/>
  <c r="AH118" i="2"/>
  <c r="AD200" i="2"/>
  <c r="AE200" i="2"/>
  <c r="AF200" i="2"/>
  <c r="AG200" i="2"/>
  <c r="AD500" i="2"/>
  <c r="AF500" i="2"/>
  <c r="AG500" i="2"/>
  <c r="AD429" i="2"/>
  <c r="AE429" i="2"/>
  <c r="AF429" i="2"/>
  <c r="AG429" i="2"/>
  <c r="AH429" i="2"/>
  <c r="AD306" i="2"/>
  <c r="AE306" i="2"/>
  <c r="AF306" i="2"/>
  <c r="AG306" i="2"/>
  <c r="AH306" i="2"/>
  <c r="AD130" i="2"/>
  <c r="AE130" i="2"/>
  <c r="AF130" i="2"/>
  <c r="AG130" i="2"/>
  <c r="AH130" i="2"/>
  <c r="AD388" i="2"/>
  <c r="AE388" i="2"/>
  <c r="AF388" i="2"/>
  <c r="AG388" i="2"/>
  <c r="AH388" i="2"/>
  <c r="AD569" i="2"/>
  <c r="AE569" i="2"/>
  <c r="AF569" i="2"/>
  <c r="AG569" i="2"/>
  <c r="AH569" i="2"/>
  <c r="AD251" i="2"/>
  <c r="AE251" i="2"/>
  <c r="AF251" i="2"/>
  <c r="AG251" i="2"/>
  <c r="AH251" i="2"/>
  <c r="AE574" i="2"/>
  <c r="AF574" i="2"/>
  <c r="AG574" i="2"/>
  <c r="AH574" i="2"/>
  <c r="AD42" i="2"/>
  <c r="AE42" i="2"/>
  <c r="AF42" i="2"/>
  <c r="AG42" i="2"/>
  <c r="AH42" i="2"/>
  <c r="AD199" i="2"/>
  <c r="AE199" i="2"/>
  <c r="AF199" i="2"/>
  <c r="AG199" i="2"/>
  <c r="AH199" i="2"/>
  <c r="AD187" i="2"/>
  <c r="AE187" i="2"/>
  <c r="AF187" i="2"/>
  <c r="AG187" i="2"/>
  <c r="AH187" i="2"/>
  <c r="AD360" i="2"/>
  <c r="AE360" i="2"/>
  <c r="AF360" i="2"/>
  <c r="AG360" i="2"/>
  <c r="AH360" i="2"/>
  <c r="AD3" i="2"/>
  <c r="AG3" i="2"/>
  <c r="AD179" i="2"/>
  <c r="AE179" i="2"/>
  <c r="AF179" i="2"/>
  <c r="AG179" i="2"/>
  <c r="AH179" i="2"/>
  <c r="AD279" i="2"/>
  <c r="AE279" i="2"/>
  <c r="AF279" i="2"/>
  <c r="AG279" i="2"/>
  <c r="AH279" i="2"/>
  <c r="AD630" i="2"/>
  <c r="AE630" i="2"/>
  <c r="AF630" i="2"/>
  <c r="AG630" i="2"/>
  <c r="AH630" i="2"/>
  <c r="AD604" i="2"/>
  <c r="AE604" i="2"/>
  <c r="AF604" i="2"/>
  <c r="AG604" i="2"/>
  <c r="AH604" i="2"/>
  <c r="AD626" i="2"/>
  <c r="AE626" i="2"/>
  <c r="AF626" i="2"/>
  <c r="AG626" i="2"/>
  <c r="AH626" i="2"/>
  <c r="AD392" i="2"/>
  <c r="AE392" i="2"/>
  <c r="AF392" i="2"/>
  <c r="AG392" i="2"/>
  <c r="AH392" i="2"/>
  <c r="AE48" i="2"/>
  <c r="AF48" i="2"/>
  <c r="AG48" i="2"/>
  <c r="AH48" i="2"/>
  <c r="AD398" i="2"/>
  <c r="AE398" i="2"/>
  <c r="AF398" i="2"/>
  <c r="AG398" i="2"/>
  <c r="AH398" i="2"/>
  <c r="AD307" i="2"/>
  <c r="AE307" i="2"/>
  <c r="AF307" i="2"/>
  <c r="AG307" i="2"/>
  <c r="AH307" i="2"/>
  <c r="AD323" i="2"/>
  <c r="AE323" i="2"/>
  <c r="AF323" i="2"/>
  <c r="AG323" i="2"/>
  <c r="AD181" i="2"/>
  <c r="AE181" i="2"/>
  <c r="AF181" i="2"/>
  <c r="AG181" i="2"/>
  <c r="AH181" i="2"/>
  <c r="AD190" i="2"/>
  <c r="AF190" i="2"/>
  <c r="AG190" i="2"/>
  <c r="AD491" i="2"/>
  <c r="AE491" i="2"/>
  <c r="AF491" i="2"/>
  <c r="AG491" i="2"/>
  <c r="AH491" i="2"/>
  <c r="AD612" i="2"/>
  <c r="AE612" i="2"/>
  <c r="AF612" i="2"/>
  <c r="AG612" i="2"/>
  <c r="AH612" i="2"/>
  <c r="AD709" i="2"/>
  <c r="AE709" i="2"/>
  <c r="AF709" i="2"/>
  <c r="AG709" i="2"/>
  <c r="AH709" i="2"/>
  <c r="AD151" i="2"/>
  <c r="AE151" i="2"/>
  <c r="AF151" i="2"/>
  <c r="AG151" i="2"/>
  <c r="AH151" i="2"/>
  <c r="AD2" i="2"/>
  <c r="AE2" i="2"/>
  <c r="AF2" i="2"/>
  <c r="AG2" i="2"/>
  <c r="AH2" i="2"/>
  <c r="AD14" i="2"/>
  <c r="AE14" i="2"/>
  <c r="AF14" i="2"/>
  <c r="AG14" i="2"/>
  <c r="AH14" i="2"/>
  <c r="AE433" i="2"/>
  <c r="AF433" i="2"/>
  <c r="AG433" i="2"/>
  <c r="AH433" i="2"/>
  <c r="AD115" i="2"/>
  <c r="AE115" i="2"/>
  <c r="AF115" i="2"/>
  <c r="AG115" i="2"/>
  <c r="AH115" i="2"/>
  <c r="AD12" i="2"/>
  <c r="AE12" i="2"/>
  <c r="AF12" i="2"/>
  <c r="AG12" i="2"/>
  <c r="AH12" i="2"/>
  <c r="AD488" i="2"/>
  <c r="AE488" i="2"/>
  <c r="AF488" i="2"/>
  <c r="AG488" i="2"/>
  <c r="AD666" i="2"/>
  <c r="AE666" i="2"/>
  <c r="AF666" i="2"/>
  <c r="AG666" i="2"/>
  <c r="AH666" i="2"/>
  <c r="AD352" i="2"/>
  <c r="AE352" i="2"/>
  <c r="AG352" i="2"/>
  <c r="AH352" i="2"/>
  <c r="AD58" i="2"/>
  <c r="AE58" i="2"/>
  <c r="AF58" i="2"/>
  <c r="AG58" i="2"/>
  <c r="AH58" i="2"/>
  <c r="AD225" i="2"/>
  <c r="AE225" i="2"/>
  <c r="AF225" i="2"/>
  <c r="AG225" i="2"/>
  <c r="AH225" i="2"/>
  <c r="AD325" i="2"/>
  <c r="AE325" i="2"/>
  <c r="AF325" i="2"/>
  <c r="AG325" i="2"/>
  <c r="AH325" i="2"/>
  <c r="AD153" i="2"/>
  <c r="AE153" i="2"/>
  <c r="AF153" i="2"/>
  <c r="AG153" i="2"/>
  <c r="AH153" i="2"/>
  <c r="AD102" i="2"/>
  <c r="AE102" i="2"/>
  <c r="AF102" i="2"/>
  <c r="AG102" i="2"/>
  <c r="AH102" i="2"/>
  <c r="AD157" i="2"/>
  <c r="AE157" i="2"/>
  <c r="AF157" i="2"/>
  <c r="AG157" i="2"/>
  <c r="AH157" i="2"/>
  <c r="AE329" i="2"/>
  <c r="AF329" i="2"/>
  <c r="AG329" i="2"/>
  <c r="AH329" i="2"/>
  <c r="AD26" i="2"/>
  <c r="AE26" i="2"/>
  <c r="AF26" i="2"/>
  <c r="AG26" i="2"/>
  <c r="AH26" i="2"/>
  <c r="AD614" i="2"/>
  <c r="AE614" i="2"/>
  <c r="AF614" i="2"/>
  <c r="AG614" i="2"/>
  <c r="AH614" i="2"/>
  <c r="AD219" i="2"/>
  <c r="AE219" i="2"/>
  <c r="AF219" i="2"/>
  <c r="AG219" i="2"/>
  <c r="AH219" i="2"/>
  <c r="AD143" i="2"/>
  <c r="AE143" i="2"/>
  <c r="AF143" i="2"/>
  <c r="AG143" i="2"/>
  <c r="AH143" i="2"/>
  <c r="AD563" i="2"/>
  <c r="AF563" i="2"/>
  <c r="AG563" i="2"/>
  <c r="AD262" i="2"/>
  <c r="AE262" i="2"/>
  <c r="AF262" i="2"/>
  <c r="AG262" i="2"/>
  <c r="AH262" i="2"/>
  <c r="AD98" i="2"/>
  <c r="AE98" i="2"/>
  <c r="AF98" i="2"/>
  <c r="AG98" i="2"/>
  <c r="AH98" i="2"/>
  <c r="AD34" i="2"/>
  <c r="AE34" i="2"/>
  <c r="AF34" i="2"/>
  <c r="AG34" i="2"/>
  <c r="AH34" i="2"/>
  <c r="AD248" i="2"/>
  <c r="AE248" i="2"/>
  <c r="AF248" i="2"/>
  <c r="AG248" i="2"/>
  <c r="AH248" i="2"/>
  <c r="AD503" i="2"/>
  <c r="AE503" i="2"/>
  <c r="AF503" i="2"/>
  <c r="AG503" i="2"/>
  <c r="AH503" i="2"/>
  <c r="AD17" i="2"/>
  <c r="AE17" i="2"/>
  <c r="AF17" i="2"/>
  <c r="AG17" i="2"/>
  <c r="AH17" i="2"/>
  <c r="AE15" i="2"/>
  <c r="AF15" i="2"/>
  <c r="AG15" i="2"/>
  <c r="AH15" i="2"/>
  <c r="AD458" i="2"/>
  <c r="AE458" i="2"/>
  <c r="AF458" i="2"/>
  <c r="AG458" i="2"/>
  <c r="AH458" i="2"/>
  <c r="AD541" i="2"/>
  <c r="AE541" i="2"/>
  <c r="AF541" i="2"/>
  <c r="AG541" i="2"/>
  <c r="AH541" i="2"/>
  <c r="AD61" i="2"/>
  <c r="AE61" i="2"/>
  <c r="AF61" i="2"/>
  <c r="AG61" i="2"/>
  <c r="AH61" i="2"/>
  <c r="AD287" i="2"/>
  <c r="AE287" i="2"/>
  <c r="AF287" i="2"/>
  <c r="AG287" i="2"/>
  <c r="AD370" i="2"/>
  <c r="AG370" i="2"/>
  <c r="AD275" i="2"/>
  <c r="AE275" i="2"/>
  <c r="AF275" i="2"/>
  <c r="AG275" i="2"/>
  <c r="AH275" i="2"/>
  <c r="AD406" i="2"/>
  <c r="AE406" i="2"/>
  <c r="AF406" i="2"/>
  <c r="AG406" i="2"/>
  <c r="AH406" i="2"/>
  <c r="AD265" i="2"/>
  <c r="AE265" i="2"/>
  <c r="AF265" i="2"/>
  <c r="AG265" i="2"/>
  <c r="AH265" i="2"/>
  <c r="AD591" i="2"/>
  <c r="AE591" i="2"/>
  <c r="AF591" i="2"/>
  <c r="AG591" i="2"/>
  <c r="AH591" i="2"/>
  <c r="AD599" i="2"/>
  <c r="AE599" i="2"/>
  <c r="AF599" i="2"/>
  <c r="AG599" i="2"/>
  <c r="AH599" i="2"/>
  <c r="AD371" i="2"/>
  <c r="AE371" i="2"/>
  <c r="AF371" i="2"/>
  <c r="AG371" i="2"/>
  <c r="AH371" i="2"/>
  <c r="AE241" i="2"/>
  <c r="AF241" i="2"/>
  <c r="AG241" i="2"/>
  <c r="AH241" i="2"/>
  <c r="AD576" i="2"/>
  <c r="AE576" i="2"/>
  <c r="AF576" i="2"/>
  <c r="AG576" i="2"/>
  <c r="AH576" i="2"/>
  <c r="AD737" i="2"/>
  <c r="AE737" i="2"/>
  <c r="AF737" i="2"/>
  <c r="AG737" i="2"/>
  <c r="AH737" i="2"/>
  <c r="AD673" i="2"/>
  <c r="AE673" i="2"/>
  <c r="AF673" i="2"/>
  <c r="AG673" i="2"/>
  <c r="AH673" i="2"/>
  <c r="AD74" i="2"/>
  <c r="AE74" i="2"/>
  <c r="AF74" i="2"/>
  <c r="AG74" i="2"/>
  <c r="AH74" i="2"/>
  <c r="AD163" i="2"/>
  <c r="AG163" i="2"/>
  <c r="AD608" i="2"/>
  <c r="AE608" i="2"/>
  <c r="AF608" i="2"/>
  <c r="AG608" i="2"/>
  <c r="AH608" i="2"/>
  <c r="AD232" i="2"/>
  <c r="AE232" i="2"/>
  <c r="AF232" i="2"/>
  <c r="AG232" i="2"/>
  <c r="AH232" i="2"/>
  <c r="AD489" i="2"/>
  <c r="AE489" i="2"/>
  <c r="AF489" i="2"/>
  <c r="AG489" i="2"/>
  <c r="AH489" i="2"/>
  <c r="AD570" i="2"/>
  <c r="AE570" i="2"/>
  <c r="AF570" i="2"/>
  <c r="AG570" i="2"/>
  <c r="AH570" i="2"/>
  <c r="AD142" i="2"/>
  <c r="AE142" i="2"/>
  <c r="AF142" i="2"/>
  <c r="AG142" i="2"/>
  <c r="AH142" i="2"/>
  <c r="AD683" i="2"/>
  <c r="AE683" i="2"/>
  <c r="AF683" i="2"/>
  <c r="AG683" i="2"/>
  <c r="AH683" i="2"/>
  <c r="AE28" i="2"/>
  <c r="AF28" i="2"/>
  <c r="AG28" i="2"/>
  <c r="AH28" i="2"/>
  <c r="AD315" i="2"/>
  <c r="AE315" i="2"/>
  <c r="AF315" i="2"/>
  <c r="AG315" i="2"/>
  <c r="AH315" i="2"/>
  <c r="AD148" i="2"/>
  <c r="AE148" i="2"/>
  <c r="AF148" i="2"/>
  <c r="AG148" i="2"/>
  <c r="AH148" i="2"/>
  <c r="AD75" i="2"/>
  <c r="AE75" i="2"/>
  <c r="AF75" i="2"/>
  <c r="AG75" i="2"/>
  <c r="AD459" i="2"/>
  <c r="AE459" i="2"/>
  <c r="AF459" i="2"/>
  <c r="AG459" i="2"/>
  <c r="AH459" i="2"/>
  <c r="AD268" i="2"/>
  <c r="AF268" i="2"/>
  <c r="AG268" i="2"/>
  <c r="AD77" i="2"/>
  <c r="AE77" i="2"/>
  <c r="AF77" i="2"/>
  <c r="AG77" i="2"/>
  <c r="AH77" i="2"/>
  <c r="AD726" i="2"/>
  <c r="AE726" i="2"/>
  <c r="AF726" i="2"/>
  <c r="AG726" i="2"/>
  <c r="AH726" i="2"/>
  <c r="AD686" i="2"/>
  <c r="AE686" i="2"/>
  <c r="AF686" i="2"/>
  <c r="AG686" i="2"/>
  <c r="AH686" i="2"/>
  <c r="AD381" i="2"/>
  <c r="AE381" i="2"/>
  <c r="AF381" i="2"/>
  <c r="AG381" i="2"/>
  <c r="AH381" i="2"/>
  <c r="AD291" i="2"/>
  <c r="AE291" i="2"/>
  <c r="AF291" i="2"/>
  <c r="AG291" i="2"/>
  <c r="AH291" i="2"/>
  <c r="AD103" i="2"/>
  <c r="AE103" i="2"/>
  <c r="AF103" i="2"/>
  <c r="AG103" i="2"/>
  <c r="AH103" i="2"/>
  <c r="AE243" i="2"/>
  <c r="AF243" i="2"/>
  <c r="AG243" i="2"/>
  <c r="AH243" i="2"/>
  <c r="AD622" i="2"/>
  <c r="AE622" i="2"/>
  <c r="AF622" i="2"/>
  <c r="AG622" i="2"/>
  <c r="AH622" i="2"/>
  <c r="AD273" i="2"/>
  <c r="AE273" i="2"/>
  <c r="AF273" i="2"/>
  <c r="AG273" i="2"/>
  <c r="AH273" i="2"/>
  <c r="AD523" i="2"/>
  <c r="AE523" i="2"/>
  <c r="AF523" i="2"/>
  <c r="AG523" i="2"/>
  <c r="AD378" i="2"/>
  <c r="AE378" i="2"/>
  <c r="AF378" i="2"/>
  <c r="AG378" i="2"/>
  <c r="AH378" i="2"/>
  <c r="AD565" i="2"/>
  <c r="AF565" i="2"/>
  <c r="AG565" i="2"/>
  <c r="AH565" i="2"/>
  <c r="AD355" i="2"/>
  <c r="AE355" i="2"/>
  <c r="AF355" i="2"/>
  <c r="AG355" i="2"/>
  <c r="AH355" i="2"/>
  <c r="AD347" i="2"/>
  <c r="AE347" i="2"/>
  <c r="AF347" i="2"/>
  <c r="AG347" i="2"/>
  <c r="AH347" i="2"/>
  <c r="AD264" i="2"/>
  <c r="AE264" i="2"/>
  <c r="AF264" i="2"/>
  <c r="AG264" i="2"/>
  <c r="AH264" i="2"/>
  <c r="AD702" i="2"/>
  <c r="AE702" i="2"/>
  <c r="AF702" i="2"/>
  <c r="AG702" i="2"/>
  <c r="AH702" i="2"/>
  <c r="AD466" i="2"/>
  <c r="AE466" i="2"/>
  <c r="AF466" i="2"/>
  <c r="AG466" i="2"/>
  <c r="AH466" i="2"/>
  <c r="AD197" i="2"/>
  <c r="AE197" i="2"/>
  <c r="AF197" i="2"/>
  <c r="AG197" i="2"/>
  <c r="AH197" i="2"/>
  <c r="AE68" i="2"/>
  <c r="AF68" i="2"/>
  <c r="AG68" i="2"/>
  <c r="AH68" i="2"/>
  <c r="AD311" i="2"/>
  <c r="AE311" i="2"/>
  <c r="AF311" i="2"/>
  <c r="AG311" i="2"/>
  <c r="AH311" i="2"/>
  <c r="AD461" i="2"/>
  <c r="AE461" i="2"/>
  <c r="AF461" i="2"/>
  <c r="AG461" i="2"/>
  <c r="AH461" i="2"/>
  <c r="AD228" i="2"/>
  <c r="AE228" i="2"/>
  <c r="AF228" i="2"/>
  <c r="AG228" i="2"/>
  <c r="AH228" i="2"/>
  <c r="AD423" i="2"/>
  <c r="AE423" i="2"/>
  <c r="AF423" i="2"/>
  <c r="AG423" i="2"/>
  <c r="AD531" i="2"/>
  <c r="AG531" i="2"/>
  <c r="AD342" i="2"/>
  <c r="AE342" i="2"/>
  <c r="AF342" i="2"/>
  <c r="AG342" i="2"/>
  <c r="AH342" i="2"/>
  <c r="AD53" i="2"/>
  <c r="AE53" i="2"/>
  <c r="AF53" i="2"/>
  <c r="AG53" i="2"/>
  <c r="AH53" i="2"/>
  <c r="AD597" i="2"/>
  <c r="AE597" i="2"/>
  <c r="AF597" i="2"/>
  <c r="AG597" i="2"/>
  <c r="AH597" i="2"/>
  <c r="AD22" i="2"/>
  <c r="AE22" i="2"/>
  <c r="AF22" i="2"/>
  <c r="AG22" i="2"/>
  <c r="AH22" i="2"/>
  <c r="AD162" i="2"/>
  <c r="AE162" i="2"/>
  <c r="AF162" i="2"/>
  <c r="AG162" i="2"/>
  <c r="AH162" i="2"/>
  <c r="AD271" i="2"/>
  <c r="AE271" i="2"/>
  <c r="AF271" i="2"/>
  <c r="AG271" i="2"/>
  <c r="AH271" i="2"/>
  <c r="AE680" i="2"/>
  <c r="AF680" i="2"/>
  <c r="AG680" i="2"/>
  <c r="AH680" i="2"/>
  <c r="AD340" i="2"/>
  <c r="AE340" i="2"/>
  <c r="AF340" i="2"/>
  <c r="AG340" i="2"/>
  <c r="AH340" i="2"/>
  <c r="AD52" i="2"/>
  <c r="AE52" i="2"/>
  <c r="AF52" i="2"/>
  <c r="AG52" i="2"/>
  <c r="AH52" i="2"/>
  <c r="AD554" i="2"/>
  <c r="AE554" i="2"/>
  <c r="AF554" i="2"/>
  <c r="AG554" i="2"/>
  <c r="AH554" i="2"/>
  <c r="AD467" i="2"/>
  <c r="AE467" i="2"/>
  <c r="AF467" i="2"/>
  <c r="AG467" i="2"/>
  <c r="AD202" i="2"/>
  <c r="AF202" i="2"/>
  <c r="AG202" i="2"/>
  <c r="AD133" i="2"/>
  <c r="AE133" i="2"/>
  <c r="AF133" i="2"/>
  <c r="AG133" i="2"/>
  <c r="AH133" i="2"/>
  <c r="AD237" i="2"/>
  <c r="AE237" i="2"/>
  <c r="AF237" i="2"/>
  <c r="AG237" i="2"/>
  <c r="AH237" i="2"/>
  <c r="AD339" i="2"/>
  <c r="AE339" i="2"/>
  <c r="AF339" i="2"/>
  <c r="AG339" i="2"/>
  <c r="AH339" i="2"/>
  <c r="AD452" i="2"/>
  <c r="AE452" i="2"/>
  <c r="AF452" i="2"/>
  <c r="AG452" i="2"/>
  <c r="AH452" i="2"/>
  <c r="AD713" i="2"/>
  <c r="AE713" i="2"/>
  <c r="AF713" i="2"/>
  <c r="AG713" i="2"/>
  <c r="AH713" i="2"/>
  <c r="AD138" i="2"/>
  <c r="AE138" i="2"/>
  <c r="AF138" i="2"/>
  <c r="AG138" i="2"/>
  <c r="AH138" i="2"/>
  <c r="AE297" i="2"/>
  <c r="AF297" i="2"/>
  <c r="AG297" i="2"/>
  <c r="AH297" i="2"/>
  <c r="AD704" i="2"/>
  <c r="AE704" i="2"/>
  <c r="AF704" i="2"/>
  <c r="AG704" i="2"/>
  <c r="AH704" i="2"/>
  <c r="AD731" i="2"/>
  <c r="AE731" i="2"/>
  <c r="AF731" i="2"/>
  <c r="AG731" i="2"/>
  <c r="AH731" i="2"/>
  <c r="AD289" i="2"/>
  <c r="AE289" i="2"/>
  <c r="AF289" i="2"/>
  <c r="AG289" i="2"/>
  <c r="AH289" i="2"/>
  <c r="AD366" i="2"/>
  <c r="AE366" i="2"/>
  <c r="AF366" i="2"/>
  <c r="AG366" i="2"/>
  <c r="AH366" i="2"/>
  <c r="AD667" i="2"/>
  <c r="AG667" i="2"/>
  <c r="AD134" i="2"/>
  <c r="AE134" i="2"/>
  <c r="AF134" i="2"/>
  <c r="AG134" i="2"/>
  <c r="AH134" i="2"/>
  <c r="AD16" i="2"/>
  <c r="AE16" i="2"/>
  <c r="AF16" i="2"/>
  <c r="AG16" i="2"/>
  <c r="AH16" i="2"/>
  <c r="AD581" i="2"/>
  <c r="AE581" i="2"/>
  <c r="AF581" i="2"/>
  <c r="AG581" i="2"/>
  <c r="AH581" i="2"/>
  <c r="AD442" i="2"/>
  <c r="AE442" i="2"/>
  <c r="AF442" i="2"/>
  <c r="AG442" i="2"/>
  <c r="AH442" i="2"/>
  <c r="AD185" i="2"/>
  <c r="AE185" i="2"/>
  <c r="AF185" i="2"/>
  <c r="AG185" i="2"/>
  <c r="AH185" i="2"/>
  <c r="AD529" i="2"/>
  <c r="AE529" i="2"/>
  <c r="AF529" i="2"/>
  <c r="AG529" i="2"/>
  <c r="AH529" i="2"/>
  <c r="AE30" i="2"/>
  <c r="AF30" i="2"/>
  <c r="AG30" i="2"/>
  <c r="AH30" i="2"/>
  <c r="AD485" i="2"/>
  <c r="AE485" i="2"/>
  <c r="AF485" i="2"/>
  <c r="AG485" i="2"/>
  <c r="AH485" i="2"/>
  <c r="AD167" i="2"/>
  <c r="AE167" i="2"/>
  <c r="AF167" i="2"/>
  <c r="AG167" i="2"/>
  <c r="AH167" i="2"/>
  <c r="AD301" i="2"/>
  <c r="AE301" i="2"/>
  <c r="AF301" i="2"/>
  <c r="AG301" i="2"/>
  <c r="AD658" i="2"/>
  <c r="AE658" i="2"/>
  <c r="AF658" i="2"/>
  <c r="AG658" i="2"/>
  <c r="AH658" i="2"/>
  <c r="AD560" i="2"/>
  <c r="AH560" i="2"/>
  <c r="AD453" i="2"/>
  <c r="AE453" i="2"/>
  <c r="AF453" i="2"/>
  <c r="AG453" i="2"/>
  <c r="AH453" i="2"/>
  <c r="AD233" i="2"/>
  <c r="AE233" i="2"/>
  <c r="AF233" i="2"/>
  <c r="AG233" i="2"/>
  <c r="AH233" i="2"/>
  <c r="AD639" i="2"/>
  <c r="AE639" i="2"/>
  <c r="AF639" i="2"/>
  <c r="AG639" i="2"/>
  <c r="AH639" i="2"/>
  <c r="AD512" i="2"/>
  <c r="AE512" i="2"/>
  <c r="AF512" i="2"/>
  <c r="AG512" i="2"/>
  <c r="AH512" i="2"/>
  <c r="AD176" i="2"/>
  <c r="AE176" i="2"/>
  <c r="AF176" i="2"/>
  <c r="AG176" i="2"/>
  <c r="AH176" i="2"/>
  <c r="AD354" i="2"/>
  <c r="AE354" i="2"/>
  <c r="AF354" i="2"/>
  <c r="AG354" i="2"/>
  <c r="AH354" i="2"/>
  <c r="AE21" i="2"/>
  <c r="AF21" i="2"/>
  <c r="AG21" i="2"/>
  <c r="AH21" i="2"/>
  <c r="AD547" i="2"/>
  <c r="AE547" i="2"/>
  <c r="AF547" i="2"/>
  <c r="AG547" i="2"/>
  <c r="AH547" i="2"/>
  <c r="AD292" i="2"/>
  <c r="AE292" i="2"/>
  <c r="AF292" i="2"/>
  <c r="AG292" i="2"/>
  <c r="AH292" i="2"/>
  <c r="AD634" i="2"/>
  <c r="AE634" i="2"/>
  <c r="AF634" i="2"/>
  <c r="AG634" i="2"/>
  <c r="AH634" i="2"/>
  <c r="AD524" i="2"/>
  <c r="AE524" i="2"/>
  <c r="AF524" i="2"/>
  <c r="AG524" i="2"/>
  <c r="AD483" i="2"/>
  <c r="AF483" i="2"/>
  <c r="AD430" i="2"/>
  <c r="AE430" i="2"/>
  <c r="AF430" i="2"/>
  <c r="AG430" i="2"/>
  <c r="AH430" i="2"/>
  <c r="AD54" i="2"/>
  <c r="AE54" i="2"/>
  <c r="AF54" i="2"/>
  <c r="AG54" i="2"/>
  <c r="AH54" i="2"/>
  <c r="AD45" i="2"/>
  <c r="AE45" i="2"/>
  <c r="AF45" i="2"/>
  <c r="AG45" i="2"/>
  <c r="AH45" i="2"/>
  <c r="AD486" i="2"/>
  <c r="AE486" i="2"/>
  <c r="AF486" i="2"/>
  <c r="AG486" i="2"/>
  <c r="AH486" i="2"/>
  <c r="AD44" i="2"/>
  <c r="AE44" i="2"/>
  <c r="AF44" i="2"/>
  <c r="AG44" i="2"/>
  <c r="AH44" i="2"/>
  <c r="AD585" i="2"/>
  <c r="AE585" i="2"/>
  <c r="AF585" i="2"/>
  <c r="AG585" i="2"/>
  <c r="AH585" i="2"/>
  <c r="AE734" i="2"/>
  <c r="AF734" i="2"/>
  <c r="AG734" i="2"/>
  <c r="AH734" i="2"/>
  <c r="AD23" i="2"/>
  <c r="AE23" i="2"/>
  <c r="AF23" i="2"/>
  <c r="AG23" i="2"/>
  <c r="AH23" i="2"/>
  <c r="AD439" i="2"/>
  <c r="AE439" i="2"/>
  <c r="AF439" i="2"/>
  <c r="AG439" i="2"/>
  <c r="AH439" i="2"/>
  <c r="AD353" i="2"/>
  <c r="AE353" i="2"/>
  <c r="AF353" i="2"/>
  <c r="AG353" i="2"/>
  <c r="AH353" i="2"/>
  <c r="AD113" i="2"/>
  <c r="AE113" i="2"/>
  <c r="AF113" i="2"/>
  <c r="AG113" i="2"/>
  <c r="AD420" i="2"/>
  <c r="AF420" i="2"/>
  <c r="AG420" i="2"/>
  <c r="AD600" i="2"/>
  <c r="AE600" i="2"/>
  <c r="AF600" i="2"/>
  <c r="AG600" i="2"/>
  <c r="AH600" i="2"/>
  <c r="AD332" i="2"/>
  <c r="AE332" i="2"/>
  <c r="AF332" i="2"/>
  <c r="AG332" i="2"/>
  <c r="AH332" i="2"/>
  <c r="AD590" i="2"/>
  <c r="AE590" i="2"/>
  <c r="AF590" i="2"/>
  <c r="AG590" i="2"/>
  <c r="AH590" i="2"/>
  <c r="AD79" i="2"/>
  <c r="AE79" i="2"/>
  <c r="AF79" i="2"/>
  <c r="AG79" i="2"/>
  <c r="AH79" i="2"/>
  <c r="AD553" i="2"/>
  <c r="AE553" i="2"/>
  <c r="AF553" i="2"/>
  <c r="AG553" i="2"/>
  <c r="AH553" i="2"/>
  <c r="AD549" i="2"/>
  <c r="AE549" i="2"/>
  <c r="AF549" i="2"/>
  <c r="AG549" i="2"/>
  <c r="AH549" i="2"/>
  <c r="AE724" i="2"/>
  <c r="AF724" i="2"/>
  <c r="AG724" i="2"/>
  <c r="AH724" i="2"/>
  <c r="AD733" i="2"/>
  <c r="AE733" i="2"/>
  <c r="AF733" i="2"/>
  <c r="AG733" i="2"/>
  <c r="AH733" i="2"/>
  <c r="AD465" i="2"/>
  <c r="AE465" i="2"/>
  <c r="AF465" i="2"/>
  <c r="AG465" i="2"/>
  <c r="AH465" i="2"/>
  <c r="AD478" i="2"/>
  <c r="AE478" i="2"/>
  <c r="AF478" i="2"/>
  <c r="AG478" i="2"/>
  <c r="AH478" i="2"/>
  <c r="AD660" i="2"/>
  <c r="AE660" i="2"/>
  <c r="AF660" i="2"/>
  <c r="AG660" i="2"/>
  <c r="AD428" i="2"/>
  <c r="AE428" i="2"/>
  <c r="AF428" i="2"/>
  <c r="AG428" i="2"/>
  <c r="AD236" i="2"/>
  <c r="AE236" i="2"/>
  <c r="AF236" i="2"/>
  <c r="AG236" i="2"/>
  <c r="AH236" i="2"/>
  <c r="AD637" i="2"/>
  <c r="AE637" i="2"/>
  <c r="AF637" i="2"/>
  <c r="AG637" i="2"/>
  <c r="AH637" i="2"/>
  <c r="AD116" i="2"/>
  <c r="AE116" i="2"/>
  <c r="AF116" i="2"/>
  <c r="AG116" i="2"/>
  <c r="AH116" i="2"/>
  <c r="AD196" i="2"/>
  <c r="AE196" i="2"/>
  <c r="AF196" i="2"/>
  <c r="AG196" i="2"/>
  <c r="AH196" i="2"/>
  <c r="AD623" i="2"/>
  <c r="AE623" i="2"/>
  <c r="AF623" i="2"/>
  <c r="AG623" i="2"/>
  <c r="AH623" i="2"/>
  <c r="AD39" i="2"/>
  <c r="AE39" i="2"/>
  <c r="AF39" i="2"/>
  <c r="AG39" i="2"/>
  <c r="AH39" i="2"/>
  <c r="AE377" i="2"/>
  <c r="AF377" i="2"/>
  <c r="AG377" i="2"/>
  <c r="AH377" i="2"/>
  <c r="AD290" i="2"/>
  <c r="AE290" i="2"/>
  <c r="AF290" i="2"/>
  <c r="AG290" i="2"/>
  <c r="AH290" i="2"/>
  <c r="AD480" i="2"/>
  <c r="AE480" i="2"/>
  <c r="AF480" i="2"/>
  <c r="AG480" i="2"/>
  <c r="AH480" i="2"/>
  <c r="AD70" i="2"/>
  <c r="AE70" i="2"/>
  <c r="AF70" i="2"/>
  <c r="AG70" i="2"/>
  <c r="AH70" i="2"/>
  <c r="AD631" i="2"/>
  <c r="AE631" i="2"/>
  <c r="AF631" i="2"/>
  <c r="AG631" i="2"/>
  <c r="AH631" i="2"/>
  <c r="AD288" i="2"/>
  <c r="AF288" i="2"/>
  <c r="AD175" i="2"/>
  <c r="AE175" i="2"/>
  <c r="AF175" i="2"/>
  <c r="AG175" i="2"/>
  <c r="AH175" i="2"/>
  <c r="AD402" i="2"/>
  <c r="AE402" i="2"/>
  <c r="AF402" i="2"/>
  <c r="AG402" i="2"/>
  <c r="AH402" i="2"/>
  <c r="AD24" i="2"/>
  <c r="AE24" i="2"/>
  <c r="AF24" i="2"/>
  <c r="AG24" i="2"/>
  <c r="AH24" i="2"/>
  <c r="AD598" i="2"/>
  <c r="AE598" i="2"/>
  <c r="AF598" i="2"/>
  <c r="AG598" i="2"/>
  <c r="AH598" i="2"/>
  <c r="AD284" i="2"/>
  <c r="AE284" i="2"/>
  <c r="AF284" i="2"/>
  <c r="AG284" i="2"/>
  <c r="AH284" i="2"/>
  <c r="AD99" i="2"/>
  <c r="AE99" i="2"/>
  <c r="AF99" i="2"/>
  <c r="AG99" i="2"/>
  <c r="AH99" i="2"/>
  <c r="AE215" i="2"/>
  <c r="AF215" i="2"/>
  <c r="AG215" i="2"/>
  <c r="AH215" i="2"/>
  <c r="AD508" i="2"/>
  <c r="AE508" i="2"/>
  <c r="AF508" i="2"/>
  <c r="AG508" i="2"/>
  <c r="AH508" i="2"/>
  <c r="AD209" i="2"/>
  <c r="AE209" i="2"/>
  <c r="AF209" i="2"/>
  <c r="AG209" i="2"/>
  <c r="AH209" i="2"/>
  <c r="AD310" i="2"/>
  <c r="AE310" i="2"/>
  <c r="AF310" i="2"/>
  <c r="AG310" i="2"/>
  <c r="AD651" i="2"/>
  <c r="AE651" i="2"/>
  <c r="AF651" i="2"/>
  <c r="AG651" i="2"/>
  <c r="AD413" i="2"/>
  <c r="AF413" i="2"/>
  <c r="AG413" i="2"/>
  <c r="AD586" i="2"/>
  <c r="AE586" i="2"/>
  <c r="AF586" i="2"/>
  <c r="AG586" i="2"/>
  <c r="AH586" i="2"/>
  <c r="AD475" i="2"/>
  <c r="AE475" i="2"/>
  <c r="AF475" i="2"/>
  <c r="AG475" i="2"/>
  <c r="AH475" i="2"/>
  <c r="AD41" i="2"/>
  <c r="AE41" i="2"/>
  <c r="AF41" i="2"/>
  <c r="AG41" i="2"/>
  <c r="AH41" i="2"/>
  <c r="AD78" i="2"/>
  <c r="AE78" i="2"/>
  <c r="AF78" i="2"/>
  <c r="AG78" i="2"/>
  <c r="AH78" i="2"/>
  <c r="AD126" i="2"/>
  <c r="AE126" i="2"/>
  <c r="AF126" i="2"/>
  <c r="AG126" i="2"/>
  <c r="AH126" i="2"/>
  <c r="AD729" i="2"/>
  <c r="AE729" i="2"/>
  <c r="AF729" i="2"/>
  <c r="AG729" i="2"/>
  <c r="AH729" i="2"/>
  <c r="AE184" i="2"/>
  <c r="AF184" i="2"/>
  <c r="AG184" i="2"/>
  <c r="AH184" i="2"/>
  <c r="AD538" i="2"/>
  <c r="AE538" i="2"/>
  <c r="AF538" i="2"/>
  <c r="AG538" i="2"/>
  <c r="AH538" i="2"/>
  <c r="AD663" i="2"/>
  <c r="AE663" i="2"/>
  <c r="AF663" i="2"/>
  <c r="AG663" i="2"/>
  <c r="AH663" i="2"/>
  <c r="AD412" i="2"/>
  <c r="AE412" i="2"/>
  <c r="AF412" i="2"/>
  <c r="AG412" i="2"/>
  <c r="AD696" i="2"/>
  <c r="AE696" i="2"/>
  <c r="AF696" i="2"/>
  <c r="AG696" i="2"/>
  <c r="AD727" i="2"/>
  <c r="AD36" i="2"/>
  <c r="AE36" i="2"/>
  <c r="AF36" i="2"/>
  <c r="AH36" i="2"/>
  <c r="AD164" i="2"/>
  <c r="AE164" i="2"/>
  <c r="AF164" i="2"/>
  <c r="AG164" i="2"/>
  <c r="AH164" i="2"/>
  <c r="AD509" i="2"/>
  <c r="AE509" i="2"/>
  <c r="AF509" i="2"/>
  <c r="AG509" i="2"/>
  <c r="AH509" i="2"/>
  <c r="AD33" i="2"/>
  <c r="AE33" i="2"/>
  <c r="AF33" i="2"/>
  <c r="AG33" i="2"/>
  <c r="AH33" i="2"/>
  <c r="AD274" i="2"/>
  <c r="AE274" i="2"/>
  <c r="AF274" i="2"/>
  <c r="AG274" i="2"/>
  <c r="AH274" i="2"/>
  <c r="AD695" i="2"/>
  <c r="AE695" i="2"/>
  <c r="AF695" i="2"/>
  <c r="AG695" i="2"/>
  <c r="AH695" i="2"/>
  <c r="AE706" i="2"/>
  <c r="AF706" i="2"/>
  <c r="AG706" i="2"/>
  <c r="AH706" i="2"/>
  <c r="AD76" i="2"/>
  <c r="AE76" i="2"/>
  <c r="AF76" i="2"/>
  <c r="AG76" i="2"/>
  <c r="AH76" i="2"/>
  <c r="AD379" i="2"/>
  <c r="AE379" i="2"/>
  <c r="AF379" i="2"/>
  <c r="AG379" i="2"/>
  <c r="AH379" i="2"/>
  <c r="AD220" i="2"/>
  <c r="AE220" i="2"/>
  <c r="AF220" i="2"/>
  <c r="AG220" i="2"/>
  <c r="AD400" i="2"/>
  <c r="AE400" i="2"/>
  <c r="AF400" i="2"/>
  <c r="AG400" i="2"/>
  <c r="AD145" i="2"/>
  <c r="AF145" i="2"/>
  <c r="AG145" i="2"/>
  <c r="AD694" i="2"/>
  <c r="AE694" i="2"/>
  <c r="AF694" i="2"/>
  <c r="AG694" i="2"/>
  <c r="AH694" i="2"/>
  <c r="AD438" i="2"/>
  <c r="AE438" i="2"/>
  <c r="AF438" i="2"/>
  <c r="AG438" i="2"/>
  <c r="AH438" i="2"/>
  <c r="AD350" i="2"/>
  <c r="AE350" i="2"/>
  <c r="AF350" i="2"/>
  <c r="AG350" i="2"/>
  <c r="AH350" i="2"/>
  <c r="AD656" i="2"/>
  <c r="AE656" i="2"/>
  <c r="AF656" i="2"/>
  <c r="AG656" i="2"/>
  <c r="AH656" i="2"/>
  <c r="AD389" i="2"/>
  <c r="AE389" i="2"/>
  <c r="AF389" i="2"/>
  <c r="AG389" i="2"/>
  <c r="AH389" i="2"/>
  <c r="AD644" i="2"/>
  <c r="AE644" i="2"/>
  <c r="AF644" i="2"/>
  <c r="AG644" i="2"/>
  <c r="AH644" i="2"/>
  <c r="AE139" i="2"/>
  <c r="AF139" i="2"/>
  <c r="AG139" i="2"/>
  <c r="AH139" i="2"/>
  <c r="AD221" i="2"/>
  <c r="AE221" i="2"/>
  <c r="AF221" i="2"/>
  <c r="AG221" i="2"/>
  <c r="AH221" i="2"/>
  <c r="AD172" i="2"/>
  <c r="AE172" i="2"/>
  <c r="AF172" i="2"/>
  <c r="AG172" i="2"/>
  <c r="AH172" i="2"/>
  <c r="AD628" i="2"/>
  <c r="AE628" i="2"/>
  <c r="AF628" i="2"/>
  <c r="AG628" i="2"/>
  <c r="AD111" i="2"/>
  <c r="AE111" i="2"/>
  <c r="AF111" i="2"/>
  <c r="AG111" i="2"/>
  <c r="AH111" i="2"/>
  <c r="AD374" i="2"/>
  <c r="AG374" i="2"/>
  <c r="AD516" i="2"/>
  <c r="AE516" i="2"/>
  <c r="AF516" i="2"/>
  <c r="AH516" i="2"/>
  <c r="AD572" i="2"/>
  <c r="AE572" i="2"/>
  <c r="AF572" i="2"/>
  <c r="AG572" i="2"/>
  <c r="AH572" i="2"/>
  <c r="AD334" i="2"/>
  <c r="AE334" i="2"/>
  <c r="AF334" i="2"/>
  <c r="AG334" i="2"/>
  <c r="AH334" i="2"/>
  <c r="AD96" i="2"/>
  <c r="AE96" i="2"/>
  <c r="AF96" i="2"/>
  <c r="AG96" i="2"/>
  <c r="AH96" i="2"/>
  <c r="AD711" i="2"/>
  <c r="AE711" i="2"/>
  <c r="AF711" i="2"/>
  <c r="AG711" i="2"/>
  <c r="AH711" i="2"/>
  <c r="AD436" i="2"/>
  <c r="AE436" i="2"/>
  <c r="AF436" i="2"/>
  <c r="AG436" i="2"/>
  <c r="AH436" i="2"/>
  <c r="AE697" i="2"/>
  <c r="AF697" i="2"/>
  <c r="AH697" i="2"/>
  <c r="AD718" i="2"/>
  <c r="AE718" i="2"/>
  <c r="AF718" i="2"/>
  <c r="AG718" i="2"/>
  <c r="AH718" i="2"/>
  <c r="AD532" i="2"/>
  <c r="AE532" i="2"/>
  <c r="AF532" i="2"/>
  <c r="AG532" i="2"/>
  <c r="AH532" i="2"/>
  <c r="AD653" i="2"/>
  <c r="AE653" i="2"/>
  <c r="AF653" i="2"/>
  <c r="AG653" i="2"/>
  <c r="AD207" i="2"/>
  <c r="AE207" i="2"/>
  <c r="AF207" i="2"/>
  <c r="AG207" i="2"/>
  <c r="AD178" i="2"/>
  <c r="AF178" i="2"/>
  <c r="AD636" i="2"/>
  <c r="AE636" i="2"/>
  <c r="AF636" i="2"/>
  <c r="AG636" i="2"/>
  <c r="AH636" i="2"/>
  <c r="AD434" i="2"/>
  <c r="AE434" i="2"/>
  <c r="AF434" i="2"/>
  <c r="AG434" i="2"/>
  <c r="AH434" i="2"/>
  <c r="AD506" i="2"/>
  <c r="AE506" i="2"/>
  <c r="AF506" i="2"/>
  <c r="AG506" i="2"/>
  <c r="AH506" i="2"/>
  <c r="AD86" i="2"/>
  <c r="AE86" i="2"/>
  <c r="AF86" i="2"/>
  <c r="AG86" i="2"/>
  <c r="AH86" i="2"/>
  <c r="AD330" i="2"/>
  <c r="AE330" i="2"/>
  <c r="AF330" i="2"/>
  <c r="AG330" i="2"/>
  <c r="AH330" i="2"/>
  <c r="AD278" i="2"/>
  <c r="AE278" i="2"/>
  <c r="AF278" i="2"/>
  <c r="AG278" i="2"/>
  <c r="AH278" i="2"/>
  <c r="AE150" i="2"/>
  <c r="AF150" i="2"/>
  <c r="AG150" i="2"/>
  <c r="AH150" i="2"/>
  <c r="AD293" i="2"/>
  <c r="AE293" i="2"/>
  <c r="AF293" i="2"/>
  <c r="AG293" i="2"/>
  <c r="AH293" i="2"/>
  <c r="AD260" i="2"/>
  <c r="AE260" i="2"/>
  <c r="AF260" i="2"/>
  <c r="AG260" i="2"/>
  <c r="AH260" i="2"/>
  <c r="AD247" i="2"/>
  <c r="AE247" i="2"/>
  <c r="AF247" i="2"/>
  <c r="AG247" i="2"/>
  <c r="AH247" i="2"/>
  <c r="AD319" i="2"/>
  <c r="AE319" i="2"/>
  <c r="AF319" i="2"/>
  <c r="AG319" i="2"/>
  <c r="AD117" i="2"/>
  <c r="AF117" i="2"/>
  <c r="AG117" i="2"/>
  <c r="AD144" i="2"/>
  <c r="AE144" i="2"/>
  <c r="AF144" i="2"/>
  <c r="AG144" i="2"/>
  <c r="AH144" i="2"/>
  <c r="AD104" i="2"/>
  <c r="AE104" i="2"/>
  <c r="AF104" i="2"/>
  <c r="AG104" i="2"/>
  <c r="AH104" i="2"/>
  <c r="AD652" i="2"/>
  <c r="AE652" i="2"/>
  <c r="AF652" i="2"/>
  <c r="AG652" i="2"/>
  <c r="AH652" i="2"/>
  <c r="AD418" i="2"/>
  <c r="AE418" i="2"/>
  <c r="AG418" i="2"/>
  <c r="AH418" i="2"/>
  <c r="AD372" i="2"/>
  <c r="AE372" i="2"/>
  <c r="AF372" i="2"/>
  <c r="AG372" i="2"/>
  <c r="AH372" i="2"/>
  <c r="AD216" i="2"/>
  <c r="AE216" i="2"/>
  <c r="AF216" i="2"/>
  <c r="AG216" i="2"/>
  <c r="AH216" i="2"/>
  <c r="AE676" i="2"/>
  <c r="AF676" i="2"/>
  <c r="AD609" i="2"/>
  <c r="AE609" i="2"/>
  <c r="AF609" i="2"/>
  <c r="AH609" i="2"/>
  <c r="AD710" i="2"/>
  <c r="AE710" i="2"/>
  <c r="AF710" i="2"/>
  <c r="AG710" i="2"/>
  <c r="AH710" i="2"/>
  <c r="AD578" i="2"/>
  <c r="AE578" i="2"/>
  <c r="AG578" i="2"/>
  <c r="AF661" i="2"/>
  <c r="AG661" i="2"/>
  <c r="AD539" i="2"/>
  <c r="AG539" i="2"/>
  <c r="AE90" i="2"/>
  <c r="AF90" i="2"/>
  <c r="AH90" i="2"/>
  <c r="AD642" i="2"/>
  <c r="AE642" i="2"/>
  <c r="AF642" i="2"/>
  <c r="AH642" i="2"/>
  <c r="AD613" i="2"/>
  <c r="AE613" i="2"/>
  <c r="AF613" i="2"/>
  <c r="AG613" i="2"/>
  <c r="AH613" i="2"/>
  <c r="AD738" i="2"/>
  <c r="AF738" i="2"/>
  <c r="AG738" i="2"/>
  <c r="AH738" i="2"/>
  <c r="AD730" i="2"/>
  <c r="AE730" i="2"/>
  <c r="AF730" i="2"/>
  <c r="AG730" i="2"/>
  <c r="AH730" i="2"/>
  <c r="AD397" i="2"/>
  <c r="AE397" i="2"/>
  <c r="AF397" i="2"/>
  <c r="AG397" i="2"/>
  <c r="AH397" i="2"/>
  <c r="AE699" i="2"/>
  <c r="AF699" i="2"/>
  <c r="AG699" i="2"/>
  <c r="AD158" i="2"/>
  <c r="AF158" i="2"/>
  <c r="AG158" i="2"/>
  <c r="AD316" i="2"/>
  <c r="AE316" i="2"/>
  <c r="AH316" i="2"/>
  <c r="AD620" i="2"/>
  <c r="AE620" i="2"/>
  <c r="AF620" i="2"/>
  <c r="AE180" i="2"/>
  <c r="AF180" i="2"/>
  <c r="AG180" i="2"/>
  <c r="AD281" i="2"/>
  <c r="AE281" i="2"/>
  <c r="AF281" i="2"/>
  <c r="AG281" i="2"/>
  <c r="AE387" i="2"/>
  <c r="AF387" i="2"/>
  <c r="AG387" i="2"/>
  <c r="AD194" i="2"/>
  <c r="AE194" i="2"/>
  <c r="AF194" i="2"/>
  <c r="AG194" i="2"/>
  <c r="AH194" i="2"/>
  <c r="AD471" i="2"/>
  <c r="AE471" i="2"/>
  <c r="AF471" i="2"/>
  <c r="AG471" i="2"/>
  <c r="AH471" i="2"/>
  <c r="AD619" i="2"/>
  <c r="AE619" i="2"/>
  <c r="AF619" i="2"/>
  <c r="AG619" i="2"/>
  <c r="AH619" i="2"/>
  <c r="AD87" i="2"/>
  <c r="AE87" i="2"/>
  <c r="AF87" i="2"/>
  <c r="AG87" i="2"/>
  <c r="AH87" i="2"/>
  <c r="AD421" i="2"/>
  <c r="AE421" i="2"/>
  <c r="AF421" i="2"/>
  <c r="AG421" i="2"/>
  <c r="AH421" i="2"/>
  <c r="AE679" i="2"/>
  <c r="AF679" i="2"/>
  <c r="AG679" i="2"/>
  <c r="AH679" i="2"/>
  <c r="AD255" i="2"/>
  <c r="AE255" i="2"/>
  <c r="AF255" i="2"/>
  <c r="AG255" i="2"/>
  <c r="AD277" i="2"/>
  <c r="AE277" i="2"/>
  <c r="AF277" i="2"/>
  <c r="AG277" i="2"/>
  <c r="AH277" i="2"/>
  <c r="AD580" i="2"/>
  <c r="AE580" i="2"/>
  <c r="AF580" i="2"/>
  <c r="AG580" i="2"/>
  <c r="AH580" i="2"/>
  <c r="AE610" i="2"/>
  <c r="AF610" i="2"/>
  <c r="AG610" i="2"/>
  <c r="AD544" i="2"/>
  <c r="AF544" i="2"/>
  <c r="AG544" i="2"/>
  <c r="AE331" i="2"/>
  <c r="AF331" i="2"/>
  <c r="AG331" i="2"/>
  <c r="AH331" i="2"/>
  <c r="AD363" i="2"/>
  <c r="AE363" i="2"/>
  <c r="AF363" i="2"/>
  <c r="AG363" i="2"/>
  <c r="AH363" i="2"/>
  <c r="AD393" i="2"/>
  <c r="AE393" i="2"/>
  <c r="AF393" i="2"/>
  <c r="AH393" i="2"/>
  <c r="AD414" i="2"/>
  <c r="AE414" i="2"/>
  <c r="AF414" i="2"/>
  <c r="AH414" i="2"/>
  <c r="AD85" i="2"/>
  <c r="AE85" i="2"/>
  <c r="AF85" i="2"/>
  <c r="AG85" i="2"/>
  <c r="AH85" i="2"/>
  <c r="AD193" i="2"/>
  <c r="AE193" i="2"/>
  <c r="AF193" i="2"/>
  <c r="AG193" i="2"/>
  <c r="AH193" i="2"/>
  <c r="AH286" i="2"/>
  <c r="AD285" i="2"/>
  <c r="AE285" i="2"/>
  <c r="AF285" i="2"/>
  <c r="AG285" i="2"/>
  <c r="AH285" i="2"/>
  <c r="AD223" i="2"/>
  <c r="AE223" i="2"/>
  <c r="AF223" i="2"/>
  <c r="AG223" i="2"/>
  <c r="AH223" i="2"/>
  <c r="AD494" i="2"/>
  <c r="AE494" i="2"/>
  <c r="AF494" i="2"/>
  <c r="AG494" i="2"/>
  <c r="AE728" i="2"/>
  <c r="AF728" i="2"/>
  <c r="AG728" i="2"/>
  <c r="AD391" i="2"/>
  <c r="AF391" i="2"/>
  <c r="AG391" i="2"/>
  <c r="AH391" i="2"/>
  <c r="AE595" i="2"/>
  <c r="AF595" i="2"/>
  <c r="AG595" i="2"/>
  <c r="AD668" i="2"/>
  <c r="AE668" i="2"/>
  <c r="AF668" i="2"/>
  <c r="AG668" i="2"/>
  <c r="AD198" i="2"/>
  <c r="AE198" i="2"/>
  <c r="AF198" i="2"/>
  <c r="AG198" i="2"/>
  <c r="AH198" i="2"/>
  <c r="AD299" i="2"/>
  <c r="AE299" i="2"/>
  <c r="AG299" i="2"/>
  <c r="AH299" i="2"/>
  <c r="AD567" i="2"/>
  <c r="AE567" i="2"/>
  <c r="AF567" i="2"/>
  <c r="AG567" i="2"/>
  <c r="AH567" i="2"/>
  <c r="AD168" i="2"/>
  <c r="AE168" i="2"/>
  <c r="AF168" i="2"/>
  <c r="AG168" i="2"/>
  <c r="AE510" i="2"/>
  <c r="AF510" i="2"/>
  <c r="AH510" i="2"/>
  <c r="AD195" i="2"/>
  <c r="AE195" i="2"/>
  <c r="AF195" i="2"/>
  <c r="AH195" i="2"/>
  <c r="AD499" i="2"/>
  <c r="AE499" i="2"/>
  <c r="AG499" i="2"/>
  <c r="AH499" i="2"/>
  <c r="AD562" i="2"/>
  <c r="AE562" i="2"/>
  <c r="AF562" i="2"/>
  <c r="AG562" i="2"/>
  <c r="AH562" i="2"/>
  <c r="AF594" i="2"/>
  <c r="AG594" i="2"/>
  <c r="AH594" i="2"/>
  <c r="AD252" i="2"/>
  <c r="AG252" i="2"/>
  <c r="AE627" i="2"/>
  <c r="AF627" i="2"/>
  <c r="AD448" i="2"/>
  <c r="AE448" i="2"/>
  <c r="AF448" i="2"/>
  <c r="AD632" i="2"/>
  <c r="AE632" i="2"/>
  <c r="AF632" i="2"/>
  <c r="AG632" i="2"/>
  <c r="AH632" i="2"/>
  <c r="AD545" i="2"/>
  <c r="AG545" i="2"/>
  <c r="AH545" i="2"/>
  <c r="AD513" i="2"/>
  <c r="AE513" i="2"/>
  <c r="AF513" i="2"/>
  <c r="AG513" i="2"/>
  <c r="AH513" i="2"/>
  <c r="AD395" i="2"/>
  <c r="AE395" i="2"/>
  <c r="AF395" i="2"/>
  <c r="AG395" i="2"/>
  <c r="AE415" i="2"/>
  <c r="AF415" i="2"/>
  <c r="AG415" i="2"/>
  <c r="AH415" i="2"/>
  <c r="AD443" i="2"/>
  <c r="AD655" i="2"/>
  <c r="AE655" i="2"/>
  <c r="AF655" i="2"/>
  <c r="AH655" i="2"/>
  <c r="AD441" i="2"/>
  <c r="AE441" i="2"/>
  <c r="AF441" i="2"/>
  <c r="AG441" i="2"/>
  <c r="AE376" i="2"/>
  <c r="AF376" i="2"/>
  <c r="AG376" i="2"/>
  <c r="AD716" i="2"/>
  <c r="AE716" i="2"/>
  <c r="AE408" i="2"/>
  <c r="AF408" i="2"/>
  <c r="AG408" i="2"/>
  <c r="AD302" i="2"/>
  <c r="AE302" i="2"/>
  <c r="AF302" i="2"/>
  <c r="AG302" i="2"/>
  <c r="AH302" i="2"/>
  <c r="AD688" i="2"/>
  <c r="AE688" i="2"/>
  <c r="AF688" i="2"/>
  <c r="AG688" i="2"/>
  <c r="AH688" i="2"/>
  <c r="AD369" i="2"/>
  <c r="AE369" i="2"/>
  <c r="AF369" i="2"/>
  <c r="AG369" i="2"/>
  <c r="AH369" i="2"/>
  <c r="AD583" i="2"/>
  <c r="AE583" i="2"/>
  <c r="AF583" i="2"/>
  <c r="AH583" i="2"/>
  <c r="AD669" i="2"/>
  <c r="AE669" i="2"/>
  <c r="AF669" i="2"/>
  <c r="AG669" i="2"/>
  <c r="AE643" i="2"/>
  <c r="AF643" i="2"/>
  <c r="AG643" i="2"/>
  <c r="AD451" i="2"/>
  <c r="AF451" i="2"/>
  <c r="AH451" i="2"/>
  <c r="AD437" i="2"/>
  <c r="AE437" i="2"/>
  <c r="AF437" i="2"/>
  <c r="AH437" i="2"/>
  <c r="AD526" i="2"/>
  <c r="AE526" i="2"/>
  <c r="AG526" i="2"/>
  <c r="AH526" i="2"/>
  <c r="AE313" i="2"/>
  <c r="AF313" i="2"/>
  <c r="AG313" i="2"/>
  <c r="AH313" i="2"/>
  <c r="AD649" i="2"/>
  <c r="AF649" i="2"/>
  <c r="AG649" i="2"/>
  <c r="AE629" i="2"/>
  <c r="AG629" i="2"/>
  <c r="AH629" i="2"/>
  <c r="AD723" i="2"/>
  <c r="AF723" i="2"/>
  <c r="AG723" i="2"/>
  <c r="AH723" i="2"/>
  <c r="AD426" i="2"/>
  <c r="AE426" i="2"/>
  <c r="AF426" i="2"/>
  <c r="AH426" i="2"/>
  <c r="AD684" i="2"/>
  <c r="AE684" i="2"/>
  <c r="AG684" i="2"/>
  <c r="AH684" i="2"/>
  <c r="AD675" i="2"/>
  <c r="AE675" i="2"/>
  <c r="AF675" i="2"/>
  <c r="AG675" i="2"/>
  <c r="AH675" i="2"/>
  <c r="AD468" i="2"/>
  <c r="AE468" i="2"/>
  <c r="AF468" i="2"/>
  <c r="AG468" i="2"/>
  <c r="AF635" i="2"/>
  <c r="AG635" i="2"/>
  <c r="AH635" i="2"/>
  <c r="AD617" i="2"/>
  <c r="AE617" i="2"/>
  <c r="AF617" i="2"/>
  <c r="AG617" i="2"/>
  <c r="AD700" i="2"/>
  <c r="AE700" i="2"/>
  <c r="AH700" i="2"/>
  <c r="AD557" i="2"/>
  <c r="AE557" i="2"/>
  <c r="AF592" i="2"/>
  <c r="AG592" i="2"/>
  <c r="AD739" i="2"/>
  <c r="AG739" i="2"/>
  <c r="AF528" i="2"/>
  <c r="AG528" i="2"/>
  <c r="AD677" i="2"/>
  <c r="AE677" i="2"/>
  <c r="AF677" i="2"/>
  <c r="AG677" i="2"/>
  <c r="AD472" i="2"/>
  <c r="AE472" i="2"/>
  <c r="AF472" i="2"/>
  <c r="AG472" i="2"/>
  <c r="AH472" i="2"/>
  <c r="AD698" i="2"/>
  <c r="AE698" i="2"/>
  <c r="AF698" i="2"/>
  <c r="AH698" i="2"/>
  <c r="AD735" i="2"/>
  <c r="AE735" i="2"/>
  <c r="AF735" i="2"/>
  <c r="AH735" i="2"/>
  <c r="AD714" i="2"/>
  <c r="AE714" i="2"/>
  <c r="AF714" i="2"/>
  <c r="AG714" i="2"/>
  <c r="AE705" i="2"/>
  <c r="AF705" i="2"/>
  <c r="AG705" i="2"/>
  <c r="AH705" i="2"/>
  <c r="AD736" i="2"/>
  <c r="AE736" i="2"/>
  <c r="AF736" i="2"/>
  <c r="AG736" i="2"/>
  <c r="AH736" i="2"/>
  <c r="AD703" i="2"/>
  <c r="AE703" i="2"/>
  <c r="AF703" i="2"/>
  <c r="AH703" i="2"/>
  <c r="AD615" i="2"/>
  <c r="AE615" i="2"/>
  <c r="AG615" i="2"/>
  <c r="AH615" i="2"/>
  <c r="AF717" i="2"/>
  <c r="AG717" i="2"/>
  <c r="AH717" i="2"/>
  <c r="AD670" i="2"/>
  <c r="AF670" i="2"/>
  <c r="AG670" i="2"/>
  <c r="AE662" i="2"/>
  <c r="AF662" i="2"/>
  <c r="AG662" i="2"/>
  <c r="AH662" i="2"/>
  <c r="AD722" i="2"/>
  <c r="AE722" i="2"/>
  <c r="AF722" i="2"/>
  <c r="AG722" i="2"/>
  <c r="AH722" i="2"/>
  <c r="AD685" i="2"/>
  <c r="AF685" i="2"/>
  <c r="AH685" i="2"/>
  <c r="AD701" i="2"/>
  <c r="AG701" i="2"/>
  <c r="AH701" i="2"/>
  <c r="AD719" i="2"/>
  <c r="AE719" i="2"/>
  <c r="AF719" i="2"/>
  <c r="AG719" i="2"/>
  <c r="AH719" i="2"/>
  <c r="AD712" i="2"/>
  <c r="AE712" i="2"/>
  <c r="AF712" i="2"/>
  <c r="AG712" i="2"/>
  <c r="AD618" i="2"/>
  <c r="AE618" i="2"/>
  <c r="AF618" i="2"/>
  <c r="AG618" i="2"/>
  <c r="AH618" i="2"/>
  <c r="AC618" i="2"/>
  <c r="AC621" i="2"/>
  <c r="AC682" i="2"/>
  <c r="AC141" i="2"/>
  <c r="AC447" i="2"/>
  <c r="AC559" i="2"/>
  <c r="AC492" i="2"/>
  <c r="AC588" i="2"/>
  <c r="AC518" i="2"/>
  <c r="AC411" i="2"/>
  <c r="AC469" i="2"/>
  <c r="AC504" i="2"/>
  <c r="AC650" i="2"/>
  <c r="AC280" i="2"/>
  <c r="AC201" i="2"/>
  <c r="AC533" i="2"/>
  <c r="AC543" i="2"/>
  <c r="AC344" i="2"/>
  <c r="AC343" i="2"/>
  <c r="AC715" i="2"/>
  <c r="AC540" i="2"/>
  <c r="AC445" i="2"/>
  <c r="AC473" i="2"/>
  <c r="AC535" i="2"/>
  <c r="AC93" i="2"/>
  <c r="AC82" i="2"/>
  <c r="AC654" i="2"/>
  <c r="AC338" i="2"/>
  <c r="AC222" i="2"/>
  <c r="AC47" i="2"/>
  <c r="AC250" i="2"/>
  <c r="AC587" i="2"/>
  <c r="AC645" i="2"/>
  <c r="AC410" i="2"/>
  <c r="AC11" i="2"/>
  <c r="AC320" i="2"/>
  <c r="AC235" i="2"/>
  <c r="AC678" i="2"/>
  <c r="AC122" i="2"/>
  <c r="AC89" i="2"/>
  <c r="AC527" i="2"/>
  <c r="AC534" i="2"/>
  <c r="AC114" i="2"/>
  <c r="AC341" i="2"/>
  <c r="AC60" i="2"/>
  <c r="AC206" i="2"/>
  <c r="AC256" i="2"/>
  <c r="AC638" i="2"/>
  <c r="AC112" i="2"/>
  <c r="AC579" i="2"/>
  <c r="AC333" i="2"/>
  <c r="AC431" i="2"/>
  <c r="AC161" i="2"/>
  <c r="AC511" i="2"/>
  <c r="AC131" i="2"/>
  <c r="AC135" i="2"/>
  <c r="AC502" i="2"/>
  <c r="AC481" i="2"/>
  <c r="AC432" i="2"/>
  <c r="AC646" i="2"/>
  <c r="AC401" i="2"/>
  <c r="AC124" i="2"/>
  <c r="AC367" i="2"/>
  <c r="AC450" i="2"/>
  <c r="AC380" i="2"/>
  <c r="AC245" i="2"/>
  <c r="AC257" i="2"/>
  <c r="AC107" i="2"/>
  <c r="AC476" i="2"/>
  <c r="AC120" i="2"/>
  <c r="AC362" i="2"/>
  <c r="AC227" i="2"/>
  <c r="AC165" i="2"/>
  <c r="AC152" i="2"/>
  <c r="AC405" i="2"/>
  <c r="AC505" i="2"/>
  <c r="AC326" i="2"/>
  <c r="AC404" i="2"/>
  <c r="AC548" i="2"/>
  <c r="AC659" i="2"/>
  <c r="AC602" i="2"/>
  <c r="AC212" i="2"/>
  <c r="AC239" i="2"/>
  <c r="AC6" i="2"/>
  <c r="AC321" i="2"/>
  <c r="AC664" i="2"/>
  <c r="AC4" i="2"/>
  <c r="AC132" i="2"/>
  <c r="AC336" i="2"/>
  <c r="AC364" i="2"/>
  <c r="AC616" i="2"/>
  <c r="AC276" i="2"/>
  <c r="AC100" i="2"/>
  <c r="AC507" i="2"/>
  <c r="AC91" i="2"/>
  <c r="AC80" i="2"/>
  <c r="AC249" i="2"/>
  <c r="AC440" i="2"/>
  <c r="AC149" i="2"/>
  <c r="AC351" i="2"/>
  <c r="AC258" i="2"/>
  <c r="AC229" i="2"/>
  <c r="AC234" i="2"/>
  <c r="AC482" i="2"/>
  <c r="AC59" i="2"/>
  <c r="AC501" i="2"/>
  <c r="AC314" i="2"/>
  <c r="AC173" i="2"/>
  <c r="AC183" i="2"/>
  <c r="AC386" i="2"/>
  <c r="AC62" i="2"/>
  <c r="AC214" i="2"/>
  <c r="AC403" i="2"/>
  <c r="AC573" i="2"/>
  <c r="AC708" i="2"/>
  <c r="AC203" i="2"/>
  <c r="AC455" i="2"/>
  <c r="AC169" i="2"/>
  <c r="AC519" i="2"/>
  <c r="AC318" i="2"/>
  <c r="AC648" i="2"/>
  <c r="AC210" i="2"/>
  <c r="AC19" i="2"/>
  <c r="AC64" i="2"/>
  <c r="AC154" i="2"/>
  <c r="AC259" i="2"/>
  <c r="AC160" i="2"/>
  <c r="AC327" i="2"/>
  <c r="AC40" i="2"/>
  <c r="AC394" i="2"/>
  <c r="AC43" i="2"/>
  <c r="AC687" i="2"/>
  <c r="AC322" i="2"/>
  <c r="AC240" i="2"/>
  <c r="AC577" i="2"/>
  <c r="AC13" i="2"/>
  <c r="AC692" i="2"/>
  <c r="AC490" i="2"/>
  <c r="AC681" i="2"/>
  <c r="AC263" i="2"/>
  <c r="AC464" i="2"/>
  <c r="AC272" i="2"/>
  <c r="AC396" i="2"/>
  <c r="AC230" i="2"/>
  <c r="AC246" i="2"/>
  <c r="AC328" i="2"/>
  <c r="AC335" i="2"/>
  <c r="AC218" i="2"/>
  <c r="AC399" i="2"/>
  <c r="AC72" i="2"/>
  <c r="AC140" i="2"/>
  <c r="AC254" i="2"/>
  <c r="AC558" i="2"/>
  <c r="AC305" i="2"/>
  <c r="AC564" i="2"/>
  <c r="AC108" i="2"/>
  <c r="AC474" i="2"/>
  <c r="AC147" i="2"/>
  <c r="AC515" i="2"/>
  <c r="AC419" i="2"/>
  <c r="AC487" i="2"/>
  <c r="AC368" i="2"/>
  <c r="AC601" i="2"/>
  <c r="AC520" i="2"/>
  <c r="AC550" i="2"/>
  <c r="AC521" i="2"/>
  <c r="AC671" i="2"/>
  <c r="AC561" i="2"/>
  <c r="AC25" i="2"/>
  <c r="AC693" i="2"/>
  <c r="AC571" i="2"/>
  <c r="AC298" i="2"/>
  <c r="AC211" i="2"/>
  <c r="AC689" i="2"/>
  <c r="AC385" i="2"/>
  <c r="AC170" i="2"/>
  <c r="AC605" i="2"/>
  <c r="AC49" i="2"/>
  <c r="AC417" i="2"/>
  <c r="AC192" i="2"/>
  <c r="AC191" i="2"/>
  <c r="AC46" i="2"/>
  <c r="AC182" i="2"/>
  <c r="AC566" i="2"/>
  <c r="AC283" i="2"/>
  <c r="AC624" i="2"/>
  <c r="AC7" i="2"/>
  <c r="AC640" i="2"/>
  <c r="AC657" i="2"/>
  <c r="AC530" i="2"/>
  <c r="AC611" i="2"/>
  <c r="AC357" i="2"/>
  <c r="AC57" i="2"/>
  <c r="AC422" i="2"/>
  <c r="AC27" i="2"/>
  <c r="AC552" i="2"/>
  <c r="AC446" i="2"/>
  <c r="AC484" i="2"/>
  <c r="AC373" i="2"/>
  <c r="AC156" i="2"/>
  <c r="AC542" i="2"/>
  <c r="AC348" i="2"/>
  <c r="AC213" i="2"/>
  <c r="AC31" i="2"/>
  <c r="AC514" i="2"/>
  <c r="AC136" i="2"/>
  <c r="AC308" i="2"/>
  <c r="AC101" i="2"/>
  <c r="AC463" i="2"/>
  <c r="AC457" i="2"/>
  <c r="AC647" i="2"/>
  <c r="AC121" i="2"/>
  <c r="AC390" i="2"/>
  <c r="AC97" i="2"/>
  <c r="AC551" i="2"/>
  <c r="AC454" i="2"/>
  <c r="AC88" i="2"/>
  <c r="AC356" i="2"/>
  <c r="AC416" i="2"/>
  <c r="AC596" i="2"/>
  <c r="AC73" i="2"/>
  <c r="AC65" i="2"/>
  <c r="AC9" i="2"/>
  <c r="AC125" i="2"/>
  <c r="AC424" i="2"/>
  <c r="AC226" i="2"/>
  <c r="AC479" i="2"/>
  <c r="AC470" i="2"/>
  <c r="AC603" i="2"/>
  <c r="AC691" i="2"/>
  <c r="AC721" i="2"/>
  <c r="AC110" i="2"/>
  <c r="AC267" i="2"/>
  <c r="AC270" i="2"/>
  <c r="AC317" i="2"/>
  <c r="AC300" i="2"/>
  <c r="AC407" i="2"/>
  <c r="AC159" i="2"/>
  <c r="AC593" i="2"/>
  <c r="AC238" i="2"/>
  <c r="AC295" i="2"/>
  <c r="AC409" i="2"/>
  <c r="AC690" i="2"/>
  <c r="AC5" i="2"/>
  <c r="AC444" i="2"/>
  <c r="AC69" i="2"/>
  <c r="AC346" i="2"/>
  <c r="AC55" i="2"/>
  <c r="AC35" i="2"/>
  <c r="AC32" i="2"/>
  <c r="AC497" i="2"/>
  <c r="AC584" i="2"/>
  <c r="AC674" i="2"/>
  <c r="AC71" i="2"/>
  <c r="AC568" i="2"/>
  <c r="AC725" i="2"/>
  <c r="AC174" i="2"/>
  <c r="AC546" i="2"/>
  <c r="AC186" i="2"/>
  <c r="AC382" i="2"/>
  <c r="AC294" i="2"/>
  <c r="AC155" i="2"/>
  <c r="AC460" i="2"/>
  <c r="AC84" i="2"/>
  <c r="AC522" i="2"/>
  <c r="AC383" i="2"/>
  <c r="AC349" i="2"/>
  <c r="AC123" i="2"/>
  <c r="AC537" i="2"/>
  <c r="AC375" i="2"/>
  <c r="AC166" i="2"/>
  <c r="AC18" i="2"/>
  <c r="AC337" i="2"/>
  <c r="AC345" i="2"/>
  <c r="AC51" i="2"/>
  <c r="AC361" i="2"/>
  <c r="AC582" i="2"/>
  <c r="AC449" i="2"/>
  <c r="AC555" i="2"/>
  <c r="AC244" i="2"/>
  <c r="AC56" i="2"/>
  <c r="AC462" i="2"/>
  <c r="AC665" i="2"/>
  <c r="AC427" i="2"/>
  <c r="AC231" i="2"/>
  <c r="AC435" i="2"/>
  <c r="AC92" i="2"/>
  <c r="AC109" i="2"/>
  <c r="AC105" i="2"/>
  <c r="AC266" i="2"/>
  <c r="AC253" i="2"/>
  <c r="AC672" i="2"/>
  <c r="AC589" i="2"/>
  <c r="AC171" i="2"/>
  <c r="AC67" i="2"/>
  <c r="AC128" i="2"/>
  <c r="AC269" i="2"/>
  <c r="AC425" i="2"/>
  <c r="AC359" i="2"/>
  <c r="AC358" i="2"/>
  <c r="AC66" i="2"/>
  <c r="AC493" i="2"/>
  <c r="AC607" i="2"/>
  <c r="AC606" i="2"/>
  <c r="AC177" i="2"/>
  <c r="AC517" i="2"/>
  <c r="AC365" i="2"/>
  <c r="AC50" i="2"/>
  <c r="AC106" i="2"/>
  <c r="AC296" i="2"/>
  <c r="AC456" i="2"/>
  <c r="AC303" i="2"/>
  <c r="AC498" i="2"/>
  <c r="AC8" i="2"/>
  <c r="AC242" i="2"/>
  <c r="AC575" i="2"/>
  <c r="AC146" i="2"/>
  <c r="AC208" i="2"/>
  <c r="AC261" i="2"/>
  <c r="AC119" i="2"/>
  <c r="AC304" i="2"/>
  <c r="AC189" i="2"/>
  <c r="AC384" i="2"/>
  <c r="AC309" i="2"/>
  <c r="AC496" i="2"/>
  <c r="AC720" i="2"/>
  <c r="AC205" i="2"/>
  <c r="AC20" i="2"/>
  <c r="AC224" i="2"/>
  <c r="AC536" i="2"/>
  <c r="AC625" i="2"/>
  <c r="AC707" i="2"/>
  <c r="AC127" i="2"/>
  <c r="AC282" i="2"/>
  <c r="AC81" i="2"/>
  <c r="AC94" i="2"/>
  <c r="AC312" i="2"/>
  <c r="AC477" i="2"/>
  <c r="AC217" i="2"/>
  <c r="AC137" i="2"/>
  <c r="AC525" i="2"/>
  <c r="AC324" i="2"/>
  <c r="AC188" i="2"/>
  <c r="AC204" i="2"/>
  <c r="AC83" i="2"/>
  <c r="AC95" i="2"/>
  <c r="AC641" i="2"/>
  <c r="AC495" i="2"/>
  <c r="AC38" i="2"/>
  <c r="AC10" i="2"/>
  <c r="AC732" i="2"/>
  <c r="AC633" i="2"/>
  <c r="AC29" i="2"/>
  <c r="AC556" i="2"/>
  <c r="AC129" i="2"/>
  <c r="AC37" i="2"/>
  <c r="AC63" i="2"/>
  <c r="AC118" i="2"/>
  <c r="AC200" i="2"/>
  <c r="AC500" i="2"/>
  <c r="AC429" i="2"/>
  <c r="AC306" i="2"/>
  <c r="AC130" i="2"/>
  <c r="AC388" i="2"/>
  <c r="AC569" i="2"/>
  <c r="AC251" i="2"/>
  <c r="AC574" i="2"/>
  <c r="AC42" i="2"/>
  <c r="AC199" i="2"/>
  <c r="AC187" i="2"/>
  <c r="AC360" i="2"/>
  <c r="AC3" i="2"/>
  <c r="AC179" i="2"/>
  <c r="AC279" i="2"/>
  <c r="AC630" i="2"/>
  <c r="AC604" i="2"/>
  <c r="AC626" i="2"/>
  <c r="AC392" i="2"/>
  <c r="AC48" i="2"/>
  <c r="AC398" i="2"/>
  <c r="AC307" i="2"/>
  <c r="AC323" i="2"/>
  <c r="AC181" i="2"/>
  <c r="AC190" i="2"/>
  <c r="AC491" i="2"/>
  <c r="AC612" i="2"/>
  <c r="AC709" i="2"/>
  <c r="AC151" i="2"/>
  <c r="AC2" i="2"/>
  <c r="AC14" i="2"/>
  <c r="AC433" i="2"/>
  <c r="AC115" i="2"/>
  <c r="AC12" i="2"/>
  <c r="AC488" i="2"/>
  <c r="AC666" i="2"/>
  <c r="AC352" i="2"/>
  <c r="AC58" i="2"/>
  <c r="AC225" i="2"/>
  <c r="AC325" i="2"/>
  <c r="AC153" i="2"/>
  <c r="AC102" i="2"/>
  <c r="AC157" i="2"/>
  <c r="AC329" i="2"/>
  <c r="AC26" i="2"/>
  <c r="AC614" i="2"/>
  <c r="AC219" i="2"/>
  <c r="AC143" i="2"/>
  <c r="AC563" i="2"/>
  <c r="AC262" i="2"/>
  <c r="AC98" i="2"/>
  <c r="AC34" i="2"/>
  <c r="AC248" i="2"/>
  <c r="AC503" i="2"/>
  <c r="AC17" i="2"/>
  <c r="AC15" i="2"/>
  <c r="AC458" i="2"/>
  <c r="AC541" i="2"/>
  <c r="AC61" i="2"/>
  <c r="AC287" i="2"/>
  <c r="AC370" i="2"/>
  <c r="AC275" i="2"/>
  <c r="AC406" i="2"/>
  <c r="AC265" i="2"/>
  <c r="AC591" i="2"/>
  <c r="AC599" i="2"/>
  <c r="AC371" i="2"/>
  <c r="AC241" i="2"/>
  <c r="AC576" i="2"/>
  <c r="AC737" i="2"/>
  <c r="AC673" i="2"/>
  <c r="AC74" i="2"/>
  <c r="AC163" i="2"/>
  <c r="AC608" i="2"/>
  <c r="AC232" i="2"/>
  <c r="AC489" i="2"/>
  <c r="AC570" i="2"/>
  <c r="AC142" i="2"/>
  <c r="AC683" i="2"/>
  <c r="AC28" i="2"/>
  <c r="AC315" i="2"/>
  <c r="AC148" i="2"/>
  <c r="AC75" i="2"/>
  <c r="AC459" i="2"/>
  <c r="AC268" i="2"/>
  <c r="AC77" i="2"/>
  <c r="AC726" i="2"/>
  <c r="AC686" i="2"/>
  <c r="AC381" i="2"/>
  <c r="AC291" i="2"/>
  <c r="AC103" i="2"/>
  <c r="AC243" i="2"/>
  <c r="AC622" i="2"/>
  <c r="AC273" i="2"/>
  <c r="AC523" i="2"/>
  <c r="AC378" i="2"/>
  <c r="AC565" i="2"/>
  <c r="AC355" i="2"/>
  <c r="AC347" i="2"/>
  <c r="AC264" i="2"/>
  <c r="AC702" i="2"/>
  <c r="AC466" i="2"/>
  <c r="AC197" i="2"/>
  <c r="AC68" i="2"/>
  <c r="AC311" i="2"/>
  <c r="AC461" i="2"/>
  <c r="AC228" i="2"/>
  <c r="AC423" i="2"/>
  <c r="AC531" i="2"/>
  <c r="AC342" i="2"/>
  <c r="AC53" i="2"/>
  <c r="AC597" i="2"/>
  <c r="AC22" i="2"/>
  <c r="AC162" i="2"/>
  <c r="AC271" i="2"/>
  <c r="AC680" i="2"/>
  <c r="AC340" i="2"/>
  <c r="AC52" i="2"/>
  <c r="AC554" i="2"/>
  <c r="AC467" i="2"/>
  <c r="AC202" i="2"/>
  <c r="AC133" i="2"/>
  <c r="AC237" i="2"/>
  <c r="AC339" i="2"/>
  <c r="AC452" i="2"/>
  <c r="AC713" i="2"/>
  <c r="AC138" i="2"/>
  <c r="AC297" i="2"/>
  <c r="AC704" i="2"/>
  <c r="AC731" i="2"/>
  <c r="AC289" i="2"/>
  <c r="AC366" i="2"/>
  <c r="AC667" i="2"/>
  <c r="AC134" i="2"/>
  <c r="AC16" i="2"/>
  <c r="AC581" i="2"/>
  <c r="AC442" i="2"/>
  <c r="AC185" i="2"/>
  <c r="AC529" i="2"/>
  <c r="AC30" i="2"/>
  <c r="AC485" i="2"/>
  <c r="AC167" i="2"/>
  <c r="AC301" i="2"/>
  <c r="AC658" i="2"/>
  <c r="AC560" i="2"/>
  <c r="AC453" i="2"/>
  <c r="AC233" i="2"/>
  <c r="AC639" i="2"/>
  <c r="AC512" i="2"/>
  <c r="AC176" i="2"/>
  <c r="AC354" i="2"/>
  <c r="AC21" i="2"/>
  <c r="AC547" i="2"/>
  <c r="AC292" i="2"/>
  <c r="AC634" i="2"/>
  <c r="AC483" i="2"/>
  <c r="AC430" i="2"/>
  <c r="AC54" i="2"/>
  <c r="AC45" i="2"/>
  <c r="AC486" i="2"/>
  <c r="AC44" i="2"/>
  <c r="AC585" i="2"/>
  <c r="AC734" i="2"/>
  <c r="AC23" i="2"/>
  <c r="AC439" i="2"/>
  <c r="AC353" i="2"/>
  <c r="AC113" i="2"/>
  <c r="AC420" i="2"/>
  <c r="AC600" i="2"/>
  <c r="AC332" i="2"/>
  <c r="AC590" i="2"/>
  <c r="AC79" i="2"/>
  <c r="AC553" i="2"/>
  <c r="AC549" i="2"/>
  <c r="AC724" i="2"/>
  <c r="AC733" i="2"/>
  <c r="AC465" i="2"/>
  <c r="AC478" i="2"/>
  <c r="AC660" i="2"/>
  <c r="AC428" i="2"/>
  <c r="AC236" i="2"/>
  <c r="AC637" i="2"/>
  <c r="AC116" i="2"/>
  <c r="AC196" i="2"/>
  <c r="AC623" i="2"/>
  <c r="AC39" i="2"/>
  <c r="AC377" i="2"/>
  <c r="AC290" i="2"/>
  <c r="AC480" i="2"/>
  <c r="AC70" i="2"/>
  <c r="AC631" i="2"/>
  <c r="AC288" i="2"/>
  <c r="AC175" i="2"/>
  <c r="AC402" i="2"/>
  <c r="AC24" i="2"/>
  <c r="AC598" i="2"/>
  <c r="AC284" i="2"/>
  <c r="AC99" i="2"/>
  <c r="AC215" i="2"/>
  <c r="AC508" i="2"/>
  <c r="AC209" i="2"/>
  <c r="AC310" i="2"/>
  <c r="AC651" i="2"/>
  <c r="AC413" i="2"/>
  <c r="AC586" i="2"/>
  <c r="AC475" i="2"/>
  <c r="AC41" i="2"/>
  <c r="AC78" i="2"/>
  <c r="AC126" i="2"/>
  <c r="AC729" i="2"/>
  <c r="AC184" i="2"/>
  <c r="AC538" i="2"/>
  <c r="AC663" i="2"/>
  <c r="AC412" i="2"/>
  <c r="AC696" i="2"/>
  <c r="AC727" i="2"/>
  <c r="AC164" i="2"/>
  <c r="AC509" i="2"/>
  <c r="AC33" i="2"/>
  <c r="AC274" i="2"/>
  <c r="AC695" i="2"/>
  <c r="AC706" i="2"/>
  <c r="AC76" i="2"/>
  <c r="AC379" i="2"/>
  <c r="AC220" i="2"/>
  <c r="AC400" i="2"/>
  <c r="AC145" i="2"/>
  <c r="AC694" i="2"/>
  <c r="AC438" i="2"/>
  <c r="AC350" i="2"/>
  <c r="AC656" i="2"/>
  <c r="AC389" i="2"/>
  <c r="AC644" i="2"/>
  <c r="AC139" i="2"/>
  <c r="AC221" i="2"/>
  <c r="AC172" i="2"/>
  <c r="AC628" i="2"/>
  <c r="AC111" i="2"/>
  <c r="AC374" i="2"/>
  <c r="AC516" i="2"/>
  <c r="AC572" i="2"/>
  <c r="AC334" i="2"/>
  <c r="AC96" i="2"/>
  <c r="AC711" i="2"/>
  <c r="AC436" i="2"/>
  <c r="AC697" i="2"/>
  <c r="AC718" i="2"/>
  <c r="AC532" i="2"/>
  <c r="AC653" i="2"/>
  <c r="AC207" i="2"/>
  <c r="AC178" i="2"/>
  <c r="AC434" i="2"/>
  <c r="AC506" i="2"/>
  <c r="AC86" i="2"/>
  <c r="AC330" i="2"/>
  <c r="AC278" i="2"/>
  <c r="AC150" i="2"/>
  <c r="AC293" i="2"/>
  <c r="AC260" i="2"/>
  <c r="AC247" i="2"/>
  <c r="AC319" i="2"/>
  <c r="AC117" i="2"/>
  <c r="AC144" i="2"/>
  <c r="AC104" i="2"/>
  <c r="AC652" i="2"/>
  <c r="AC418" i="2"/>
  <c r="AC216" i="2"/>
  <c r="AC676" i="2"/>
  <c r="AC609" i="2"/>
  <c r="AC710" i="2"/>
  <c r="AC578" i="2"/>
  <c r="AC661" i="2"/>
  <c r="AC539" i="2"/>
  <c r="AC90" i="2"/>
  <c r="AC642" i="2"/>
  <c r="AC613" i="2"/>
  <c r="AC738" i="2"/>
  <c r="AC730" i="2"/>
  <c r="AC397" i="2"/>
  <c r="AC699" i="2"/>
  <c r="AC158" i="2"/>
  <c r="AC316" i="2"/>
  <c r="AC620" i="2"/>
  <c r="AC180" i="2"/>
  <c r="AC281" i="2"/>
  <c r="AC194" i="2"/>
  <c r="AC471" i="2"/>
  <c r="AC619" i="2"/>
  <c r="AC87" i="2"/>
  <c r="AC421" i="2"/>
  <c r="AC679" i="2"/>
  <c r="AC255" i="2"/>
  <c r="AC277" i="2"/>
  <c r="AC580" i="2"/>
  <c r="AC610" i="2"/>
  <c r="AC544" i="2"/>
  <c r="AC331" i="2"/>
  <c r="AC363" i="2"/>
  <c r="AC393" i="2"/>
  <c r="AC414" i="2"/>
  <c r="AC85" i="2"/>
  <c r="AC193" i="2"/>
  <c r="AC286" i="2"/>
  <c r="AC285" i="2"/>
  <c r="AC223" i="2"/>
  <c r="AC494" i="2"/>
  <c r="AC728" i="2"/>
  <c r="AC391" i="2"/>
  <c r="AC595" i="2"/>
  <c r="AC668" i="2"/>
  <c r="AC198" i="2"/>
  <c r="AC299" i="2"/>
  <c r="AC567" i="2"/>
  <c r="AC168" i="2"/>
  <c r="AC510" i="2"/>
  <c r="AC195" i="2"/>
  <c r="AC499" i="2"/>
  <c r="AC562" i="2"/>
  <c r="AC594" i="2"/>
  <c r="AC252" i="2"/>
  <c r="AC627" i="2"/>
  <c r="AC448" i="2"/>
  <c r="AC632" i="2"/>
  <c r="AC545" i="2"/>
  <c r="AC513" i="2"/>
  <c r="AC395" i="2"/>
  <c r="AC415" i="2"/>
  <c r="AC443" i="2"/>
  <c r="AC655" i="2"/>
  <c r="AC441" i="2"/>
  <c r="AC376" i="2"/>
  <c r="AC716" i="2"/>
  <c r="AC408" i="2"/>
  <c r="AC302" i="2"/>
  <c r="AC688" i="2"/>
  <c r="AC369" i="2"/>
  <c r="AC583" i="2"/>
  <c r="AC669" i="2"/>
  <c r="AC643" i="2"/>
  <c r="AC451" i="2"/>
  <c r="AC437" i="2"/>
  <c r="AC313" i="2"/>
  <c r="AC629" i="2"/>
  <c r="AC723" i="2"/>
  <c r="AC426" i="2"/>
  <c r="AC684" i="2"/>
  <c r="AC675" i="2"/>
  <c r="AC468" i="2"/>
  <c r="AC635" i="2"/>
  <c r="AC617" i="2"/>
  <c r="AC700" i="2"/>
  <c r="AC557" i="2"/>
  <c r="AC592" i="2"/>
  <c r="AC739" i="2"/>
  <c r="AC528" i="2"/>
  <c r="AC677" i="2"/>
  <c r="AC472" i="2"/>
  <c r="AC698" i="2"/>
  <c r="AC735" i="2"/>
  <c r="AC714" i="2"/>
  <c r="AC705" i="2"/>
  <c r="AC736" i="2"/>
  <c r="AC703" i="2"/>
  <c r="AC615" i="2"/>
  <c r="AC717" i="2"/>
  <c r="AC670" i="2"/>
  <c r="AC662" i="2"/>
  <c r="AC722" i="2"/>
  <c r="AC685" i="2"/>
  <c r="AC701" i="2"/>
  <c r="AC719" i="2"/>
  <c r="AC712" i="2"/>
  <c r="U618" i="2"/>
  <c r="U621" i="2"/>
  <c r="U682" i="2"/>
  <c r="U141" i="2"/>
  <c r="U447" i="2"/>
  <c r="U559" i="2"/>
  <c r="U492" i="2"/>
  <c r="U588" i="2"/>
  <c r="U518" i="2"/>
  <c r="U411" i="2"/>
  <c r="U469" i="2"/>
  <c r="U504" i="2"/>
  <c r="U650" i="2"/>
  <c r="U280" i="2"/>
  <c r="U201" i="2"/>
  <c r="U533" i="2"/>
  <c r="U543" i="2"/>
  <c r="U344" i="2"/>
  <c r="U343" i="2"/>
  <c r="U715" i="2"/>
  <c r="U540" i="2"/>
  <c r="U445" i="2"/>
  <c r="U473" i="2"/>
  <c r="U535" i="2"/>
  <c r="U93" i="2"/>
  <c r="U82" i="2"/>
  <c r="U654" i="2"/>
  <c r="U338" i="2"/>
  <c r="U222" i="2"/>
  <c r="U47" i="2"/>
  <c r="U250" i="2"/>
  <c r="U587" i="2"/>
  <c r="U645" i="2"/>
  <c r="U410" i="2"/>
  <c r="U11" i="2"/>
  <c r="U320" i="2"/>
  <c r="U235" i="2"/>
  <c r="U678" i="2"/>
  <c r="U122" i="2"/>
  <c r="U89" i="2"/>
  <c r="U527" i="2"/>
  <c r="U534" i="2"/>
  <c r="U114" i="2"/>
  <c r="U341" i="2"/>
  <c r="U60" i="2"/>
  <c r="U206" i="2"/>
  <c r="U256" i="2"/>
  <c r="U638" i="2"/>
  <c r="U112" i="2"/>
  <c r="U579" i="2"/>
  <c r="U333" i="2"/>
  <c r="U431" i="2"/>
  <c r="U161" i="2"/>
  <c r="U511" i="2"/>
  <c r="U131" i="2"/>
  <c r="U135" i="2"/>
  <c r="U502" i="2"/>
  <c r="U481" i="2"/>
  <c r="U432" i="2"/>
  <c r="U646" i="2"/>
  <c r="U401" i="2"/>
  <c r="U124" i="2"/>
  <c r="U367" i="2"/>
  <c r="U450" i="2"/>
  <c r="U380" i="2"/>
  <c r="U245" i="2"/>
  <c r="U257" i="2"/>
  <c r="U107" i="2"/>
  <c r="U476" i="2"/>
  <c r="U120" i="2"/>
  <c r="U362" i="2"/>
  <c r="U227" i="2"/>
  <c r="U165" i="2"/>
  <c r="U152" i="2"/>
  <c r="U405" i="2"/>
  <c r="U505" i="2"/>
  <c r="U326" i="2"/>
  <c r="U404" i="2"/>
  <c r="U548" i="2"/>
  <c r="U659" i="2"/>
  <c r="U602" i="2"/>
  <c r="U212" i="2"/>
  <c r="U239" i="2"/>
  <c r="U6" i="2"/>
  <c r="U321" i="2"/>
  <c r="U664" i="2"/>
  <c r="U4" i="2"/>
  <c r="U132" i="2"/>
  <c r="U336" i="2"/>
  <c r="U364" i="2"/>
  <c r="U616" i="2"/>
  <c r="U276" i="2"/>
  <c r="U100" i="2"/>
  <c r="U507" i="2"/>
  <c r="U91" i="2"/>
  <c r="U80" i="2"/>
  <c r="U249" i="2"/>
  <c r="U440" i="2"/>
  <c r="U149" i="2"/>
  <c r="U351" i="2"/>
  <c r="U258" i="2"/>
  <c r="U229" i="2"/>
  <c r="U234" i="2"/>
  <c r="U482" i="2"/>
  <c r="U59" i="2"/>
  <c r="U501" i="2"/>
  <c r="U314" i="2"/>
  <c r="U173" i="2"/>
  <c r="U183" i="2"/>
  <c r="U386" i="2"/>
  <c r="U62" i="2"/>
  <c r="U214" i="2"/>
  <c r="U403" i="2"/>
  <c r="U573" i="2"/>
  <c r="U708" i="2"/>
  <c r="U203" i="2"/>
  <c r="U455" i="2"/>
  <c r="U169" i="2"/>
  <c r="U519" i="2"/>
  <c r="U318" i="2"/>
  <c r="U648" i="2"/>
  <c r="U210" i="2"/>
  <c r="U19" i="2"/>
  <c r="U64" i="2"/>
  <c r="U154" i="2"/>
  <c r="U259" i="2"/>
  <c r="U160" i="2"/>
  <c r="U327" i="2"/>
  <c r="U40" i="2"/>
  <c r="U394" i="2"/>
  <c r="U43" i="2"/>
  <c r="U687" i="2"/>
  <c r="U322" i="2"/>
  <c r="U240" i="2"/>
  <c r="U577" i="2"/>
  <c r="U13" i="2"/>
  <c r="U692" i="2"/>
  <c r="U490" i="2"/>
  <c r="U681" i="2"/>
  <c r="U263" i="2"/>
  <c r="U464" i="2"/>
  <c r="U272" i="2"/>
  <c r="U396" i="2"/>
  <c r="U230" i="2"/>
  <c r="U246" i="2"/>
  <c r="U328" i="2"/>
  <c r="U335" i="2"/>
  <c r="U218" i="2"/>
  <c r="U399" i="2"/>
  <c r="U72" i="2"/>
  <c r="U140" i="2"/>
  <c r="U254" i="2"/>
  <c r="U558" i="2"/>
  <c r="U305" i="2"/>
  <c r="U564" i="2"/>
  <c r="U108" i="2"/>
  <c r="U474" i="2"/>
  <c r="U147" i="2"/>
  <c r="U515" i="2"/>
  <c r="U419" i="2"/>
  <c r="U487" i="2"/>
  <c r="U368" i="2"/>
  <c r="U601" i="2"/>
  <c r="U520" i="2"/>
  <c r="U550" i="2"/>
  <c r="U521" i="2"/>
  <c r="U671" i="2"/>
  <c r="U561" i="2"/>
  <c r="U25" i="2"/>
  <c r="U693" i="2"/>
  <c r="U571" i="2"/>
  <c r="U298" i="2"/>
  <c r="U211" i="2"/>
  <c r="U689" i="2"/>
  <c r="U385" i="2"/>
  <c r="U170" i="2"/>
  <c r="U605" i="2"/>
  <c r="U49" i="2"/>
  <c r="U417" i="2"/>
  <c r="U192" i="2"/>
  <c r="U191" i="2"/>
  <c r="U46" i="2"/>
  <c r="U182" i="2"/>
  <c r="U566" i="2"/>
  <c r="U283" i="2"/>
  <c r="U624" i="2"/>
  <c r="U7" i="2"/>
  <c r="U640" i="2"/>
  <c r="U657" i="2"/>
  <c r="U530" i="2"/>
  <c r="U611" i="2"/>
  <c r="U357" i="2"/>
  <c r="U57" i="2"/>
  <c r="U422" i="2"/>
  <c r="U27" i="2"/>
  <c r="U552" i="2"/>
  <c r="U446" i="2"/>
  <c r="U484" i="2"/>
  <c r="U373" i="2"/>
  <c r="U156" i="2"/>
  <c r="U542" i="2"/>
  <c r="U348" i="2"/>
  <c r="U213" i="2"/>
  <c r="U31" i="2"/>
  <c r="U514" i="2"/>
  <c r="U136" i="2"/>
  <c r="U308" i="2"/>
  <c r="U101" i="2"/>
  <c r="U463" i="2"/>
  <c r="U457" i="2"/>
  <c r="U647" i="2"/>
  <c r="U121" i="2"/>
  <c r="U390" i="2"/>
  <c r="U97" i="2"/>
  <c r="U551" i="2"/>
  <c r="U454" i="2"/>
  <c r="U88" i="2"/>
  <c r="U356" i="2"/>
  <c r="U416" i="2"/>
  <c r="U596" i="2"/>
  <c r="U73" i="2"/>
  <c r="U65" i="2"/>
  <c r="U9" i="2"/>
  <c r="U125" i="2"/>
  <c r="U424" i="2"/>
  <c r="U226" i="2"/>
  <c r="U479" i="2"/>
  <c r="U470" i="2"/>
  <c r="U603" i="2"/>
  <c r="U691" i="2"/>
  <c r="U721" i="2"/>
  <c r="U110" i="2"/>
  <c r="U267" i="2"/>
  <c r="U270" i="2"/>
  <c r="U317" i="2"/>
  <c r="U300" i="2"/>
  <c r="U407" i="2"/>
  <c r="U159" i="2"/>
  <c r="U593" i="2"/>
  <c r="U238" i="2"/>
  <c r="U295" i="2"/>
  <c r="U409" i="2"/>
  <c r="U690" i="2"/>
  <c r="U5" i="2"/>
  <c r="U444" i="2"/>
  <c r="U69" i="2"/>
  <c r="U346" i="2"/>
  <c r="U55" i="2"/>
  <c r="U35" i="2"/>
  <c r="U32" i="2"/>
  <c r="U497" i="2"/>
  <c r="U584" i="2"/>
  <c r="U674" i="2"/>
  <c r="U71" i="2"/>
  <c r="U568" i="2"/>
  <c r="U725" i="2"/>
  <c r="U174" i="2"/>
  <c r="U546" i="2"/>
  <c r="U186" i="2"/>
  <c r="U382" i="2"/>
  <c r="U294" i="2"/>
  <c r="U155" i="2"/>
  <c r="U460" i="2"/>
  <c r="U84" i="2"/>
  <c r="U522" i="2"/>
  <c r="U383" i="2"/>
  <c r="U349" i="2"/>
  <c r="U123" i="2"/>
  <c r="U537" i="2"/>
  <c r="U375" i="2"/>
  <c r="U166" i="2"/>
  <c r="U18" i="2"/>
  <c r="U337" i="2"/>
  <c r="U345" i="2"/>
  <c r="U51" i="2"/>
  <c r="U361" i="2"/>
  <c r="U582" i="2"/>
  <c r="U449" i="2"/>
  <c r="U555" i="2"/>
  <c r="U244" i="2"/>
  <c r="U56" i="2"/>
  <c r="U462" i="2"/>
  <c r="U665" i="2"/>
  <c r="U427" i="2"/>
  <c r="U231" i="2"/>
  <c r="U435" i="2"/>
  <c r="U92" i="2"/>
  <c r="U109" i="2"/>
  <c r="U105" i="2"/>
  <c r="U266" i="2"/>
  <c r="U253" i="2"/>
  <c r="U672" i="2"/>
  <c r="U589" i="2"/>
  <c r="U171" i="2"/>
  <c r="U67" i="2"/>
  <c r="U128" i="2"/>
  <c r="U269" i="2"/>
  <c r="U425" i="2"/>
  <c r="U359" i="2"/>
  <c r="U358" i="2"/>
  <c r="U66" i="2"/>
  <c r="U493" i="2"/>
  <c r="U607" i="2"/>
  <c r="U606" i="2"/>
  <c r="U177" i="2"/>
  <c r="U517" i="2"/>
  <c r="U365" i="2"/>
  <c r="U50" i="2"/>
  <c r="U106" i="2"/>
  <c r="U296" i="2"/>
  <c r="U456" i="2"/>
  <c r="U303" i="2"/>
  <c r="U498" i="2"/>
  <c r="U8" i="2"/>
  <c r="U242" i="2"/>
  <c r="U575" i="2"/>
  <c r="U146" i="2"/>
  <c r="U208" i="2"/>
  <c r="U261" i="2"/>
  <c r="U119" i="2"/>
  <c r="U304" i="2"/>
  <c r="U189" i="2"/>
  <c r="U384" i="2"/>
  <c r="U309" i="2"/>
  <c r="U496" i="2"/>
  <c r="U720" i="2"/>
  <c r="U205" i="2"/>
  <c r="U20" i="2"/>
  <c r="U224" i="2"/>
  <c r="U536" i="2"/>
  <c r="U625" i="2"/>
  <c r="U707" i="2"/>
  <c r="U127" i="2"/>
  <c r="U282" i="2"/>
  <c r="U81" i="2"/>
  <c r="U94" i="2"/>
  <c r="U312" i="2"/>
  <c r="U477" i="2"/>
  <c r="U217" i="2"/>
  <c r="U137" i="2"/>
  <c r="U525" i="2"/>
  <c r="U324" i="2"/>
  <c r="U188" i="2"/>
  <c r="U204" i="2"/>
  <c r="U83" i="2"/>
  <c r="U95" i="2"/>
  <c r="U641" i="2"/>
  <c r="U495" i="2"/>
  <c r="U38" i="2"/>
  <c r="U10" i="2"/>
  <c r="U732" i="2"/>
  <c r="U633" i="2"/>
  <c r="U29" i="2"/>
  <c r="U556" i="2"/>
  <c r="U129" i="2"/>
  <c r="U37" i="2"/>
  <c r="U63" i="2"/>
  <c r="U118" i="2"/>
  <c r="U200" i="2"/>
  <c r="U500" i="2"/>
  <c r="U429" i="2"/>
  <c r="U306" i="2"/>
  <c r="U130" i="2"/>
  <c r="U388" i="2"/>
  <c r="U569" i="2"/>
  <c r="U251" i="2"/>
  <c r="U574" i="2"/>
  <c r="U42" i="2"/>
  <c r="U199" i="2"/>
  <c r="U187" i="2"/>
  <c r="U360" i="2"/>
  <c r="U3" i="2"/>
  <c r="U179" i="2"/>
  <c r="U279" i="2"/>
  <c r="U630" i="2"/>
  <c r="U604" i="2"/>
  <c r="U626" i="2"/>
  <c r="U392" i="2"/>
  <c r="U48" i="2"/>
  <c r="U398" i="2"/>
  <c r="U307" i="2"/>
  <c r="U323" i="2"/>
  <c r="U181" i="2"/>
  <c r="U190" i="2"/>
  <c r="U491" i="2"/>
  <c r="U612" i="2"/>
  <c r="U709" i="2"/>
  <c r="U151" i="2"/>
  <c r="U2" i="2"/>
  <c r="U14" i="2"/>
  <c r="U433" i="2"/>
  <c r="U115" i="2"/>
  <c r="U12" i="2"/>
  <c r="U488" i="2"/>
  <c r="U666" i="2"/>
  <c r="U352" i="2"/>
  <c r="U58" i="2"/>
  <c r="U225" i="2"/>
  <c r="U325" i="2"/>
  <c r="U153" i="2"/>
  <c r="U102" i="2"/>
  <c r="U157" i="2"/>
  <c r="U329" i="2"/>
  <c r="U26" i="2"/>
  <c r="U614" i="2"/>
  <c r="U219" i="2"/>
  <c r="U143" i="2"/>
  <c r="U563" i="2"/>
  <c r="U262" i="2"/>
  <c r="U98" i="2"/>
  <c r="U34" i="2"/>
  <c r="U248" i="2"/>
  <c r="U503" i="2"/>
  <c r="U17" i="2"/>
  <c r="U15" i="2"/>
  <c r="U458" i="2"/>
  <c r="U541" i="2"/>
  <c r="U61" i="2"/>
  <c r="U287" i="2"/>
  <c r="U370" i="2"/>
  <c r="U275" i="2"/>
  <c r="U406" i="2"/>
  <c r="U265" i="2"/>
  <c r="U591" i="2"/>
  <c r="U599" i="2"/>
  <c r="U371" i="2"/>
  <c r="U241" i="2"/>
  <c r="U576" i="2"/>
  <c r="U737" i="2"/>
  <c r="U673" i="2"/>
  <c r="U74" i="2"/>
  <c r="U163" i="2"/>
  <c r="U608" i="2"/>
  <c r="U232" i="2"/>
  <c r="U489" i="2"/>
  <c r="U570" i="2"/>
  <c r="U142" i="2"/>
  <c r="U683" i="2"/>
  <c r="U28" i="2"/>
  <c r="U315" i="2"/>
  <c r="U148" i="2"/>
  <c r="U75" i="2"/>
  <c r="U459" i="2"/>
  <c r="U268" i="2"/>
  <c r="U77" i="2"/>
  <c r="U726" i="2"/>
  <c r="U686" i="2"/>
  <c r="U381" i="2"/>
  <c r="U291" i="2"/>
  <c r="U103" i="2"/>
  <c r="U243" i="2"/>
  <c r="U622" i="2"/>
  <c r="U273" i="2"/>
  <c r="U523" i="2"/>
  <c r="U378" i="2"/>
  <c r="U565" i="2"/>
  <c r="U355" i="2"/>
  <c r="U347" i="2"/>
  <c r="U264" i="2"/>
  <c r="U702" i="2"/>
  <c r="U466" i="2"/>
  <c r="U197" i="2"/>
  <c r="U68" i="2"/>
  <c r="U311" i="2"/>
  <c r="U461" i="2"/>
  <c r="U228" i="2"/>
  <c r="U423" i="2"/>
  <c r="U531" i="2"/>
  <c r="U342" i="2"/>
  <c r="U53" i="2"/>
  <c r="U597" i="2"/>
  <c r="U22" i="2"/>
  <c r="U162" i="2"/>
  <c r="U271" i="2"/>
  <c r="U680" i="2"/>
  <c r="U340" i="2"/>
  <c r="U52" i="2"/>
  <c r="U554" i="2"/>
  <c r="U467" i="2"/>
  <c r="U202" i="2"/>
  <c r="U133" i="2"/>
  <c r="U237" i="2"/>
  <c r="U339" i="2"/>
  <c r="U452" i="2"/>
  <c r="U713" i="2"/>
  <c r="U138" i="2"/>
  <c r="U297" i="2"/>
  <c r="U704" i="2"/>
  <c r="U731" i="2"/>
  <c r="U289" i="2"/>
  <c r="U366" i="2"/>
  <c r="U667" i="2"/>
  <c r="U134" i="2"/>
  <c r="U16" i="2"/>
  <c r="U581" i="2"/>
  <c r="U442" i="2"/>
  <c r="U185" i="2"/>
  <c r="U529" i="2"/>
  <c r="U30" i="2"/>
  <c r="U485" i="2"/>
  <c r="U167" i="2"/>
  <c r="U301" i="2"/>
  <c r="U658" i="2"/>
  <c r="U560" i="2"/>
  <c r="U453" i="2"/>
  <c r="U233" i="2"/>
  <c r="U639" i="2"/>
  <c r="U512" i="2"/>
  <c r="U176" i="2"/>
  <c r="U354" i="2"/>
  <c r="U21" i="2"/>
  <c r="U547" i="2"/>
  <c r="U292" i="2"/>
  <c r="U634" i="2"/>
  <c r="U524" i="2"/>
  <c r="U483" i="2"/>
  <c r="U430" i="2"/>
  <c r="U54" i="2"/>
  <c r="U45" i="2"/>
  <c r="U486" i="2"/>
  <c r="U44" i="2"/>
  <c r="U585" i="2"/>
  <c r="U734" i="2"/>
  <c r="U23" i="2"/>
  <c r="U439" i="2"/>
  <c r="U353" i="2"/>
  <c r="U113" i="2"/>
  <c r="U420" i="2"/>
  <c r="U600" i="2"/>
  <c r="U332" i="2"/>
  <c r="U590" i="2"/>
  <c r="U79" i="2"/>
  <c r="U553" i="2"/>
  <c r="U549" i="2"/>
  <c r="U724" i="2"/>
  <c r="U733" i="2"/>
  <c r="U465" i="2"/>
  <c r="U478" i="2"/>
  <c r="U660" i="2"/>
  <c r="U428" i="2"/>
  <c r="U236" i="2"/>
  <c r="U637" i="2"/>
  <c r="U116" i="2"/>
  <c r="U196" i="2"/>
  <c r="U623" i="2"/>
  <c r="U39" i="2"/>
  <c r="U377" i="2"/>
  <c r="U290" i="2"/>
  <c r="U480" i="2"/>
  <c r="U70" i="2"/>
  <c r="U631" i="2"/>
  <c r="U288" i="2"/>
  <c r="U175" i="2"/>
  <c r="U402" i="2"/>
  <c r="U24" i="2"/>
  <c r="U598" i="2"/>
  <c r="U284" i="2"/>
  <c r="U99" i="2"/>
  <c r="U215" i="2"/>
  <c r="U508" i="2"/>
  <c r="U209" i="2"/>
  <c r="U310" i="2"/>
  <c r="U651" i="2"/>
  <c r="U413" i="2"/>
  <c r="U586" i="2"/>
  <c r="U475" i="2"/>
  <c r="U41" i="2"/>
  <c r="U78" i="2"/>
  <c r="U126" i="2"/>
  <c r="U729" i="2"/>
  <c r="U184" i="2"/>
  <c r="U538" i="2"/>
  <c r="U663" i="2"/>
  <c r="U412" i="2"/>
  <c r="U696" i="2"/>
  <c r="U727" i="2"/>
  <c r="U36" i="2"/>
  <c r="U164" i="2"/>
  <c r="U509" i="2"/>
  <c r="U33" i="2"/>
  <c r="U274" i="2"/>
  <c r="U695" i="2"/>
  <c r="U706" i="2"/>
  <c r="U76" i="2"/>
  <c r="U379" i="2"/>
  <c r="U220" i="2"/>
  <c r="U400" i="2"/>
  <c r="U145" i="2"/>
  <c r="U694" i="2"/>
  <c r="U438" i="2"/>
  <c r="U350" i="2"/>
  <c r="U656" i="2"/>
  <c r="U389" i="2"/>
  <c r="U644" i="2"/>
  <c r="U139" i="2"/>
  <c r="U221" i="2"/>
  <c r="U172" i="2"/>
  <c r="U628" i="2"/>
  <c r="U111" i="2"/>
  <c r="U374" i="2"/>
  <c r="U516" i="2"/>
  <c r="U572" i="2"/>
  <c r="U334" i="2"/>
  <c r="U96" i="2"/>
  <c r="U711" i="2"/>
  <c r="U436" i="2"/>
  <c r="U697" i="2"/>
  <c r="U718" i="2"/>
  <c r="U532" i="2"/>
  <c r="U653" i="2"/>
  <c r="U207" i="2"/>
  <c r="U178" i="2"/>
  <c r="U636" i="2"/>
  <c r="U434" i="2"/>
  <c r="U506" i="2"/>
  <c r="U86" i="2"/>
  <c r="U330" i="2"/>
  <c r="U278" i="2"/>
  <c r="U150" i="2"/>
  <c r="U293" i="2"/>
  <c r="U260" i="2"/>
  <c r="U247" i="2"/>
  <c r="U319" i="2"/>
  <c r="U117" i="2"/>
  <c r="U144" i="2"/>
  <c r="U104" i="2"/>
  <c r="U652" i="2"/>
  <c r="U418" i="2"/>
  <c r="U372" i="2"/>
  <c r="U216" i="2"/>
  <c r="U676" i="2"/>
  <c r="U609" i="2"/>
  <c r="U710" i="2"/>
  <c r="U578" i="2"/>
  <c r="U661" i="2"/>
  <c r="U539" i="2"/>
  <c r="U90" i="2"/>
  <c r="U642" i="2"/>
  <c r="U613" i="2"/>
  <c r="U738" i="2"/>
  <c r="U730" i="2"/>
  <c r="U397" i="2"/>
  <c r="U699" i="2"/>
  <c r="U158" i="2"/>
  <c r="U316" i="2"/>
  <c r="U620" i="2"/>
  <c r="U180" i="2"/>
  <c r="U281" i="2"/>
  <c r="U387" i="2"/>
  <c r="U194" i="2"/>
  <c r="U471" i="2"/>
  <c r="U619" i="2"/>
  <c r="U87" i="2"/>
  <c r="U421" i="2"/>
  <c r="U679" i="2"/>
  <c r="U255" i="2"/>
  <c r="U277" i="2"/>
  <c r="U580" i="2"/>
  <c r="U610" i="2"/>
  <c r="U544" i="2"/>
  <c r="U331" i="2"/>
  <c r="U363" i="2"/>
  <c r="U393" i="2"/>
  <c r="U414" i="2"/>
  <c r="U85" i="2"/>
  <c r="U193" i="2"/>
  <c r="U286" i="2"/>
  <c r="U285" i="2"/>
  <c r="U223" i="2"/>
  <c r="U494" i="2"/>
  <c r="U728" i="2"/>
  <c r="U391" i="2"/>
  <c r="U595" i="2"/>
  <c r="U668" i="2"/>
  <c r="U198" i="2"/>
  <c r="U299" i="2"/>
  <c r="U567" i="2"/>
  <c r="U168" i="2"/>
  <c r="U510" i="2"/>
  <c r="U195" i="2"/>
  <c r="U499" i="2"/>
  <c r="U562" i="2"/>
  <c r="U594" i="2"/>
  <c r="U252" i="2"/>
  <c r="U627" i="2"/>
  <c r="U448" i="2"/>
  <c r="U632" i="2"/>
  <c r="U545" i="2"/>
  <c r="U513" i="2"/>
  <c r="U395" i="2"/>
  <c r="U415" i="2"/>
  <c r="U443" i="2"/>
  <c r="U655" i="2"/>
  <c r="U441" i="2"/>
  <c r="U376" i="2"/>
  <c r="U716" i="2"/>
  <c r="U408" i="2"/>
  <c r="U302" i="2"/>
  <c r="U688" i="2"/>
  <c r="U369" i="2"/>
  <c r="U583" i="2"/>
  <c r="U669" i="2"/>
  <c r="U643" i="2"/>
  <c r="U451" i="2"/>
  <c r="U437" i="2"/>
  <c r="U526" i="2"/>
  <c r="U313" i="2"/>
  <c r="U649" i="2"/>
  <c r="U629" i="2"/>
  <c r="U723" i="2"/>
  <c r="U426" i="2"/>
  <c r="U684" i="2"/>
  <c r="U675" i="2"/>
  <c r="U468" i="2"/>
  <c r="U635" i="2"/>
  <c r="U617" i="2"/>
  <c r="U700" i="2"/>
  <c r="U557" i="2"/>
  <c r="U592" i="2"/>
  <c r="U739" i="2"/>
  <c r="U528" i="2"/>
  <c r="U677" i="2"/>
  <c r="U472" i="2"/>
  <c r="U698" i="2"/>
  <c r="U735" i="2"/>
  <c r="U714" i="2"/>
  <c r="U705" i="2"/>
  <c r="U736" i="2"/>
  <c r="U703" i="2"/>
  <c r="U615" i="2"/>
  <c r="U717" i="2"/>
  <c r="U670" i="2"/>
  <c r="U662" i="2"/>
  <c r="U722" i="2"/>
  <c r="U685" i="2"/>
  <c r="U701" i="2"/>
  <c r="U719" i="2"/>
  <c r="U712" i="2"/>
  <c r="T618" i="2"/>
  <c r="T621" i="2"/>
  <c r="T682" i="2"/>
  <c r="T141" i="2"/>
  <c r="T447" i="2"/>
  <c r="T559" i="2"/>
  <c r="T492" i="2"/>
  <c r="T588" i="2"/>
  <c r="T518" i="2"/>
  <c r="T411" i="2"/>
  <c r="T469" i="2"/>
  <c r="T504" i="2"/>
  <c r="T650" i="2"/>
  <c r="T280" i="2"/>
  <c r="T201" i="2"/>
  <c r="T533" i="2"/>
  <c r="T543" i="2"/>
  <c r="T344" i="2"/>
  <c r="T343" i="2"/>
  <c r="T715" i="2"/>
  <c r="T540" i="2"/>
  <c r="T445" i="2"/>
  <c r="T473" i="2"/>
  <c r="T535" i="2"/>
  <c r="T93" i="2"/>
  <c r="T82" i="2"/>
  <c r="T654" i="2"/>
  <c r="T338" i="2"/>
  <c r="T222" i="2"/>
  <c r="T47" i="2"/>
  <c r="T250" i="2"/>
  <c r="T587" i="2"/>
  <c r="T645" i="2"/>
  <c r="T410" i="2"/>
  <c r="T11" i="2"/>
  <c r="T320" i="2"/>
  <c r="T235" i="2"/>
  <c r="T678" i="2"/>
  <c r="T122" i="2"/>
  <c r="T89" i="2"/>
  <c r="T527" i="2"/>
  <c r="T534" i="2"/>
  <c r="T114" i="2"/>
  <c r="T341" i="2"/>
  <c r="T60" i="2"/>
  <c r="T206" i="2"/>
  <c r="T256" i="2"/>
  <c r="T638" i="2"/>
  <c r="T112" i="2"/>
  <c r="T579" i="2"/>
  <c r="T333" i="2"/>
  <c r="T431" i="2"/>
  <c r="T161" i="2"/>
  <c r="T511" i="2"/>
  <c r="T131" i="2"/>
  <c r="T135" i="2"/>
  <c r="T502" i="2"/>
  <c r="T481" i="2"/>
  <c r="T432" i="2"/>
  <c r="T646" i="2"/>
  <c r="T401" i="2"/>
  <c r="T124" i="2"/>
  <c r="T367" i="2"/>
  <c r="T450" i="2"/>
  <c r="T380" i="2"/>
  <c r="T245" i="2"/>
  <c r="T257" i="2"/>
  <c r="T107" i="2"/>
  <c r="T476" i="2"/>
  <c r="T120" i="2"/>
  <c r="T362" i="2"/>
  <c r="T227" i="2"/>
  <c r="T165" i="2"/>
  <c r="T152" i="2"/>
  <c r="T405" i="2"/>
  <c r="T505" i="2"/>
  <c r="T326" i="2"/>
  <c r="T404" i="2"/>
  <c r="T548" i="2"/>
  <c r="T659" i="2"/>
  <c r="T602" i="2"/>
  <c r="T212" i="2"/>
  <c r="T239" i="2"/>
  <c r="T6" i="2"/>
  <c r="T321" i="2"/>
  <c r="T664" i="2"/>
  <c r="T4" i="2"/>
  <c r="T132" i="2"/>
  <c r="T336" i="2"/>
  <c r="T364" i="2"/>
  <c r="T616" i="2"/>
  <c r="T276" i="2"/>
  <c r="T100" i="2"/>
  <c r="T507" i="2"/>
  <c r="T91" i="2"/>
  <c r="T80" i="2"/>
  <c r="T249" i="2"/>
  <c r="T440" i="2"/>
  <c r="T149" i="2"/>
  <c r="T351" i="2"/>
  <c r="T258" i="2"/>
  <c r="T229" i="2"/>
  <c r="T234" i="2"/>
  <c r="T482" i="2"/>
  <c r="T59" i="2"/>
  <c r="T501" i="2"/>
  <c r="T314" i="2"/>
  <c r="T173" i="2"/>
  <c r="T183" i="2"/>
  <c r="T386" i="2"/>
  <c r="T62" i="2"/>
  <c r="T214" i="2"/>
  <c r="T403" i="2"/>
  <c r="T573" i="2"/>
  <c r="T708" i="2"/>
  <c r="T203" i="2"/>
  <c r="T455" i="2"/>
  <c r="T169" i="2"/>
  <c r="T519" i="2"/>
  <c r="T318" i="2"/>
  <c r="T648" i="2"/>
  <c r="T210" i="2"/>
  <c r="T19" i="2"/>
  <c r="T64" i="2"/>
  <c r="T154" i="2"/>
  <c r="T259" i="2"/>
  <c r="T160" i="2"/>
  <c r="T327" i="2"/>
  <c r="T40" i="2"/>
  <c r="T394" i="2"/>
  <c r="T43" i="2"/>
  <c r="T687" i="2"/>
  <c r="T322" i="2"/>
  <c r="T240" i="2"/>
  <c r="T577" i="2"/>
  <c r="T13" i="2"/>
  <c r="T692" i="2"/>
  <c r="T490" i="2"/>
  <c r="T681" i="2"/>
  <c r="T263" i="2"/>
  <c r="T464" i="2"/>
  <c r="T272" i="2"/>
  <c r="T396" i="2"/>
  <c r="T230" i="2"/>
  <c r="T246" i="2"/>
  <c r="T328" i="2"/>
  <c r="T335" i="2"/>
  <c r="T218" i="2"/>
  <c r="T399" i="2"/>
  <c r="T72" i="2"/>
  <c r="T140" i="2"/>
  <c r="T254" i="2"/>
  <c r="T558" i="2"/>
  <c r="T305" i="2"/>
  <c r="T564" i="2"/>
  <c r="T108" i="2"/>
  <c r="T474" i="2"/>
  <c r="T147" i="2"/>
  <c r="T515" i="2"/>
  <c r="T419" i="2"/>
  <c r="T487" i="2"/>
  <c r="T368" i="2"/>
  <c r="T601" i="2"/>
  <c r="T520" i="2"/>
  <c r="T550" i="2"/>
  <c r="T521" i="2"/>
  <c r="T671" i="2"/>
  <c r="T561" i="2"/>
  <c r="T25" i="2"/>
  <c r="T693" i="2"/>
  <c r="T571" i="2"/>
  <c r="T298" i="2"/>
  <c r="T211" i="2"/>
  <c r="T689" i="2"/>
  <c r="T385" i="2"/>
  <c r="T170" i="2"/>
  <c r="T605" i="2"/>
  <c r="T49" i="2"/>
  <c r="T417" i="2"/>
  <c r="T192" i="2"/>
  <c r="T191" i="2"/>
  <c r="T46" i="2"/>
  <c r="T182" i="2"/>
  <c r="T566" i="2"/>
  <c r="T283" i="2"/>
  <c r="T624" i="2"/>
  <c r="T7" i="2"/>
  <c r="T640" i="2"/>
  <c r="T657" i="2"/>
  <c r="T530" i="2"/>
  <c r="T611" i="2"/>
  <c r="T357" i="2"/>
  <c r="T57" i="2"/>
  <c r="T422" i="2"/>
  <c r="T27" i="2"/>
  <c r="T552" i="2"/>
  <c r="T446" i="2"/>
  <c r="T484" i="2"/>
  <c r="T373" i="2"/>
  <c r="T156" i="2"/>
  <c r="T542" i="2"/>
  <c r="T348" i="2"/>
  <c r="T213" i="2"/>
  <c r="T31" i="2"/>
  <c r="T514" i="2"/>
  <c r="T136" i="2"/>
  <c r="T308" i="2"/>
  <c r="T101" i="2"/>
  <c r="T463" i="2"/>
  <c r="T457" i="2"/>
  <c r="T647" i="2"/>
  <c r="T121" i="2"/>
  <c r="T390" i="2"/>
  <c r="T97" i="2"/>
  <c r="T551" i="2"/>
  <c r="T454" i="2"/>
  <c r="T88" i="2"/>
  <c r="T356" i="2"/>
  <c r="T416" i="2"/>
  <c r="T596" i="2"/>
  <c r="T73" i="2"/>
  <c r="T65" i="2"/>
  <c r="T9" i="2"/>
  <c r="T125" i="2"/>
  <c r="T424" i="2"/>
  <c r="T226" i="2"/>
  <c r="T479" i="2"/>
  <c r="T470" i="2"/>
  <c r="T603" i="2"/>
  <c r="T691" i="2"/>
  <c r="T721" i="2"/>
  <c r="T110" i="2"/>
  <c r="T267" i="2"/>
  <c r="T270" i="2"/>
  <c r="T317" i="2"/>
  <c r="T300" i="2"/>
  <c r="T407" i="2"/>
  <c r="T159" i="2"/>
  <c r="T593" i="2"/>
  <c r="T238" i="2"/>
  <c r="T295" i="2"/>
  <c r="T409" i="2"/>
  <c r="T690" i="2"/>
  <c r="T5" i="2"/>
  <c r="T444" i="2"/>
  <c r="T69" i="2"/>
  <c r="T346" i="2"/>
  <c r="T55" i="2"/>
  <c r="T35" i="2"/>
  <c r="T32" i="2"/>
  <c r="T497" i="2"/>
  <c r="T584" i="2"/>
  <c r="T674" i="2"/>
  <c r="T71" i="2"/>
  <c r="T568" i="2"/>
  <c r="T725" i="2"/>
  <c r="T174" i="2"/>
  <c r="T546" i="2"/>
  <c r="T186" i="2"/>
  <c r="T382" i="2"/>
  <c r="T294" i="2"/>
  <c r="T155" i="2"/>
  <c r="T460" i="2"/>
  <c r="T84" i="2"/>
  <c r="T522" i="2"/>
  <c r="T383" i="2"/>
  <c r="T349" i="2"/>
  <c r="T123" i="2"/>
  <c r="T537" i="2"/>
  <c r="T375" i="2"/>
  <c r="T166" i="2"/>
  <c r="T18" i="2"/>
  <c r="T337" i="2"/>
  <c r="T345" i="2"/>
  <c r="T51" i="2"/>
  <c r="T361" i="2"/>
  <c r="T582" i="2"/>
  <c r="T449" i="2"/>
  <c r="T555" i="2"/>
  <c r="T244" i="2"/>
  <c r="T56" i="2"/>
  <c r="T462" i="2"/>
  <c r="T665" i="2"/>
  <c r="T427" i="2"/>
  <c r="T231" i="2"/>
  <c r="T435" i="2"/>
  <c r="T92" i="2"/>
  <c r="T109" i="2"/>
  <c r="T105" i="2"/>
  <c r="T266" i="2"/>
  <c r="T253" i="2"/>
  <c r="T672" i="2"/>
  <c r="T589" i="2"/>
  <c r="T171" i="2"/>
  <c r="T67" i="2"/>
  <c r="T128" i="2"/>
  <c r="T269" i="2"/>
  <c r="T425" i="2"/>
  <c r="T359" i="2"/>
  <c r="T358" i="2"/>
  <c r="T66" i="2"/>
  <c r="T493" i="2"/>
  <c r="T607" i="2"/>
  <c r="T606" i="2"/>
  <c r="T177" i="2"/>
  <c r="T517" i="2"/>
  <c r="T365" i="2"/>
  <c r="T50" i="2"/>
  <c r="T106" i="2"/>
  <c r="T296" i="2"/>
  <c r="T456" i="2"/>
  <c r="T303" i="2"/>
  <c r="T498" i="2"/>
  <c r="T8" i="2"/>
  <c r="T242" i="2"/>
  <c r="T575" i="2"/>
  <c r="T146" i="2"/>
  <c r="T208" i="2"/>
  <c r="T261" i="2"/>
  <c r="T119" i="2"/>
  <c r="T304" i="2"/>
  <c r="T189" i="2"/>
  <c r="T384" i="2"/>
  <c r="T309" i="2"/>
  <c r="T496" i="2"/>
  <c r="T720" i="2"/>
  <c r="T205" i="2"/>
  <c r="T20" i="2"/>
  <c r="T224" i="2"/>
  <c r="T536" i="2"/>
  <c r="T625" i="2"/>
  <c r="T707" i="2"/>
  <c r="T127" i="2"/>
  <c r="T282" i="2"/>
  <c r="T81" i="2"/>
  <c r="T94" i="2"/>
  <c r="T312" i="2"/>
  <c r="T477" i="2"/>
  <c r="T217" i="2"/>
  <c r="T137" i="2"/>
  <c r="T525" i="2"/>
  <c r="T324" i="2"/>
  <c r="T188" i="2"/>
  <c r="T204" i="2"/>
  <c r="T83" i="2"/>
  <c r="T95" i="2"/>
  <c r="T641" i="2"/>
  <c r="T495" i="2"/>
  <c r="T38" i="2"/>
  <c r="T10" i="2"/>
  <c r="T732" i="2"/>
  <c r="T633" i="2"/>
  <c r="T29" i="2"/>
  <c r="T556" i="2"/>
  <c r="T129" i="2"/>
  <c r="T37" i="2"/>
  <c r="T63" i="2"/>
  <c r="T118" i="2"/>
  <c r="T200" i="2"/>
  <c r="T500" i="2"/>
  <c r="T429" i="2"/>
  <c r="T306" i="2"/>
  <c r="T130" i="2"/>
  <c r="T388" i="2"/>
  <c r="T569" i="2"/>
  <c r="T251" i="2"/>
  <c r="T574" i="2"/>
  <c r="T42" i="2"/>
  <c r="T199" i="2"/>
  <c r="T187" i="2"/>
  <c r="T360" i="2"/>
  <c r="T3" i="2"/>
  <c r="T179" i="2"/>
  <c r="T279" i="2"/>
  <c r="T630" i="2"/>
  <c r="T604" i="2"/>
  <c r="T626" i="2"/>
  <c r="T392" i="2"/>
  <c r="T48" i="2"/>
  <c r="T398" i="2"/>
  <c r="T307" i="2"/>
  <c r="T323" i="2"/>
  <c r="T181" i="2"/>
  <c r="T190" i="2"/>
  <c r="T491" i="2"/>
  <c r="T612" i="2"/>
  <c r="T709" i="2"/>
  <c r="T151" i="2"/>
  <c r="T2" i="2"/>
  <c r="T14" i="2"/>
  <c r="T433" i="2"/>
  <c r="T115" i="2"/>
  <c r="T12" i="2"/>
  <c r="T488" i="2"/>
  <c r="T666" i="2"/>
  <c r="T352" i="2"/>
  <c r="T58" i="2"/>
  <c r="T225" i="2"/>
  <c r="T325" i="2"/>
  <c r="T153" i="2"/>
  <c r="T102" i="2"/>
  <c r="T157" i="2"/>
  <c r="T329" i="2"/>
  <c r="T26" i="2"/>
  <c r="T614" i="2"/>
  <c r="T219" i="2"/>
  <c r="T143" i="2"/>
  <c r="T563" i="2"/>
  <c r="T262" i="2"/>
  <c r="T98" i="2"/>
  <c r="T34" i="2"/>
  <c r="T248" i="2"/>
  <c r="T503" i="2"/>
  <c r="T17" i="2"/>
  <c r="T15" i="2"/>
  <c r="T458" i="2"/>
  <c r="T541" i="2"/>
  <c r="T61" i="2"/>
  <c r="T287" i="2"/>
  <c r="T370" i="2"/>
  <c r="T275" i="2"/>
  <c r="T406" i="2"/>
  <c r="T265" i="2"/>
  <c r="T591" i="2"/>
  <c r="T599" i="2"/>
  <c r="T371" i="2"/>
  <c r="T241" i="2"/>
  <c r="T576" i="2"/>
  <c r="T737" i="2"/>
  <c r="T673" i="2"/>
  <c r="T74" i="2"/>
  <c r="T163" i="2"/>
  <c r="T608" i="2"/>
  <c r="T232" i="2"/>
  <c r="T489" i="2"/>
  <c r="T570" i="2"/>
  <c r="T142" i="2"/>
  <c r="T683" i="2"/>
  <c r="T28" i="2"/>
  <c r="T315" i="2"/>
  <c r="T148" i="2"/>
  <c r="T75" i="2"/>
  <c r="T459" i="2"/>
  <c r="T268" i="2"/>
  <c r="T77" i="2"/>
  <c r="T726" i="2"/>
  <c r="T686" i="2"/>
  <c r="T381" i="2"/>
  <c r="T291" i="2"/>
  <c r="T103" i="2"/>
  <c r="T243" i="2"/>
  <c r="T622" i="2"/>
  <c r="T273" i="2"/>
  <c r="T523" i="2"/>
  <c r="T378" i="2"/>
  <c r="T565" i="2"/>
  <c r="T355" i="2"/>
  <c r="T347" i="2"/>
  <c r="T264" i="2"/>
  <c r="T702" i="2"/>
  <c r="T466" i="2"/>
  <c r="T197" i="2"/>
  <c r="T68" i="2"/>
  <c r="T311" i="2"/>
  <c r="T461" i="2"/>
  <c r="T228" i="2"/>
  <c r="T423" i="2"/>
  <c r="T531" i="2"/>
  <c r="T342" i="2"/>
  <c r="T53" i="2"/>
  <c r="T597" i="2"/>
  <c r="T22" i="2"/>
  <c r="T162" i="2"/>
  <c r="T271" i="2"/>
  <c r="T680" i="2"/>
  <c r="T340" i="2"/>
  <c r="T52" i="2"/>
  <c r="T554" i="2"/>
  <c r="T467" i="2"/>
  <c r="T202" i="2"/>
  <c r="T133" i="2"/>
  <c r="T237" i="2"/>
  <c r="T339" i="2"/>
  <c r="T452" i="2"/>
  <c r="T713" i="2"/>
  <c r="T138" i="2"/>
  <c r="T297" i="2"/>
  <c r="T704" i="2"/>
  <c r="T731" i="2"/>
  <c r="T289" i="2"/>
  <c r="T366" i="2"/>
  <c r="T667" i="2"/>
  <c r="T134" i="2"/>
  <c r="T16" i="2"/>
  <c r="T581" i="2"/>
  <c r="T442" i="2"/>
  <c r="T185" i="2"/>
  <c r="T529" i="2"/>
  <c r="T30" i="2"/>
  <c r="T485" i="2"/>
  <c r="T167" i="2"/>
  <c r="T301" i="2"/>
  <c r="T658" i="2"/>
  <c r="T560" i="2"/>
  <c r="T453" i="2"/>
  <c r="T233" i="2"/>
  <c r="T639" i="2"/>
  <c r="T512" i="2"/>
  <c r="T176" i="2"/>
  <c r="T354" i="2"/>
  <c r="T21" i="2"/>
  <c r="T547" i="2"/>
  <c r="T292" i="2"/>
  <c r="T634" i="2"/>
  <c r="T524" i="2"/>
  <c r="T483" i="2"/>
  <c r="T430" i="2"/>
  <c r="T54" i="2"/>
  <c r="T45" i="2"/>
  <c r="T486" i="2"/>
  <c r="T44" i="2"/>
  <c r="T585" i="2"/>
  <c r="T734" i="2"/>
  <c r="T23" i="2"/>
  <c r="T439" i="2"/>
  <c r="T353" i="2"/>
  <c r="T113" i="2"/>
  <c r="T420" i="2"/>
  <c r="T600" i="2"/>
  <c r="T332" i="2"/>
  <c r="T590" i="2"/>
  <c r="T79" i="2"/>
  <c r="T553" i="2"/>
  <c r="T549" i="2"/>
  <c r="T724" i="2"/>
  <c r="T733" i="2"/>
  <c r="T465" i="2"/>
  <c r="T478" i="2"/>
  <c r="T660" i="2"/>
  <c r="T428" i="2"/>
  <c r="T236" i="2"/>
  <c r="T637" i="2"/>
  <c r="T116" i="2"/>
  <c r="T196" i="2"/>
  <c r="T623" i="2"/>
  <c r="T39" i="2"/>
  <c r="T377" i="2"/>
  <c r="T290" i="2"/>
  <c r="T480" i="2"/>
  <c r="T70" i="2"/>
  <c r="T631" i="2"/>
  <c r="T288" i="2"/>
  <c r="T175" i="2"/>
  <c r="T402" i="2"/>
  <c r="T24" i="2"/>
  <c r="T598" i="2"/>
  <c r="T284" i="2"/>
  <c r="T99" i="2"/>
  <c r="T215" i="2"/>
  <c r="T508" i="2"/>
  <c r="T209" i="2"/>
  <c r="T310" i="2"/>
  <c r="T651" i="2"/>
  <c r="T413" i="2"/>
  <c r="T586" i="2"/>
  <c r="T475" i="2"/>
  <c r="T41" i="2"/>
  <c r="T78" i="2"/>
  <c r="T126" i="2"/>
  <c r="T729" i="2"/>
  <c r="T184" i="2"/>
  <c r="T538" i="2"/>
  <c r="T663" i="2"/>
  <c r="T412" i="2"/>
  <c r="T696" i="2"/>
  <c r="T727" i="2"/>
  <c r="T36" i="2"/>
  <c r="T164" i="2"/>
  <c r="T509" i="2"/>
  <c r="T33" i="2"/>
  <c r="T274" i="2"/>
  <c r="T695" i="2"/>
  <c r="T706" i="2"/>
  <c r="T76" i="2"/>
  <c r="T379" i="2"/>
  <c r="T220" i="2"/>
  <c r="T400" i="2"/>
  <c r="T145" i="2"/>
  <c r="T694" i="2"/>
  <c r="T438" i="2"/>
  <c r="T350" i="2"/>
  <c r="T656" i="2"/>
  <c r="T389" i="2"/>
  <c r="T644" i="2"/>
  <c r="T139" i="2"/>
  <c r="T221" i="2"/>
  <c r="T172" i="2"/>
  <c r="T628" i="2"/>
  <c r="T111" i="2"/>
  <c r="T374" i="2"/>
  <c r="T516" i="2"/>
  <c r="T572" i="2"/>
  <c r="T334" i="2"/>
  <c r="T96" i="2"/>
  <c r="T711" i="2"/>
  <c r="T436" i="2"/>
  <c r="T697" i="2"/>
  <c r="T718" i="2"/>
  <c r="T532" i="2"/>
  <c r="T653" i="2"/>
  <c r="T207" i="2"/>
  <c r="T178" i="2"/>
  <c r="T636" i="2"/>
  <c r="T434" i="2"/>
  <c r="T506" i="2"/>
  <c r="T86" i="2"/>
  <c r="T330" i="2"/>
  <c r="T278" i="2"/>
  <c r="T150" i="2"/>
  <c r="T293" i="2"/>
  <c r="T260" i="2"/>
  <c r="T247" i="2"/>
  <c r="T319" i="2"/>
  <c r="T117" i="2"/>
  <c r="T144" i="2"/>
  <c r="T104" i="2"/>
  <c r="T652" i="2"/>
  <c r="T418" i="2"/>
  <c r="T372" i="2"/>
  <c r="T216" i="2"/>
  <c r="T676" i="2"/>
  <c r="T609" i="2"/>
  <c r="T710" i="2"/>
  <c r="T578" i="2"/>
  <c r="T661" i="2"/>
  <c r="T539" i="2"/>
  <c r="T90" i="2"/>
  <c r="T642" i="2"/>
  <c r="T613" i="2"/>
  <c r="T738" i="2"/>
  <c r="T730" i="2"/>
  <c r="T397" i="2"/>
  <c r="T699" i="2"/>
  <c r="T158" i="2"/>
  <c r="T316" i="2"/>
  <c r="T620" i="2"/>
  <c r="T180" i="2"/>
  <c r="T281" i="2"/>
  <c r="T387" i="2"/>
  <c r="T194" i="2"/>
  <c r="T471" i="2"/>
  <c r="T619" i="2"/>
  <c r="T87" i="2"/>
  <c r="T421" i="2"/>
  <c r="T679" i="2"/>
  <c r="T255" i="2"/>
  <c r="T277" i="2"/>
  <c r="T580" i="2"/>
  <c r="T610" i="2"/>
  <c r="T544" i="2"/>
  <c r="T331" i="2"/>
  <c r="T363" i="2"/>
  <c r="T393" i="2"/>
  <c r="T414" i="2"/>
  <c r="T85" i="2"/>
  <c r="T193" i="2"/>
  <c r="T286" i="2"/>
  <c r="T285" i="2"/>
  <c r="T223" i="2"/>
  <c r="T494" i="2"/>
  <c r="T728" i="2"/>
  <c r="T391" i="2"/>
  <c r="T595" i="2"/>
  <c r="T668" i="2"/>
  <c r="T198" i="2"/>
  <c r="T299" i="2"/>
  <c r="T567" i="2"/>
  <c r="T168" i="2"/>
  <c r="T510" i="2"/>
  <c r="T195" i="2"/>
  <c r="T499" i="2"/>
  <c r="T562" i="2"/>
  <c r="T594" i="2"/>
  <c r="T252" i="2"/>
  <c r="T627" i="2"/>
  <c r="T448" i="2"/>
  <c r="T632" i="2"/>
  <c r="T545" i="2"/>
  <c r="T513" i="2"/>
  <c r="T395" i="2"/>
  <c r="T415" i="2"/>
  <c r="T443" i="2"/>
  <c r="T655" i="2"/>
  <c r="T441" i="2"/>
  <c r="T376" i="2"/>
  <c r="T716" i="2"/>
  <c r="T408" i="2"/>
  <c r="T302" i="2"/>
  <c r="T688" i="2"/>
  <c r="T369" i="2"/>
  <c r="T583" i="2"/>
  <c r="T669" i="2"/>
  <c r="T643" i="2"/>
  <c r="T451" i="2"/>
  <c r="T437" i="2"/>
  <c r="T526" i="2"/>
  <c r="T313" i="2"/>
  <c r="T649" i="2"/>
  <c r="T629" i="2"/>
  <c r="T723" i="2"/>
  <c r="T426" i="2"/>
  <c r="T684" i="2"/>
  <c r="T675" i="2"/>
  <c r="T468" i="2"/>
  <c r="T635" i="2"/>
  <c r="T617" i="2"/>
  <c r="T700" i="2"/>
  <c r="T557" i="2"/>
  <c r="T592" i="2"/>
  <c r="T739" i="2"/>
  <c r="T528" i="2"/>
  <c r="T677" i="2"/>
  <c r="T472" i="2"/>
  <c r="T698" i="2"/>
  <c r="T735" i="2"/>
  <c r="T714" i="2"/>
  <c r="T705" i="2"/>
  <c r="T736" i="2"/>
  <c r="T703" i="2"/>
  <c r="T615" i="2"/>
  <c r="T717" i="2"/>
  <c r="T670" i="2"/>
  <c r="T662" i="2"/>
  <c r="T722" i="2"/>
  <c r="T685" i="2"/>
  <c r="T701" i="2"/>
  <c r="T719" i="2"/>
  <c r="T712" i="2"/>
  <c r="S618" i="2"/>
  <c r="S621" i="2"/>
  <c r="S682" i="2"/>
  <c r="S141" i="2"/>
  <c r="S447" i="2"/>
  <c r="S559" i="2"/>
  <c r="S492" i="2"/>
  <c r="S588" i="2"/>
  <c r="S518" i="2"/>
  <c r="S411" i="2"/>
  <c r="S469" i="2"/>
  <c r="S504" i="2"/>
  <c r="S650" i="2"/>
  <c r="S280" i="2"/>
  <c r="S201" i="2"/>
  <c r="S533" i="2"/>
  <c r="S543" i="2"/>
  <c r="S344" i="2"/>
  <c r="S343" i="2"/>
  <c r="S715" i="2"/>
  <c r="S540" i="2"/>
  <c r="S445" i="2"/>
  <c r="S473" i="2"/>
  <c r="S535" i="2"/>
  <c r="S93" i="2"/>
  <c r="S82" i="2"/>
  <c r="S654" i="2"/>
  <c r="S338" i="2"/>
  <c r="S222" i="2"/>
  <c r="S47" i="2"/>
  <c r="S250" i="2"/>
  <c r="S587" i="2"/>
  <c r="S645" i="2"/>
  <c r="S410" i="2"/>
  <c r="S11" i="2"/>
  <c r="S320" i="2"/>
  <c r="S235" i="2"/>
  <c r="S678" i="2"/>
  <c r="S122" i="2"/>
  <c r="S89" i="2"/>
  <c r="S527" i="2"/>
  <c r="S534" i="2"/>
  <c r="S114" i="2"/>
  <c r="S341" i="2"/>
  <c r="S60" i="2"/>
  <c r="S206" i="2"/>
  <c r="S256" i="2"/>
  <c r="S638" i="2"/>
  <c r="S112" i="2"/>
  <c r="S579" i="2"/>
  <c r="S333" i="2"/>
  <c r="S431" i="2"/>
  <c r="S161" i="2"/>
  <c r="S511" i="2"/>
  <c r="S131" i="2"/>
  <c r="S135" i="2"/>
  <c r="S502" i="2"/>
  <c r="S481" i="2"/>
  <c r="S432" i="2"/>
  <c r="S646" i="2"/>
  <c r="S401" i="2"/>
  <c r="S124" i="2"/>
  <c r="S367" i="2"/>
  <c r="S450" i="2"/>
  <c r="S380" i="2"/>
  <c r="S245" i="2"/>
  <c r="S257" i="2"/>
  <c r="S107" i="2"/>
  <c r="S476" i="2"/>
  <c r="S120" i="2"/>
  <c r="S362" i="2"/>
  <c r="S227" i="2"/>
  <c r="S165" i="2"/>
  <c r="S152" i="2"/>
  <c r="S405" i="2"/>
  <c r="S505" i="2"/>
  <c r="S326" i="2"/>
  <c r="S404" i="2"/>
  <c r="S548" i="2"/>
  <c r="S659" i="2"/>
  <c r="S602" i="2"/>
  <c r="S212" i="2"/>
  <c r="S239" i="2"/>
  <c r="S6" i="2"/>
  <c r="S321" i="2"/>
  <c r="S664" i="2"/>
  <c r="S4" i="2"/>
  <c r="S132" i="2"/>
  <c r="S336" i="2"/>
  <c r="S364" i="2"/>
  <c r="S616" i="2"/>
  <c r="S276" i="2"/>
  <c r="S100" i="2"/>
  <c r="S507" i="2"/>
  <c r="S91" i="2"/>
  <c r="S80" i="2"/>
  <c r="S249" i="2"/>
  <c r="S440" i="2"/>
  <c r="S149" i="2"/>
  <c r="S351" i="2"/>
  <c r="S258" i="2"/>
  <c r="S229" i="2"/>
  <c r="S234" i="2"/>
  <c r="S482" i="2"/>
  <c r="S59" i="2"/>
  <c r="S501" i="2"/>
  <c r="S314" i="2"/>
  <c r="S173" i="2"/>
  <c r="S183" i="2"/>
  <c r="S386" i="2"/>
  <c r="S62" i="2"/>
  <c r="S214" i="2"/>
  <c r="S403" i="2"/>
  <c r="S573" i="2"/>
  <c r="S708" i="2"/>
  <c r="S203" i="2"/>
  <c r="S455" i="2"/>
  <c r="S169" i="2"/>
  <c r="S519" i="2"/>
  <c r="S318" i="2"/>
  <c r="S648" i="2"/>
  <c r="S210" i="2"/>
  <c r="S19" i="2"/>
  <c r="S64" i="2"/>
  <c r="S154" i="2"/>
  <c r="S259" i="2"/>
  <c r="S160" i="2"/>
  <c r="S327" i="2"/>
  <c r="S40" i="2"/>
  <c r="S394" i="2"/>
  <c r="S43" i="2"/>
  <c r="S687" i="2"/>
  <c r="S322" i="2"/>
  <c r="S240" i="2"/>
  <c r="S577" i="2"/>
  <c r="S13" i="2"/>
  <c r="S692" i="2"/>
  <c r="S490" i="2"/>
  <c r="S681" i="2"/>
  <c r="S263" i="2"/>
  <c r="S464" i="2"/>
  <c r="S272" i="2"/>
  <c r="S396" i="2"/>
  <c r="S230" i="2"/>
  <c r="S246" i="2"/>
  <c r="S328" i="2"/>
  <c r="S335" i="2"/>
  <c r="S218" i="2"/>
  <c r="S399" i="2"/>
  <c r="S72" i="2"/>
  <c r="S140" i="2"/>
  <c r="S254" i="2"/>
  <c r="S558" i="2"/>
  <c r="S305" i="2"/>
  <c r="S564" i="2"/>
  <c r="S108" i="2"/>
  <c r="S474" i="2"/>
  <c r="S147" i="2"/>
  <c r="S515" i="2"/>
  <c r="S419" i="2"/>
  <c r="S487" i="2"/>
  <c r="S368" i="2"/>
  <c r="S601" i="2"/>
  <c r="S520" i="2"/>
  <c r="S550" i="2"/>
  <c r="S521" i="2"/>
  <c r="S671" i="2"/>
  <c r="S561" i="2"/>
  <c r="S25" i="2"/>
  <c r="S693" i="2"/>
  <c r="S571" i="2"/>
  <c r="S298" i="2"/>
  <c r="S211" i="2"/>
  <c r="S689" i="2"/>
  <c r="S385" i="2"/>
  <c r="S170" i="2"/>
  <c r="S605" i="2"/>
  <c r="S49" i="2"/>
  <c r="S417" i="2"/>
  <c r="S192" i="2"/>
  <c r="S191" i="2"/>
  <c r="S46" i="2"/>
  <c r="S182" i="2"/>
  <c r="S566" i="2"/>
  <c r="S283" i="2"/>
  <c r="S624" i="2"/>
  <c r="S7" i="2"/>
  <c r="S640" i="2"/>
  <c r="S657" i="2"/>
  <c r="S530" i="2"/>
  <c r="S611" i="2"/>
  <c r="S357" i="2"/>
  <c r="S57" i="2"/>
  <c r="S422" i="2"/>
  <c r="S27" i="2"/>
  <c r="S552" i="2"/>
  <c r="S446" i="2"/>
  <c r="S484" i="2"/>
  <c r="S373" i="2"/>
  <c r="S156" i="2"/>
  <c r="S542" i="2"/>
  <c r="S348" i="2"/>
  <c r="S213" i="2"/>
  <c r="S31" i="2"/>
  <c r="S514" i="2"/>
  <c r="S136" i="2"/>
  <c r="S308" i="2"/>
  <c r="S101" i="2"/>
  <c r="S463" i="2"/>
  <c r="S457" i="2"/>
  <c r="S647" i="2"/>
  <c r="S121" i="2"/>
  <c r="S390" i="2"/>
  <c r="S97" i="2"/>
  <c r="S551" i="2"/>
  <c r="S454" i="2"/>
  <c r="S88" i="2"/>
  <c r="S356" i="2"/>
  <c r="S416" i="2"/>
  <c r="S596" i="2"/>
  <c r="S73" i="2"/>
  <c r="S65" i="2"/>
  <c r="S9" i="2"/>
  <c r="S125" i="2"/>
  <c r="S424" i="2"/>
  <c r="S226" i="2"/>
  <c r="S479" i="2"/>
  <c r="S470" i="2"/>
  <c r="S603" i="2"/>
  <c r="S691" i="2"/>
  <c r="S721" i="2"/>
  <c r="S110" i="2"/>
  <c r="S267" i="2"/>
  <c r="S270" i="2"/>
  <c r="S317" i="2"/>
  <c r="S300" i="2"/>
  <c r="S407" i="2"/>
  <c r="S159" i="2"/>
  <c r="S593" i="2"/>
  <c r="S238" i="2"/>
  <c r="S295" i="2"/>
  <c r="S409" i="2"/>
  <c r="S690" i="2"/>
  <c r="S5" i="2"/>
  <c r="S444" i="2"/>
  <c r="S69" i="2"/>
  <c r="S346" i="2"/>
  <c r="S55" i="2"/>
  <c r="S35" i="2"/>
  <c r="S32" i="2"/>
  <c r="S497" i="2"/>
  <c r="S584" i="2"/>
  <c r="S674" i="2"/>
  <c r="S71" i="2"/>
  <c r="S568" i="2"/>
  <c r="S725" i="2"/>
  <c r="S174" i="2"/>
  <c r="S546" i="2"/>
  <c r="S186" i="2"/>
  <c r="S382" i="2"/>
  <c r="S294" i="2"/>
  <c r="S155" i="2"/>
  <c r="S460" i="2"/>
  <c r="S84" i="2"/>
  <c r="S522" i="2"/>
  <c r="S383" i="2"/>
  <c r="S349" i="2"/>
  <c r="S123" i="2"/>
  <c r="S537" i="2"/>
  <c r="S375" i="2"/>
  <c r="S166" i="2"/>
  <c r="S18" i="2"/>
  <c r="S337" i="2"/>
  <c r="S345" i="2"/>
  <c r="S51" i="2"/>
  <c r="S361" i="2"/>
  <c r="S582" i="2"/>
  <c r="S449" i="2"/>
  <c r="S555" i="2"/>
  <c r="S244" i="2"/>
  <c r="S56" i="2"/>
  <c r="S462" i="2"/>
  <c r="S665" i="2"/>
  <c r="S427" i="2"/>
  <c r="S231" i="2"/>
  <c r="S435" i="2"/>
  <c r="S92" i="2"/>
  <c r="S109" i="2"/>
  <c r="S105" i="2"/>
  <c r="S266" i="2"/>
  <c r="S253" i="2"/>
  <c r="S672" i="2"/>
  <c r="S589" i="2"/>
  <c r="S171" i="2"/>
  <c r="S67" i="2"/>
  <c r="S128" i="2"/>
  <c r="S269" i="2"/>
  <c r="S425" i="2"/>
  <c r="S359" i="2"/>
  <c r="S358" i="2"/>
  <c r="S66" i="2"/>
  <c r="S493" i="2"/>
  <c r="S607" i="2"/>
  <c r="S606" i="2"/>
  <c r="S177" i="2"/>
  <c r="S517" i="2"/>
  <c r="S365" i="2"/>
  <c r="S50" i="2"/>
  <c r="S106" i="2"/>
  <c r="S296" i="2"/>
  <c r="S456" i="2"/>
  <c r="S303" i="2"/>
  <c r="S498" i="2"/>
  <c r="S8" i="2"/>
  <c r="S242" i="2"/>
  <c r="S575" i="2"/>
  <c r="S146" i="2"/>
  <c r="S208" i="2"/>
  <c r="S261" i="2"/>
  <c r="S119" i="2"/>
  <c r="S304" i="2"/>
  <c r="S189" i="2"/>
  <c r="S384" i="2"/>
  <c r="S309" i="2"/>
  <c r="S496" i="2"/>
  <c r="S720" i="2"/>
  <c r="S205" i="2"/>
  <c r="S20" i="2"/>
  <c r="S224" i="2"/>
  <c r="S536" i="2"/>
  <c r="S625" i="2"/>
  <c r="S707" i="2"/>
  <c r="S127" i="2"/>
  <c r="S282" i="2"/>
  <c r="S81" i="2"/>
  <c r="S94" i="2"/>
  <c r="S312" i="2"/>
  <c r="S477" i="2"/>
  <c r="S217" i="2"/>
  <c r="S137" i="2"/>
  <c r="S525" i="2"/>
  <c r="S324" i="2"/>
  <c r="S188" i="2"/>
  <c r="S204" i="2"/>
  <c r="S83" i="2"/>
  <c r="S95" i="2"/>
  <c r="S641" i="2"/>
  <c r="S495" i="2"/>
  <c r="S38" i="2"/>
  <c r="S10" i="2"/>
  <c r="S732" i="2"/>
  <c r="S633" i="2"/>
  <c r="S29" i="2"/>
  <c r="S556" i="2"/>
  <c r="S129" i="2"/>
  <c r="S37" i="2"/>
  <c r="S63" i="2"/>
  <c r="S118" i="2"/>
  <c r="S200" i="2"/>
  <c r="S500" i="2"/>
  <c r="S429" i="2"/>
  <c r="S306" i="2"/>
  <c r="S130" i="2"/>
  <c r="S388" i="2"/>
  <c r="S569" i="2"/>
  <c r="S251" i="2"/>
  <c r="S574" i="2"/>
  <c r="S42" i="2"/>
  <c r="S199" i="2"/>
  <c r="S187" i="2"/>
  <c r="S360" i="2"/>
  <c r="S3" i="2"/>
  <c r="S179" i="2"/>
  <c r="S279" i="2"/>
  <c r="S630" i="2"/>
  <c r="S604" i="2"/>
  <c r="S626" i="2"/>
  <c r="S392" i="2"/>
  <c r="S48" i="2"/>
  <c r="S398" i="2"/>
  <c r="S307" i="2"/>
  <c r="S323" i="2"/>
  <c r="S181" i="2"/>
  <c r="S190" i="2"/>
  <c r="S491" i="2"/>
  <c r="S612" i="2"/>
  <c r="S709" i="2"/>
  <c r="S151" i="2"/>
  <c r="S2" i="2"/>
  <c r="S14" i="2"/>
  <c r="S433" i="2"/>
  <c r="S115" i="2"/>
  <c r="S12" i="2"/>
  <c r="S488" i="2"/>
  <c r="S666" i="2"/>
  <c r="S352" i="2"/>
  <c r="S58" i="2"/>
  <c r="S225" i="2"/>
  <c r="S325" i="2"/>
  <c r="S153" i="2"/>
  <c r="S102" i="2"/>
  <c r="S157" i="2"/>
  <c r="S329" i="2"/>
  <c r="S26" i="2"/>
  <c r="S614" i="2"/>
  <c r="S219" i="2"/>
  <c r="S143" i="2"/>
  <c r="S563" i="2"/>
  <c r="S262" i="2"/>
  <c r="S98" i="2"/>
  <c r="S34" i="2"/>
  <c r="S248" i="2"/>
  <c r="S503" i="2"/>
  <c r="S17" i="2"/>
  <c r="S15" i="2"/>
  <c r="S458" i="2"/>
  <c r="S541" i="2"/>
  <c r="S61" i="2"/>
  <c r="S287" i="2"/>
  <c r="S370" i="2"/>
  <c r="S275" i="2"/>
  <c r="S406" i="2"/>
  <c r="S265" i="2"/>
  <c r="S591" i="2"/>
  <c r="S599" i="2"/>
  <c r="S371" i="2"/>
  <c r="S241" i="2"/>
  <c r="S576" i="2"/>
  <c r="S737" i="2"/>
  <c r="S673" i="2"/>
  <c r="S74" i="2"/>
  <c r="S163" i="2"/>
  <c r="S608" i="2"/>
  <c r="S232" i="2"/>
  <c r="S489" i="2"/>
  <c r="S570" i="2"/>
  <c r="S142" i="2"/>
  <c r="S683" i="2"/>
  <c r="S28" i="2"/>
  <c r="S315" i="2"/>
  <c r="S148" i="2"/>
  <c r="S75" i="2"/>
  <c r="S459" i="2"/>
  <c r="S268" i="2"/>
  <c r="S77" i="2"/>
  <c r="S726" i="2"/>
  <c r="S686" i="2"/>
  <c r="S381" i="2"/>
  <c r="S291" i="2"/>
  <c r="S103" i="2"/>
  <c r="S243" i="2"/>
  <c r="S622" i="2"/>
  <c r="S273" i="2"/>
  <c r="S523" i="2"/>
  <c r="S378" i="2"/>
  <c r="S565" i="2"/>
  <c r="S355" i="2"/>
  <c r="S347" i="2"/>
  <c r="S264" i="2"/>
  <c r="S702" i="2"/>
  <c r="S466" i="2"/>
  <c r="S197" i="2"/>
  <c r="S68" i="2"/>
  <c r="S311" i="2"/>
  <c r="S461" i="2"/>
  <c r="S228" i="2"/>
  <c r="S423" i="2"/>
  <c r="S531" i="2"/>
  <c r="S342" i="2"/>
  <c r="S53" i="2"/>
  <c r="S597" i="2"/>
  <c r="S22" i="2"/>
  <c r="S162" i="2"/>
  <c r="S271" i="2"/>
  <c r="S680" i="2"/>
  <c r="S340" i="2"/>
  <c r="S52" i="2"/>
  <c r="S554" i="2"/>
  <c r="S467" i="2"/>
  <c r="S202" i="2"/>
  <c r="S133" i="2"/>
  <c r="S237" i="2"/>
  <c r="S339" i="2"/>
  <c r="S452" i="2"/>
  <c r="S713" i="2"/>
  <c r="S138" i="2"/>
  <c r="S297" i="2"/>
  <c r="S704" i="2"/>
  <c r="S731" i="2"/>
  <c r="S289" i="2"/>
  <c r="S366" i="2"/>
  <c r="S667" i="2"/>
  <c r="S134" i="2"/>
  <c r="S16" i="2"/>
  <c r="S581" i="2"/>
  <c r="S442" i="2"/>
  <c r="S185" i="2"/>
  <c r="S529" i="2"/>
  <c r="S30" i="2"/>
  <c r="S485" i="2"/>
  <c r="S167" i="2"/>
  <c r="S301" i="2"/>
  <c r="S658" i="2"/>
  <c r="S560" i="2"/>
  <c r="S453" i="2"/>
  <c r="S233" i="2"/>
  <c r="S639" i="2"/>
  <c r="S512" i="2"/>
  <c r="S176" i="2"/>
  <c r="S354" i="2"/>
  <c r="S21" i="2"/>
  <c r="S547" i="2"/>
  <c r="S292" i="2"/>
  <c r="S634" i="2"/>
  <c r="S524" i="2"/>
  <c r="S483" i="2"/>
  <c r="S430" i="2"/>
  <c r="S54" i="2"/>
  <c r="S45" i="2"/>
  <c r="S486" i="2"/>
  <c r="S44" i="2"/>
  <c r="S585" i="2"/>
  <c r="S734" i="2"/>
  <c r="S23" i="2"/>
  <c r="S439" i="2"/>
  <c r="S353" i="2"/>
  <c r="S113" i="2"/>
  <c r="S420" i="2"/>
  <c r="S600" i="2"/>
  <c r="S332" i="2"/>
  <c r="S590" i="2"/>
  <c r="S79" i="2"/>
  <c r="S553" i="2"/>
  <c r="S549" i="2"/>
  <c r="S724" i="2"/>
  <c r="S733" i="2"/>
  <c r="S465" i="2"/>
  <c r="S478" i="2"/>
  <c r="S660" i="2"/>
  <c r="S428" i="2"/>
  <c r="S236" i="2"/>
  <c r="S637" i="2"/>
  <c r="S116" i="2"/>
  <c r="S196" i="2"/>
  <c r="S623" i="2"/>
  <c r="S39" i="2"/>
  <c r="S377" i="2"/>
  <c r="S290" i="2"/>
  <c r="S480" i="2"/>
  <c r="S70" i="2"/>
  <c r="S631" i="2"/>
  <c r="S288" i="2"/>
  <c r="S175" i="2"/>
  <c r="S402" i="2"/>
  <c r="S24" i="2"/>
  <c r="S598" i="2"/>
  <c r="S284" i="2"/>
  <c r="S99" i="2"/>
  <c r="S215" i="2"/>
  <c r="S508" i="2"/>
  <c r="S209" i="2"/>
  <c r="S310" i="2"/>
  <c r="S651" i="2"/>
  <c r="S413" i="2"/>
  <c r="S586" i="2"/>
  <c r="S475" i="2"/>
  <c r="S41" i="2"/>
  <c r="S78" i="2"/>
  <c r="S126" i="2"/>
  <c r="S729" i="2"/>
  <c r="S184" i="2"/>
  <c r="S538" i="2"/>
  <c r="S663" i="2"/>
  <c r="S412" i="2"/>
  <c r="S696" i="2"/>
  <c r="S727" i="2"/>
  <c r="S36" i="2"/>
  <c r="S164" i="2"/>
  <c r="S509" i="2"/>
  <c r="S33" i="2"/>
  <c r="S274" i="2"/>
  <c r="S695" i="2"/>
  <c r="S706" i="2"/>
  <c r="S76" i="2"/>
  <c r="S379" i="2"/>
  <c r="S220" i="2"/>
  <c r="S400" i="2"/>
  <c r="S145" i="2"/>
  <c r="S694" i="2"/>
  <c r="S438" i="2"/>
  <c r="S350" i="2"/>
  <c r="S656" i="2"/>
  <c r="S389" i="2"/>
  <c r="S644" i="2"/>
  <c r="S139" i="2"/>
  <c r="S221" i="2"/>
  <c r="S172" i="2"/>
  <c r="S628" i="2"/>
  <c r="S111" i="2"/>
  <c r="S374" i="2"/>
  <c r="S516" i="2"/>
  <c r="S572" i="2"/>
  <c r="S334" i="2"/>
  <c r="S96" i="2"/>
  <c r="S711" i="2"/>
  <c r="S436" i="2"/>
  <c r="S697" i="2"/>
  <c r="S718" i="2"/>
  <c r="S532" i="2"/>
  <c r="S653" i="2"/>
  <c r="S207" i="2"/>
  <c r="S178" i="2"/>
  <c r="S636" i="2"/>
  <c r="S434" i="2"/>
  <c r="S506" i="2"/>
  <c r="S86" i="2"/>
  <c r="S330" i="2"/>
  <c r="S278" i="2"/>
  <c r="S150" i="2"/>
  <c r="S293" i="2"/>
  <c r="S260" i="2"/>
  <c r="S247" i="2"/>
  <c r="S319" i="2"/>
  <c r="S117" i="2"/>
  <c r="S144" i="2"/>
  <c r="S104" i="2"/>
  <c r="S652" i="2"/>
  <c r="S418" i="2"/>
  <c r="S372" i="2"/>
  <c r="S216" i="2"/>
  <c r="S676" i="2"/>
  <c r="S609" i="2"/>
  <c r="S710" i="2"/>
  <c r="S578" i="2"/>
  <c r="S661" i="2"/>
  <c r="S539" i="2"/>
  <c r="S90" i="2"/>
  <c r="S642" i="2"/>
  <c r="S613" i="2"/>
  <c r="S738" i="2"/>
  <c r="S730" i="2"/>
  <c r="S397" i="2"/>
  <c r="S699" i="2"/>
  <c r="S158" i="2"/>
  <c r="S316" i="2"/>
  <c r="S620" i="2"/>
  <c r="S180" i="2"/>
  <c r="S281" i="2"/>
  <c r="S387" i="2"/>
  <c r="S194" i="2"/>
  <c r="S471" i="2"/>
  <c r="S619" i="2"/>
  <c r="S87" i="2"/>
  <c r="S421" i="2"/>
  <c r="S679" i="2"/>
  <c r="S255" i="2"/>
  <c r="S277" i="2"/>
  <c r="S580" i="2"/>
  <c r="S610" i="2"/>
  <c r="S544" i="2"/>
  <c r="S331" i="2"/>
  <c r="S363" i="2"/>
  <c r="S393" i="2"/>
  <c r="S414" i="2"/>
  <c r="S85" i="2"/>
  <c r="S193" i="2"/>
  <c r="S286" i="2"/>
  <c r="S285" i="2"/>
  <c r="S223" i="2"/>
  <c r="S494" i="2"/>
  <c r="S728" i="2"/>
  <c r="S391" i="2"/>
  <c r="S595" i="2"/>
  <c r="S668" i="2"/>
  <c r="S198" i="2"/>
  <c r="S299" i="2"/>
  <c r="S567" i="2"/>
  <c r="S168" i="2"/>
  <c r="S510" i="2"/>
  <c r="S195" i="2"/>
  <c r="S499" i="2"/>
  <c r="S562" i="2"/>
  <c r="S594" i="2"/>
  <c r="S252" i="2"/>
  <c r="S627" i="2"/>
  <c r="S448" i="2"/>
  <c r="S632" i="2"/>
  <c r="S545" i="2"/>
  <c r="S513" i="2"/>
  <c r="S395" i="2"/>
  <c r="S415" i="2"/>
  <c r="S443" i="2"/>
  <c r="S655" i="2"/>
  <c r="S441" i="2"/>
  <c r="S376" i="2"/>
  <c r="S716" i="2"/>
  <c r="S408" i="2"/>
  <c r="S302" i="2"/>
  <c r="S688" i="2"/>
  <c r="S369" i="2"/>
  <c r="S583" i="2"/>
  <c r="S669" i="2"/>
  <c r="S643" i="2"/>
  <c r="S451" i="2"/>
  <c r="S437" i="2"/>
  <c r="S526" i="2"/>
  <c r="S313" i="2"/>
  <c r="S649" i="2"/>
  <c r="S629" i="2"/>
  <c r="S723" i="2"/>
  <c r="S426" i="2"/>
  <c r="S684" i="2"/>
  <c r="S675" i="2"/>
  <c r="S468" i="2"/>
  <c r="S635" i="2"/>
  <c r="S617" i="2"/>
  <c r="S700" i="2"/>
  <c r="S557" i="2"/>
  <c r="S592" i="2"/>
  <c r="S739" i="2"/>
  <c r="S528" i="2"/>
  <c r="S677" i="2"/>
  <c r="S472" i="2"/>
  <c r="S698" i="2"/>
  <c r="S735" i="2"/>
  <c r="S714" i="2"/>
  <c r="S705" i="2"/>
  <c r="S736" i="2"/>
  <c r="S703" i="2"/>
  <c r="S615" i="2"/>
  <c r="S717" i="2"/>
  <c r="S670" i="2"/>
  <c r="S662" i="2"/>
  <c r="S722" i="2"/>
  <c r="S685" i="2"/>
  <c r="S701" i="2"/>
  <c r="S719" i="2"/>
  <c r="S712" i="2"/>
  <c r="N618" i="2"/>
  <c r="N621" i="2"/>
  <c r="N682" i="2"/>
  <c r="N141" i="2"/>
  <c r="N447" i="2"/>
  <c r="N559" i="2"/>
  <c r="N492" i="2"/>
  <c r="N588" i="2"/>
  <c r="N518" i="2"/>
  <c r="N411" i="2"/>
  <c r="N469" i="2"/>
  <c r="N504" i="2"/>
  <c r="N650" i="2"/>
  <c r="N280" i="2"/>
  <c r="N201" i="2"/>
  <c r="N533" i="2"/>
  <c r="N543" i="2"/>
  <c r="N344" i="2"/>
  <c r="N343" i="2"/>
  <c r="N715" i="2"/>
  <c r="N540" i="2"/>
  <c r="N445" i="2"/>
  <c r="N473" i="2"/>
  <c r="N535" i="2"/>
  <c r="N93" i="2"/>
  <c r="N82" i="2"/>
  <c r="N654" i="2"/>
  <c r="N338" i="2"/>
  <c r="N222" i="2"/>
  <c r="N47" i="2"/>
  <c r="N250" i="2"/>
  <c r="N587" i="2"/>
  <c r="N645" i="2"/>
  <c r="N410" i="2"/>
  <c r="N11" i="2"/>
  <c r="N320" i="2"/>
  <c r="N235" i="2"/>
  <c r="N678" i="2"/>
  <c r="N122" i="2"/>
  <c r="N89" i="2"/>
  <c r="N527" i="2"/>
  <c r="N534" i="2"/>
  <c r="N114" i="2"/>
  <c r="N341" i="2"/>
  <c r="N60" i="2"/>
  <c r="N206" i="2"/>
  <c r="N256" i="2"/>
  <c r="N638" i="2"/>
  <c r="N112" i="2"/>
  <c r="N579" i="2"/>
  <c r="N333" i="2"/>
  <c r="N431" i="2"/>
  <c r="N161" i="2"/>
  <c r="N511" i="2"/>
  <c r="N131" i="2"/>
  <c r="N135" i="2"/>
  <c r="N502" i="2"/>
  <c r="N481" i="2"/>
  <c r="N432" i="2"/>
  <c r="N646" i="2"/>
  <c r="N401" i="2"/>
  <c r="N124" i="2"/>
  <c r="N367" i="2"/>
  <c r="N450" i="2"/>
  <c r="N380" i="2"/>
  <c r="N245" i="2"/>
  <c r="N257" i="2"/>
  <c r="N107" i="2"/>
  <c r="N476" i="2"/>
  <c r="N120" i="2"/>
  <c r="N362" i="2"/>
  <c r="N227" i="2"/>
  <c r="N165" i="2"/>
  <c r="N152" i="2"/>
  <c r="N405" i="2"/>
  <c r="N505" i="2"/>
  <c r="N326" i="2"/>
  <c r="N404" i="2"/>
  <c r="N548" i="2"/>
  <c r="N659" i="2"/>
  <c r="N602" i="2"/>
  <c r="N212" i="2"/>
  <c r="N239" i="2"/>
  <c r="N6" i="2"/>
  <c r="N321" i="2"/>
  <c r="N664" i="2"/>
  <c r="N4" i="2"/>
  <c r="N132" i="2"/>
  <c r="N336" i="2"/>
  <c r="N364" i="2"/>
  <c r="N616" i="2"/>
  <c r="N276" i="2"/>
  <c r="N100" i="2"/>
  <c r="N507" i="2"/>
  <c r="N91" i="2"/>
  <c r="N80" i="2"/>
  <c r="N249" i="2"/>
  <c r="N440" i="2"/>
  <c r="N149" i="2"/>
  <c r="N351" i="2"/>
  <c r="N258" i="2"/>
  <c r="N229" i="2"/>
  <c r="N234" i="2"/>
  <c r="N482" i="2"/>
  <c r="N59" i="2"/>
  <c r="N501" i="2"/>
  <c r="N314" i="2"/>
  <c r="N173" i="2"/>
  <c r="N183" i="2"/>
  <c r="N386" i="2"/>
  <c r="N62" i="2"/>
  <c r="N214" i="2"/>
  <c r="N403" i="2"/>
  <c r="N573" i="2"/>
  <c r="N708" i="2"/>
  <c r="N203" i="2"/>
  <c r="N455" i="2"/>
  <c r="N169" i="2"/>
  <c r="N519" i="2"/>
  <c r="N318" i="2"/>
  <c r="N648" i="2"/>
  <c r="N210" i="2"/>
  <c r="N19" i="2"/>
  <c r="N64" i="2"/>
  <c r="N154" i="2"/>
  <c r="N259" i="2"/>
  <c r="N160" i="2"/>
  <c r="N327" i="2"/>
  <c r="N40" i="2"/>
  <c r="N394" i="2"/>
  <c r="N43" i="2"/>
  <c r="N687" i="2"/>
  <c r="N322" i="2"/>
  <c r="N240" i="2"/>
  <c r="N577" i="2"/>
  <c r="N13" i="2"/>
  <c r="N692" i="2"/>
  <c r="N490" i="2"/>
  <c r="N681" i="2"/>
  <c r="N263" i="2"/>
  <c r="N464" i="2"/>
  <c r="N272" i="2"/>
  <c r="N396" i="2"/>
  <c r="N230" i="2"/>
  <c r="N246" i="2"/>
  <c r="N328" i="2"/>
  <c r="N335" i="2"/>
  <c r="N218" i="2"/>
  <c r="N399" i="2"/>
  <c r="N72" i="2"/>
  <c r="N140" i="2"/>
  <c r="N254" i="2"/>
  <c r="N558" i="2"/>
  <c r="N305" i="2"/>
  <c r="N564" i="2"/>
  <c r="N108" i="2"/>
  <c r="N474" i="2"/>
  <c r="N147" i="2"/>
  <c r="N515" i="2"/>
  <c r="N419" i="2"/>
  <c r="N487" i="2"/>
  <c r="N368" i="2"/>
  <c r="N601" i="2"/>
  <c r="N520" i="2"/>
  <c r="N550" i="2"/>
  <c r="N521" i="2"/>
  <c r="N671" i="2"/>
  <c r="N561" i="2"/>
  <c r="N25" i="2"/>
  <c r="N693" i="2"/>
  <c r="N571" i="2"/>
  <c r="N298" i="2"/>
  <c r="N211" i="2"/>
  <c r="N689" i="2"/>
  <c r="N385" i="2"/>
  <c r="N170" i="2"/>
  <c r="N605" i="2"/>
  <c r="N49" i="2"/>
  <c r="N417" i="2"/>
  <c r="N192" i="2"/>
  <c r="N191" i="2"/>
  <c r="N46" i="2"/>
  <c r="N182" i="2"/>
  <c r="N566" i="2"/>
  <c r="N283" i="2"/>
  <c r="N624" i="2"/>
  <c r="N7" i="2"/>
  <c r="N640" i="2"/>
  <c r="N657" i="2"/>
  <c r="N530" i="2"/>
  <c r="N611" i="2"/>
  <c r="N357" i="2"/>
  <c r="N57" i="2"/>
  <c r="N422" i="2"/>
  <c r="N27" i="2"/>
  <c r="N552" i="2"/>
  <c r="N446" i="2"/>
  <c r="N484" i="2"/>
  <c r="N373" i="2"/>
  <c r="N156" i="2"/>
  <c r="N542" i="2"/>
  <c r="N348" i="2"/>
  <c r="N213" i="2"/>
  <c r="N31" i="2"/>
  <c r="N514" i="2"/>
  <c r="N136" i="2"/>
  <c r="N308" i="2"/>
  <c r="N101" i="2"/>
  <c r="N463" i="2"/>
  <c r="N457" i="2"/>
  <c r="N647" i="2"/>
  <c r="N121" i="2"/>
  <c r="N390" i="2"/>
  <c r="N97" i="2"/>
  <c r="N551" i="2"/>
  <c r="N454" i="2"/>
  <c r="N88" i="2"/>
  <c r="N356" i="2"/>
  <c r="N416" i="2"/>
  <c r="N596" i="2"/>
  <c r="N73" i="2"/>
  <c r="N65" i="2"/>
  <c r="N9" i="2"/>
  <c r="N125" i="2"/>
  <c r="N424" i="2"/>
  <c r="N226" i="2"/>
  <c r="N479" i="2"/>
  <c r="N470" i="2"/>
  <c r="N603" i="2"/>
  <c r="N691" i="2"/>
  <c r="N721" i="2"/>
  <c r="N110" i="2"/>
  <c r="N267" i="2"/>
  <c r="N270" i="2"/>
  <c r="N317" i="2"/>
  <c r="N300" i="2"/>
  <c r="N407" i="2"/>
  <c r="N159" i="2"/>
  <c r="N593" i="2"/>
  <c r="N238" i="2"/>
  <c r="N295" i="2"/>
  <c r="N409" i="2"/>
  <c r="N690" i="2"/>
  <c r="N5" i="2"/>
  <c r="N444" i="2"/>
  <c r="N69" i="2"/>
  <c r="N346" i="2"/>
  <c r="N55" i="2"/>
  <c r="N35" i="2"/>
  <c r="N32" i="2"/>
  <c r="N497" i="2"/>
  <c r="N584" i="2"/>
  <c r="N674" i="2"/>
  <c r="N71" i="2"/>
  <c r="N568" i="2"/>
  <c r="N725" i="2"/>
  <c r="N174" i="2"/>
  <c r="N546" i="2"/>
  <c r="N186" i="2"/>
  <c r="N382" i="2"/>
  <c r="N294" i="2"/>
  <c r="N155" i="2"/>
  <c r="N460" i="2"/>
  <c r="N84" i="2"/>
  <c r="N522" i="2"/>
  <c r="N383" i="2"/>
  <c r="N349" i="2"/>
  <c r="N123" i="2"/>
  <c r="N537" i="2"/>
  <c r="N375" i="2"/>
  <c r="N166" i="2"/>
  <c r="N18" i="2"/>
  <c r="N337" i="2"/>
  <c r="N345" i="2"/>
  <c r="N51" i="2"/>
  <c r="N361" i="2"/>
  <c r="N582" i="2"/>
  <c r="N449" i="2"/>
  <c r="N555" i="2"/>
  <c r="N244" i="2"/>
  <c r="N56" i="2"/>
  <c r="N462" i="2"/>
  <c r="N665" i="2"/>
  <c r="N427" i="2"/>
  <c r="N231" i="2"/>
  <c r="N435" i="2"/>
  <c r="N92" i="2"/>
  <c r="N109" i="2"/>
  <c r="N105" i="2"/>
  <c r="N266" i="2"/>
  <c r="N253" i="2"/>
  <c r="N672" i="2"/>
  <c r="N589" i="2"/>
  <c r="N171" i="2"/>
  <c r="N67" i="2"/>
  <c r="N128" i="2"/>
  <c r="N269" i="2"/>
  <c r="N425" i="2"/>
  <c r="N359" i="2"/>
  <c r="N358" i="2"/>
  <c r="N66" i="2"/>
  <c r="N493" i="2"/>
  <c r="N607" i="2"/>
  <c r="N606" i="2"/>
  <c r="N177" i="2"/>
  <c r="N517" i="2"/>
  <c r="N365" i="2"/>
  <c r="N50" i="2"/>
  <c r="N106" i="2"/>
  <c r="N296" i="2"/>
  <c r="N456" i="2"/>
  <c r="N303" i="2"/>
  <c r="N498" i="2"/>
  <c r="N8" i="2"/>
  <c r="N242" i="2"/>
  <c r="N575" i="2"/>
  <c r="N146" i="2"/>
  <c r="N208" i="2"/>
  <c r="N261" i="2"/>
  <c r="N119" i="2"/>
  <c r="N304" i="2"/>
  <c r="N189" i="2"/>
  <c r="N384" i="2"/>
  <c r="N309" i="2"/>
  <c r="N496" i="2"/>
  <c r="N720" i="2"/>
  <c r="N205" i="2"/>
  <c r="N20" i="2"/>
  <c r="N224" i="2"/>
  <c r="N536" i="2"/>
  <c r="N625" i="2"/>
  <c r="N707" i="2"/>
  <c r="N127" i="2"/>
  <c r="N282" i="2"/>
  <c r="N81" i="2"/>
  <c r="N94" i="2"/>
  <c r="N312" i="2"/>
  <c r="N477" i="2"/>
  <c r="N217" i="2"/>
  <c r="N137" i="2"/>
  <c r="N525" i="2"/>
  <c r="N324" i="2"/>
  <c r="N188" i="2"/>
  <c r="N204" i="2"/>
  <c r="N83" i="2"/>
  <c r="N95" i="2"/>
  <c r="N641" i="2"/>
  <c r="N495" i="2"/>
  <c r="N38" i="2"/>
  <c r="N10" i="2"/>
  <c r="N732" i="2"/>
  <c r="N633" i="2"/>
  <c r="N29" i="2"/>
  <c r="N556" i="2"/>
  <c r="N129" i="2"/>
  <c r="N37" i="2"/>
  <c r="N63" i="2"/>
  <c r="N118" i="2"/>
  <c r="N200" i="2"/>
  <c r="N500" i="2"/>
  <c r="N429" i="2"/>
  <c r="N306" i="2"/>
  <c r="N130" i="2"/>
  <c r="N388" i="2"/>
  <c r="N569" i="2"/>
  <c r="N251" i="2"/>
  <c r="N574" i="2"/>
  <c r="N42" i="2"/>
  <c r="N199" i="2"/>
  <c r="N187" i="2"/>
  <c r="N360" i="2"/>
  <c r="N3" i="2"/>
  <c r="N179" i="2"/>
  <c r="N279" i="2"/>
  <c r="N630" i="2"/>
  <c r="N604" i="2"/>
  <c r="N626" i="2"/>
  <c r="N392" i="2"/>
  <c r="N48" i="2"/>
  <c r="N398" i="2"/>
  <c r="N307" i="2"/>
  <c r="N323" i="2"/>
  <c r="N181" i="2"/>
  <c r="N190" i="2"/>
  <c r="N491" i="2"/>
  <c r="N612" i="2"/>
  <c r="N709" i="2"/>
  <c r="N151" i="2"/>
  <c r="N2" i="2"/>
  <c r="N14" i="2"/>
  <c r="N433" i="2"/>
  <c r="N115" i="2"/>
  <c r="N12" i="2"/>
  <c r="N488" i="2"/>
  <c r="N666" i="2"/>
  <c r="N352" i="2"/>
  <c r="N58" i="2"/>
  <c r="N225" i="2"/>
  <c r="N325" i="2"/>
  <c r="N153" i="2"/>
  <c r="N102" i="2"/>
  <c r="N157" i="2"/>
  <c r="N329" i="2"/>
  <c r="N26" i="2"/>
  <c r="N614" i="2"/>
  <c r="N219" i="2"/>
  <c r="N143" i="2"/>
  <c r="N563" i="2"/>
  <c r="N262" i="2"/>
  <c r="N98" i="2"/>
  <c r="N34" i="2"/>
  <c r="N248" i="2"/>
  <c r="N503" i="2"/>
  <c r="N17" i="2"/>
  <c r="N15" i="2"/>
  <c r="N458" i="2"/>
  <c r="N541" i="2"/>
  <c r="N61" i="2"/>
  <c r="N287" i="2"/>
  <c r="N370" i="2"/>
  <c r="N275" i="2"/>
  <c r="N406" i="2"/>
  <c r="N265" i="2"/>
  <c r="N591" i="2"/>
  <c r="N599" i="2"/>
  <c r="N371" i="2"/>
  <c r="N241" i="2"/>
  <c r="N576" i="2"/>
  <c r="N737" i="2"/>
  <c r="N673" i="2"/>
  <c r="N74" i="2"/>
  <c r="N163" i="2"/>
  <c r="N608" i="2"/>
  <c r="N232" i="2"/>
  <c r="N489" i="2"/>
  <c r="N570" i="2"/>
  <c r="N142" i="2"/>
  <c r="N683" i="2"/>
  <c r="N28" i="2"/>
  <c r="N315" i="2"/>
  <c r="N148" i="2"/>
  <c r="N75" i="2"/>
  <c r="N459" i="2"/>
  <c r="N268" i="2"/>
  <c r="N77" i="2"/>
  <c r="N726" i="2"/>
  <c r="N686" i="2"/>
  <c r="N381" i="2"/>
  <c r="N291" i="2"/>
  <c r="N103" i="2"/>
  <c r="N243" i="2"/>
  <c r="N622" i="2"/>
  <c r="N273" i="2"/>
  <c r="N523" i="2"/>
  <c r="N378" i="2"/>
  <c r="N565" i="2"/>
  <c r="N355" i="2"/>
  <c r="N347" i="2"/>
  <c r="N264" i="2"/>
  <c r="N702" i="2"/>
  <c r="N466" i="2"/>
  <c r="N197" i="2"/>
  <c r="N68" i="2"/>
  <c r="N311" i="2"/>
  <c r="N461" i="2"/>
  <c r="N228" i="2"/>
  <c r="N423" i="2"/>
  <c r="N531" i="2"/>
  <c r="N342" i="2"/>
  <c r="N53" i="2"/>
  <c r="N597" i="2"/>
  <c r="N22" i="2"/>
  <c r="N162" i="2"/>
  <c r="N271" i="2"/>
  <c r="N680" i="2"/>
  <c r="N340" i="2"/>
  <c r="N52" i="2"/>
  <c r="N554" i="2"/>
  <c r="N467" i="2"/>
  <c r="N202" i="2"/>
  <c r="N133" i="2"/>
  <c r="N237" i="2"/>
  <c r="N339" i="2"/>
  <c r="N452" i="2"/>
  <c r="N713" i="2"/>
  <c r="N138" i="2"/>
  <c r="N297" i="2"/>
  <c r="N704" i="2"/>
  <c r="N731" i="2"/>
  <c r="N289" i="2"/>
  <c r="N366" i="2"/>
  <c r="N667" i="2"/>
  <c r="N134" i="2"/>
  <c r="N16" i="2"/>
  <c r="N581" i="2"/>
  <c r="N442" i="2"/>
  <c r="N185" i="2"/>
  <c r="N529" i="2"/>
  <c r="N30" i="2"/>
  <c r="N485" i="2"/>
  <c r="N167" i="2"/>
  <c r="N301" i="2"/>
  <c r="N658" i="2"/>
  <c r="N560" i="2"/>
  <c r="N453" i="2"/>
  <c r="N233" i="2"/>
  <c r="N639" i="2"/>
  <c r="N512" i="2"/>
  <c r="N176" i="2"/>
  <c r="N354" i="2"/>
  <c r="N21" i="2"/>
  <c r="N547" i="2"/>
  <c r="N292" i="2"/>
  <c r="N634" i="2"/>
  <c r="N524" i="2"/>
  <c r="N483" i="2"/>
  <c r="N430" i="2"/>
  <c r="N54" i="2"/>
  <c r="N45" i="2"/>
  <c r="N486" i="2"/>
  <c r="N44" i="2"/>
  <c r="N585" i="2"/>
  <c r="N734" i="2"/>
  <c r="N23" i="2"/>
  <c r="N439" i="2"/>
  <c r="N353" i="2"/>
  <c r="N113" i="2"/>
  <c r="N420" i="2"/>
  <c r="N600" i="2"/>
  <c r="N332" i="2"/>
  <c r="N590" i="2"/>
  <c r="N79" i="2"/>
  <c r="N553" i="2"/>
  <c r="N549" i="2"/>
  <c r="N724" i="2"/>
  <c r="N733" i="2"/>
  <c r="N465" i="2"/>
  <c r="N478" i="2"/>
  <c r="N660" i="2"/>
  <c r="N428" i="2"/>
  <c r="N236" i="2"/>
  <c r="N637" i="2"/>
  <c r="N116" i="2"/>
  <c r="N196" i="2"/>
  <c r="N623" i="2"/>
  <c r="N39" i="2"/>
  <c r="N377" i="2"/>
  <c r="N290" i="2"/>
  <c r="N480" i="2"/>
  <c r="N70" i="2"/>
  <c r="N631" i="2"/>
  <c r="N288" i="2"/>
  <c r="N175" i="2"/>
  <c r="N402" i="2"/>
  <c r="N24" i="2"/>
  <c r="N598" i="2"/>
  <c r="N284" i="2"/>
  <c r="N99" i="2"/>
  <c r="N215" i="2"/>
  <c r="N508" i="2"/>
  <c r="N209" i="2"/>
  <c r="N310" i="2"/>
  <c r="N651" i="2"/>
  <c r="N413" i="2"/>
  <c r="N586" i="2"/>
  <c r="N475" i="2"/>
  <c r="N41" i="2"/>
  <c r="N78" i="2"/>
  <c r="N126" i="2"/>
  <c r="N729" i="2"/>
  <c r="N184" i="2"/>
  <c r="N538" i="2"/>
  <c r="N663" i="2"/>
  <c r="N412" i="2"/>
  <c r="N696" i="2"/>
  <c r="N727" i="2"/>
  <c r="N36" i="2"/>
  <c r="N164" i="2"/>
  <c r="N509" i="2"/>
  <c r="N33" i="2"/>
  <c r="N274" i="2"/>
  <c r="N695" i="2"/>
  <c r="N706" i="2"/>
  <c r="N76" i="2"/>
  <c r="N379" i="2"/>
  <c r="N220" i="2"/>
  <c r="N400" i="2"/>
  <c r="N145" i="2"/>
  <c r="N694" i="2"/>
  <c r="N438" i="2"/>
  <c r="N350" i="2"/>
  <c r="N656" i="2"/>
  <c r="N389" i="2"/>
  <c r="N644" i="2"/>
  <c r="N139" i="2"/>
  <c r="N221" i="2"/>
  <c r="N172" i="2"/>
  <c r="N628" i="2"/>
  <c r="N111" i="2"/>
  <c r="N374" i="2"/>
  <c r="N516" i="2"/>
  <c r="N572" i="2"/>
  <c r="N334" i="2"/>
  <c r="N96" i="2"/>
  <c r="N711" i="2"/>
  <c r="N436" i="2"/>
  <c r="N697" i="2"/>
  <c r="N718" i="2"/>
  <c r="N532" i="2"/>
  <c r="N653" i="2"/>
  <c r="N207" i="2"/>
  <c r="N178" i="2"/>
  <c r="N636" i="2"/>
  <c r="N434" i="2"/>
  <c r="N506" i="2"/>
  <c r="N86" i="2"/>
  <c r="N330" i="2"/>
  <c r="N278" i="2"/>
  <c r="N150" i="2"/>
  <c r="N293" i="2"/>
  <c r="N260" i="2"/>
  <c r="N247" i="2"/>
  <c r="N319" i="2"/>
  <c r="N117" i="2"/>
  <c r="N144" i="2"/>
  <c r="N104" i="2"/>
  <c r="N652" i="2"/>
  <c r="N418" i="2"/>
  <c r="N372" i="2"/>
  <c r="N216" i="2"/>
  <c r="N676" i="2"/>
  <c r="N609" i="2"/>
  <c r="N710" i="2"/>
  <c r="N578" i="2"/>
  <c r="N661" i="2"/>
  <c r="N539" i="2"/>
  <c r="N90" i="2"/>
  <c r="N642" i="2"/>
  <c r="N613" i="2"/>
  <c r="N738" i="2"/>
  <c r="N730" i="2"/>
  <c r="N397" i="2"/>
  <c r="N699" i="2"/>
  <c r="N158" i="2"/>
  <c r="N316" i="2"/>
  <c r="N620" i="2"/>
  <c r="N180" i="2"/>
  <c r="N281" i="2"/>
  <c r="N387" i="2"/>
  <c r="N194" i="2"/>
  <c r="N471" i="2"/>
  <c r="N619" i="2"/>
  <c r="N87" i="2"/>
  <c r="N421" i="2"/>
  <c r="N679" i="2"/>
  <c r="N255" i="2"/>
  <c r="N277" i="2"/>
  <c r="N580" i="2"/>
  <c r="N610" i="2"/>
  <c r="N544" i="2"/>
  <c r="N331" i="2"/>
  <c r="N363" i="2"/>
  <c r="N393" i="2"/>
  <c r="N414" i="2"/>
  <c r="N85" i="2"/>
  <c r="N193" i="2"/>
  <c r="N286" i="2"/>
  <c r="N285" i="2"/>
  <c r="N223" i="2"/>
  <c r="N494" i="2"/>
  <c r="N728" i="2"/>
  <c r="N391" i="2"/>
  <c r="N595" i="2"/>
  <c r="N668" i="2"/>
  <c r="N198" i="2"/>
  <c r="N299" i="2"/>
  <c r="N567" i="2"/>
  <c r="N168" i="2"/>
  <c r="N510" i="2"/>
  <c r="N195" i="2"/>
  <c r="N499" i="2"/>
  <c r="N562" i="2"/>
  <c r="N594" i="2"/>
  <c r="N252" i="2"/>
  <c r="N627" i="2"/>
  <c r="N448" i="2"/>
  <c r="N632" i="2"/>
  <c r="N545" i="2"/>
  <c r="N513" i="2"/>
  <c r="N395" i="2"/>
  <c r="N415" i="2"/>
  <c r="N443" i="2"/>
  <c r="N655" i="2"/>
  <c r="N441" i="2"/>
  <c r="N376" i="2"/>
  <c r="N716" i="2"/>
  <c r="N408" i="2"/>
  <c r="N302" i="2"/>
  <c r="N688" i="2"/>
  <c r="N369" i="2"/>
  <c r="N583" i="2"/>
  <c r="N669" i="2"/>
  <c r="N643" i="2"/>
  <c r="N451" i="2"/>
  <c r="N437" i="2"/>
  <c r="N526" i="2"/>
  <c r="N313" i="2"/>
  <c r="N649" i="2"/>
  <c r="N629" i="2"/>
  <c r="N723" i="2"/>
  <c r="N426" i="2"/>
  <c r="N684" i="2"/>
  <c r="N675" i="2"/>
  <c r="N468" i="2"/>
  <c r="N635" i="2"/>
  <c r="N617" i="2"/>
  <c r="N700" i="2"/>
  <c r="N557" i="2"/>
  <c r="N592" i="2"/>
  <c r="N739" i="2"/>
  <c r="N528" i="2"/>
  <c r="N677" i="2"/>
  <c r="N472" i="2"/>
  <c r="N698" i="2"/>
  <c r="N735" i="2"/>
  <c r="N714" i="2"/>
  <c r="N705" i="2"/>
  <c r="N736" i="2"/>
  <c r="N703" i="2"/>
  <c r="N615" i="2"/>
  <c r="N717" i="2"/>
  <c r="N670" i="2"/>
  <c r="N662" i="2"/>
  <c r="N722" i="2"/>
  <c r="N685" i="2"/>
  <c r="N701" i="2"/>
  <c r="N719" i="2"/>
  <c r="N712" i="2"/>
  <c r="L618" i="2"/>
  <c r="L621" i="2"/>
  <c r="L682" i="2"/>
  <c r="L141" i="2"/>
  <c r="L447" i="2"/>
  <c r="L559" i="2"/>
  <c r="L492" i="2"/>
  <c r="L588" i="2"/>
  <c r="L518" i="2"/>
  <c r="L411" i="2"/>
  <c r="L469" i="2"/>
  <c r="L504" i="2"/>
  <c r="L650" i="2"/>
  <c r="L280" i="2"/>
  <c r="L201" i="2"/>
  <c r="L533" i="2"/>
  <c r="L543" i="2"/>
  <c r="L344" i="2"/>
  <c r="L343" i="2"/>
  <c r="L715" i="2"/>
  <c r="L540" i="2"/>
  <c r="L445" i="2"/>
  <c r="L473" i="2"/>
  <c r="L535" i="2"/>
  <c r="L93" i="2"/>
  <c r="L82" i="2"/>
  <c r="L654" i="2"/>
  <c r="L338" i="2"/>
  <c r="L222" i="2"/>
  <c r="L47" i="2"/>
  <c r="L250" i="2"/>
  <c r="L587" i="2"/>
  <c r="L645" i="2"/>
  <c r="L410" i="2"/>
  <c r="L11" i="2"/>
  <c r="L320" i="2"/>
  <c r="L235" i="2"/>
  <c r="L678" i="2"/>
  <c r="L122" i="2"/>
  <c r="L89" i="2"/>
  <c r="L527" i="2"/>
  <c r="L534" i="2"/>
  <c r="L114" i="2"/>
  <c r="L341" i="2"/>
  <c r="L60" i="2"/>
  <c r="L206" i="2"/>
  <c r="L256" i="2"/>
  <c r="L638" i="2"/>
  <c r="L112" i="2"/>
  <c r="L579" i="2"/>
  <c r="L333" i="2"/>
  <c r="L431" i="2"/>
  <c r="L161" i="2"/>
  <c r="L511" i="2"/>
  <c r="L131" i="2"/>
  <c r="L135" i="2"/>
  <c r="L502" i="2"/>
  <c r="L481" i="2"/>
  <c r="L432" i="2"/>
  <c r="L646" i="2"/>
  <c r="L401" i="2"/>
  <c r="L124" i="2"/>
  <c r="L367" i="2"/>
  <c r="L450" i="2"/>
  <c r="L380" i="2"/>
  <c r="L245" i="2"/>
  <c r="L257" i="2"/>
  <c r="L107" i="2"/>
  <c r="L476" i="2"/>
  <c r="L120" i="2"/>
  <c r="L362" i="2"/>
  <c r="L227" i="2"/>
  <c r="L165" i="2"/>
  <c r="L152" i="2"/>
  <c r="L405" i="2"/>
  <c r="L505" i="2"/>
  <c r="L326" i="2"/>
  <c r="L404" i="2"/>
  <c r="L548" i="2"/>
  <c r="L659" i="2"/>
  <c r="L602" i="2"/>
  <c r="L212" i="2"/>
  <c r="L239" i="2"/>
  <c r="L6" i="2"/>
  <c r="L321" i="2"/>
  <c r="L664" i="2"/>
  <c r="L4" i="2"/>
  <c r="L132" i="2"/>
  <c r="L336" i="2"/>
  <c r="L364" i="2"/>
  <c r="L616" i="2"/>
  <c r="L276" i="2"/>
  <c r="L100" i="2"/>
  <c r="L507" i="2"/>
  <c r="L91" i="2"/>
  <c r="L80" i="2"/>
  <c r="L249" i="2"/>
  <c r="L440" i="2"/>
  <c r="L149" i="2"/>
  <c r="L351" i="2"/>
  <c r="L258" i="2"/>
  <c r="L229" i="2"/>
  <c r="L234" i="2"/>
  <c r="L482" i="2"/>
  <c r="L59" i="2"/>
  <c r="L501" i="2"/>
  <c r="L314" i="2"/>
  <c r="L173" i="2"/>
  <c r="L183" i="2"/>
  <c r="L386" i="2"/>
  <c r="L62" i="2"/>
  <c r="L214" i="2"/>
  <c r="L403" i="2"/>
  <c r="L573" i="2"/>
  <c r="L708" i="2"/>
  <c r="L203" i="2"/>
  <c r="L455" i="2"/>
  <c r="L169" i="2"/>
  <c r="L519" i="2"/>
  <c r="L318" i="2"/>
  <c r="L648" i="2"/>
  <c r="L210" i="2"/>
  <c r="L19" i="2"/>
  <c r="L64" i="2"/>
  <c r="L154" i="2"/>
  <c r="L259" i="2"/>
  <c r="L160" i="2"/>
  <c r="L327" i="2"/>
  <c r="L40" i="2"/>
  <c r="L394" i="2"/>
  <c r="L43" i="2"/>
  <c r="L687" i="2"/>
  <c r="L322" i="2"/>
  <c r="L240" i="2"/>
  <c r="L577" i="2"/>
  <c r="L13" i="2"/>
  <c r="L692" i="2"/>
  <c r="L490" i="2"/>
  <c r="L681" i="2"/>
  <c r="L263" i="2"/>
  <c r="L464" i="2"/>
  <c r="L272" i="2"/>
  <c r="L396" i="2"/>
  <c r="L230" i="2"/>
  <c r="L246" i="2"/>
  <c r="L328" i="2"/>
  <c r="L335" i="2"/>
  <c r="L218" i="2"/>
  <c r="L399" i="2"/>
  <c r="L72" i="2"/>
  <c r="L140" i="2"/>
  <c r="L254" i="2"/>
  <c r="L558" i="2"/>
  <c r="L305" i="2"/>
  <c r="L564" i="2"/>
  <c r="L108" i="2"/>
  <c r="L474" i="2"/>
  <c r="L147" i="2"/>
  <c r="L515" i="2"/>
  <c r="L419" i="2"/>
  <c r="L487" i="2"/>
  <c r="L368" i="2"/>
  <c r="L601" i="2"/>
  <c r="L520" i="2"/>
  <c r="L550" i="2"/>
  <c r="L521" i="2"/>
  <c r="L671" i="2"/>
  <c r="L561" i="2"/>
  <c r="L25" i="2"/>
  <c r="L693" i="2"/>
  <c r="L571" i="2"/>
  <c r="L298" i="2"/>
  <c r="L211" i="2"/>
  <c r="L689" i="2"/>
  <c r="L385" i="2"/>
  <c r="L170" i="2"/>
  <c r="L605" i="2"/>
  <c r="L49" i="2"/>
  <c r="L417" i="2"/>
  <c r="L192" i="2"/>
  <c r="L191" i="2"/>
  <c r="L46" i="2"/>
  <c r="L182" i="2"/>
  <c r="L566" i="2"/>
  <c r="L283" i="2"/>
  <c r="L624" i="2"/>
  <c r="L7" i="2"/>
  <c r="L640" i="2"/>
  <c r="L657" i="2"/>
  <c r="L530" i="2"/>
  <c r="L611" i="2"/>
  <c r="L357" i="2"/>
  <c r="L57" i="2"/>
  <c r="L422" i="2"/>
  <c r="L27" i="2"/>
  <c r="L552" i="2"/>
  <c r="L446" i="2"/>
  <c r="L484" i="2"/>
  <c r="L373" i="2"/>
  <c r="L156" i="2"/>
  <c r="L542" i="2"/>
  <c r="L348" i="2"/>
  <c r="L213" i="2"/>
  <c r="L31" i="2"/>
  <c r="L514" i="2"/>
  <c r="L136" i="2"/>
  <c r="L308" i="2"/>
  <c r="L101" i="2"/>
  <c r="L463" i="2"/>
  <c r="L457" i="2"/>
  <c r="L647" i="2"/>
  <c r="L121" i="2"/>
  <c r="L390" i="2"/>
  <c r="L97" i="2"/>
  <c r="L551" i="2"/>
  <c r="L454" i="2"/>
  <c r="L88" i="2"/>
  <c r="L356" i="2"/>
  <c r="L416" i="2"/>
  <c r="L596" i="2"/>
  <c r="L73" i="2"/>
  <c r="L65" i="2"/>
  <c r="L9" i="2"/>
  <c r="L125" i="2"/>
  <c r="L424" i="2"/>
  <c r="L226" i="2"/>
  <c r="L479" i="2"/>
  <c r="L470" i="2"/>
  <c r="L603" i="2"/>
  <c r="L691" i="2"/>
  <c r="L721" i="2"/>
  <c r="L110" i="2"/>
  <c r="L267" i="2"/>
  <c r="L270" i="2"/>
  <c r="L317" i="2"/>
  <c r="L300" i="2"/>
  <c r="L407" i="2"/>
  <c r="L159" i="2"/>
  <c r="L593" i="2"/>
  <c r="L238" i="2"/>
  <c r="L295" i="2"/>
  <c r="L409" i="2"/>
  <c r="L690" i="2"/>
  <c r="L5" i="2"/>
  <c r="L444" i="2"/>
  <c r="L69" i="2"/>
  <c r="L346" i="2"/>
  <c r="L55" i="2"/>
  <c r="L35" i="2"/>
  <c r="L32" i="2"/>
  <c r="L497" i="2"/>
  <c r="L584" i="2"/>
  <c r="L674" i="2"/>
  <c r="L71" i="2"/>
  <c r="L568" i="2"/>
  <c r="L725" i="2"/>
  <c r="L174" i="2"/>
  <c r="L546" i="2"/>
  <c r="L186" i="2"/>
  <c r="L382" i="2"/>
  <c r="L294" i="2"/>
  <c r="L155" i="2"/>
  <c r="L460" i="2"/>
  <c r="L84" i="2"/>
  <c r="L522" i="2"/>
  <c r="L383" i="2"/>
  <c r="L349" i="2"/>
  <c r="L123" i="2"/>
  <c r="L537" i="2"/>
  <c r="L375" i="2"/>
  <c r="L166" i="2"/>
  <c r="L18" i="2"/>
  <c r="L337" i="2"/>
  <c r="L345" i="2"/>
  <c r="L51" i="2"/>
  <c r="L361" i="2"/>
  <c r="L582" i="2"/>
  <c r="L449" i="2"/>
  <c r="L555" i="2"/>
  <c r="L244" i="2"/>
  <c r="L56" i="2"/>
  <c r="L462" i="2"/>
  <c r="L665" i="2"/>
  <c r="L427" i="2"/>
  <c r="L231" i="2"/>
  <c r="L435" i="2"/>
  <c r="L92" i="2"/>
  <c r="L109" i="2"/>
  <c r="L105" i="2"/>
  <c r="L266" i="2"/>
  <c r="L253" i="2"/>
  <c r="L672" i="2"/>
  <c r="L589" i="2"/>
  <c r="L171" i="2"/>
  <c r="L67" i="2"/>
  <c r="L128" i="2"/>
  <c r="L269" i="2"/>
  <c r="L425" i="2"/>
  <c r="L359" i="2"/>
  <c r="L358" i="2"/>
  <c r="L66" i="2"/>
  <c r="L493" i="2"/>
  <c r="L607" i="2"/>
  <c r="L606" i="2"/>
  <c r="L177" i="2"/>
  <c r="L517" i="2"/>
  <c r="L365" i="2"/>
  <c r="L50" i="2"/>
  <c r="L106" i="2"/>
  <c r="L296" i="2"/>
  <c r="L456" i="2"/>
  <c r="L303" i="2"/>
  <c r="L498" i="2"/>
  <c r="L8" i="2"/>
  <c r="L242" i="2"/>
  <c r="L575" i="2"/>
  <c r="L146" i="2"/>
  <c r="L208" i="2"/>
  <c r="L261" i="2"/>
  <c r="L119" i="2"/>
  <c r="L304" i="2"/>
  <c r="L189" i="2"/>
  <c r="L384" i="2"/>
  <c r="L309" i="2"/>
  <c r="L496" i="2"/>
  <c r="L720" i="2"/>
  <c r="L205" i="2"/>
  <c r="L20" i="2"/>
  <c r="L224" i="2"/>
  <c r="L536" i="2"/>
  <c r="L625" i="2"/>
  <c r="L707" i="2"/>
  <c r="L127" i="2"/>
  <c r="L282" i="2"/>
  <c r="L81" i="2"/>
  <c r="L94" i="2"/>
  <c r="L312" i="2"/>
  <c r="L477" i="2"/>
  <c r="L217" i="2"/>
  <c r="L137" i="2"/>
  <c r="L525" i="2"/>
  <c r="L324" i="2"/>
  <c r="L188" i="2"/>
  <c r="L204" i="2"/>
  <c r="L83" i="2"/>
  <c r="L95" i="2"/>
  <c r="L641" i="2"/>
  <c r="L495" i="2"/>
  <c r="L38" i="2"/>
  <c r="L10" i="2"/>
  <c r="L732" i="2"/>
  <c r="L633" i="2"/>
  <c r="L29" i="2"/>
  <c r="L556" i="2"/>
  <c r="L129" i="2"/>
  <c r="L37" i="2"/>
  <c r="L63" i="2"/>
  <c r="L118" i="2"/>
  <c r="L200" i="2"/>
  <c r="L500" i="2"/>
  <c r="L429" i="2"/>
  <c r="L306" i="2"/>
  <c r="L130" i="2"/>
  <c r="L388" i="2"/>
  <c r="L569" i="2"/>
  <c r="L251" i="2"/>
  <c r="L574" i="2"/>
  <c r="L42" i="2"/>
  <c r="L199" i="2"/>
  <c r="L187" i="2"/>
  <c r="L360" i="2"/>
  <c r="L3" i="2"/>
  <c r="L179" i="2"/>
  <c r="L279" i="2"/>
  <c r="L630" i="2"/>
  <c r="L604" i="2"/>
  <c r="L626" i="2"/>
  <c r="L392" i="2"/>
  <c r="L48" i="2"/>
  <c r="L398" i="2"/>
  <c r="L307" i="2"/>
  <c r="L323" i="2"/>
  <c r="L181" i="2"/>
  <c r="L190" i="2"/>
  <c r="L491" i="2"/>
  <c r="L612" i="2"/>
  <c r="L709" i="2"/>
  <c r="L151" i="2"/>
  <c r="L2" i="2"/>
  <c r="L14" i="2"/>
  <c r="L433" i="2"/>
  <c r="L115" i="2"/>
  <c r="L12" i="2"/>
  <c r="L488" i="2"/>
  <c r="L666" i="2"/>
  <c r="L352" i="2"/>
  <c r="L58" i="2"/>
  <c r="L225" i="2"/>
  <c r="L325" i="2"/>
  <c r="L153" i="2"/>
  <c r="L102" i="2"/>
  <c r="L157" i="2"/>
  <c r="L329" i="2"/>
  <c r="L26" i="2"/>
  <c r="L614" i="2"/>
  <c r="L219" i="2"/>
  <c r="L143" i="2"/>
  <c r="L563" i="2"/>
  <c r="L262" i="2"/>
  <c r="L98" i="2"/>
  <c r="L34" i="2"/>
  <c r="L248" i="2"/>
  <c r="L503" i="2"/>
  <c r="L17" i="2"/>
  <c r="L15" i="2"/>
  <c r="L458" i="2"/>
  <c r="L541" i="2"/>
  <c r="L61" i="2"/>
  <c r="L287" i="2"/>
  <c r="L370" i="2"/>
  <c r="L275" i="2"/>
  <c r="L406" i="2"/>
  <c r="L265" i="2"/>
  <c r="L591" i="2"/>
  <c r="L599" i="2"/>
  <c r="L371" i="2"/>
  <c r="L241" i="2"/>
  <c r="L576" i="2"/>
  <c r="L737" i="2"/>
  <c r="L673" i="2"/>
  <c r="L74" i="2"/>
  <c r="L163" i="2"/>
  <c r="L608" i="2"/>
  <c r="L232" i="2"/>
  <c r="L489" i="2"/>
  <c r="L570" i="2"/>
  <c r="L142" i="2"/>
  <c r="L683" i="2"/>
  <c r="L28" i="2"/>
  <c r="L315" i="2"/>
  <c r="L148" i="2"/>
  <c r="L75" i="2"/>
  <c r="L459" i="2"/>
  <c r="L268" i="2"/>
  <c r="L77" i="2"/>
  <c r="L726" i="2"/>
  <c r="L686" i="2"/>
  <c r="L381" i="2"/>
  <c r="L291" i="2"/>
  <c r="L103" i="2"/>
  <c r="L243" i="2"/>
  <c r="L622" i="2"/>
  <c r="L273" i="2"/>
  <c r="L523" i="2"/>
  <c r="L378" i="2"/>
  <c r="L565" i="2"/>
  <c r="L355" i="2"/>
  <c r="L347" i="2"/>
  <c r="L264" i="2"/>
  <c r="L702" i="2"/>
  <c r="L466" i="2"/>
  <c r="L197" i="2"/>
  <c r="L68" i="2"/>
  <c r="L311" i="2"/>
  <c r="L461" i="2"/>
  <c r="L228" i="2"/>
  <c r="L423" i="2"/>
  <c r="L531" i="2"/>
  <c r="L342" i="2"/>
  <c r="L53" i="2"/>
  <c r="L597" i="2"/>
  <c r="L22" i="2"/>
  <c r="L162" i="2"/>
  <c r="L271" i="2"/>
  <c r="L680" i="2"/>
  <c r="L340" i="2"/>
  <c r="L52" i="2"/>
  <c r="L554" i="2"/>
  <c r="L467" i="2"/>
  <c r="L202" i="2"/>
  <c r="L133" i="2"/>
  <c r="L237" i="2"/>
  <c r="L339" i="2"/>
  <c r="L452" i="2"/>
  <c r="L713" i="2"/>
  <c r="L138" i="2"/>
  <c r="L297" i="2"/>
  <c r="L704" i="2"/>
  <c r="L731" i="2"/>
  <c r="L289" i="2"/>
  <c r="L366" i="2"/>
  <c r="L667" i="2"/>
  <c r="L134" i="2"/>
  <c r="L16" i="2"/>
  <c r="L581" i="2"/>
  <c r="L442" i="2"/>
  <c r="L185" i="2"/>
  <c r="L529" i="2"/>
  <c r="L30" i="2"/>
  <c r="L485" i="2"/>
  <c r="L167" i="2"/>
  <c r="L301" i="2"/>
  <c r="L658" i="2"/>
  <c r="L560" i="2"/>
  <c r="L453" i="2"/>
  <c r="L233" i="2"/>
  <c r="L639" i="2"/>
  <c r="L512" i="2"/>
  <c r="L176" i="2"/>
  <c r="L354" i="2"/>
  <c r="L21" i="2"/>
  <c r="L547" i="2"/>
  <c r="L292" i="2"/>
  <c r="L634" i="2"/>
  <c r="L524" i="2"/>
  <c r="L483" i="2"/>
  <c r="L430" i="2"/>
  <c r="L54" i="2"/>
  <c r="L45" i="2"/>
  <c r="L486" i="2"/>
  <c r="L44" i="2"/>
  <c r="L585" i="2"/>
  <c r="L734" i="2"/>
  <c r="L23" i="2"/>
  <c r="L439" i="2"/>
  <c r="L353" i="2"/>
  <c r="L113" i="2"/>
  <c r="L420" i="2"/>
  <c r="L600" i="2"/>
  <c r="L332" i="2"/>
  <c r="L590" i="2"/>
  <c r="L79" i="2"/>
  <c r="L553" i="2"/>
  <c r="L549" i="2"/>
  <c r="L724" i="2"/>
  <c r="L733" i="2"/>
  <c r="L465" i="2"/>
  <c r="L478" i="2"/>
  <c r="L660" i="2"/>
  <c r="L428" i="2"/>
  <c r="L236" i="2"/>
  <c r="L637" i="2"/>
  <c r="L116" i="2"/>
  <c r="L196" i="2"/>
  <c r="L623" i="2"/>
  <c r="L39" i="2"/>
  <c r="L377" i="2"/>
  <c r="L290" i="2"/>
  <c r="L480" i="2"/>
  <c r="L70" i="2"/>
  <c r="L631" i="2"/>
  <c r="L288" i="2"/>
  <c r="L175" i="2"/>
  <c r="L402" i="2"/>
  <c r="L24" i="2"/>
  <c r="L598" i="2"/>
  <c r="L284" i="2"/>
  <c r="L99" i="2"/>
  <c r="L215" i="2"/>
  <c r="L508" i="2"/>
  <c r="L209" i="2"/>
  <c r="L310" i="2"/>
  <c r="L651" i="2"/>
  <c r="L413" i="2"/>
  <c r="L586" i="2"/>
  <c r="L475" i="2"/>
  <c r="L41" i="2"/>
  <c r="L78" i="2"/>
  <c r="L126" i="2"/>
  <c r="L729" i="2"/>
  <c r="L184" i="2"/>
  <c r="L538" i="2"/>
  <c r="L663" i="2"/>
  <c r="L412" i="2"/>
  <c r="L696" i="2"/>
  <c r="L727" i="2"/>
  <c r="L36" i="2"/>
  <c r="L164" i="2"/>
  <c r="L509" i="2"/>
  <c r="L33" i="2"/>
  <c r="L274" i="2"/>
  <c r="L695" i="2"/>
  <c r="L706" i="2"/>
  <c r="L76" i="2"/>
  <c r="L379" i="2"/>
  <c r="L220" i="2"/>
  <c r="L400" i="2"/>
  <c r="L145" i="2"/>
  <c r="L694" i="2"/>
  <c r="L438" i="2"/>
  <c r="L350" i="2"/>
  <c r="L656" i="2"/>
  <c r="L389" i="2"/>
  <c r="L644" i="2"/>
  <c r="L139" i="2"/>
  <c r="L221" i="2"/>
  <c r="L172" i="2"/>
  <c r="L628" i="2"/>
  <c r="L111" i="2"/>
  <c r="L374" i="2"/>
  <c r="L516" i="2"/>
  <c r="L572" i="2"/>
  <c r="L334" i="2"/>
  <c r="L96" i="2"/>
  <c r="L711" i="2"/>
  <c r="L436" i="2"/>
  <c r="L697" i="2"/>
  <c r="L718" i="2"/>
  <c r="L532" i="2"/>
  <c r="L653" i="2"/>
  <c r="L207" i="2"/>
  <c r="L178" i="2"/>
  <c r="L636" i="2"/>
  <c r="L434" i="2"/>
  <c r="L506" i="2"/>
  <c r="L86" i="2"/>
  <c r="L330" i="2"/>
  <c r="L278" i="2"/>
  <c r="L150" i="2"/>
  <c r="L293" i="2"/>
  <c r="L260" i="2"/>
  <c r="L247" i="2"/>
  <c r="L319" i="2"/>
  <c r="L117" i="2"/>
  <c r="L144" i="2"/>
  <c r="L104" i="2"/>
  <c r="L652" i="2"/>
  <c r="L418" i="2"/>
  <c r="L372" i="2"/>
  <c r="L216" i="2"/>
  <c r="L676" i="2"/>
  <c r="L609" i="2"/>
  <c r="L710" i="2"/>
  <c r="L578" i="2"/>
  <c r="L661" i="2"/>
  <c r="L539" i="2"/>
  <c r="L90" i="2"/>
  <c r="L642" i="2"/>
  <c r="L613" i="2"/>
  <c r="L738" i="2"/>
  <c r="L730" i="2"/>
  <c r="L397" i="2"/>
  <c r="L699" i="2"/>
  <c r="L158" i="2"/>
  <c r="L316" i="2"/>
  <c r="L620" i="2"/>
  <c r="L180" i="2"/>
  <c r="L281" i="2"/>
  <c r="L387" i="2"/>
  <c r="L194" i="2"/>
  <c r="L471" i="2"/>
  <c r="L619" i="2"/>
  <c r="L87" i="2"/>
  <c r="L421" i="2"/>
  <c r="L679" i="2"/>
  <c r="L255" i="2"/>
  <c r="L277" i="2"/>
  <c r="L580" i="2"/>
  <c r="L610" i="2"/>
  <c r="L544" i="2"/>
  <c r="L331" i="2"/>
  <c r="L363" i="2"/>
  <c r="L393" i="2"/>
  <c r="L414" i="2"/>
  <c r="L85" i="2"/>
  <c r="L193" i="2"/>
  <c r="L286" i="2"/>
  <c r="L285" i="2"/>
  <c r="L223" i="2"/>
  <c r="L494" i="2"/>
  <c r="L728" i="2"/>
  <c r="L391" i="2"/>
  <c r="L595" i="2"/>
  <c r="L668" i="2"/>
  <c r="L198" i="2"/>
  <c r="L299" i="2"/>
  <c r="L567" i="2"/>
  <c r="L168" i="2"/>
  <c r="L510" i="2"/>
  <c r="L195" i="2"/>
  <c r="L499" i="2"/>
  <c r="L562" i="2"/>
  <c r="L594" i="2"/>
  <c r="L252" i="2"/>
  <c r="L627" i="2"/>
  <c r="L448" i="2"/>
  <c r="L632" i="2"/>
  <c r="L545" i="2"/>
  <c r="L513" i="2"/>
  <c r="L395" i="2"/>
  <c r="L415" i="2"/>
  <c r="L443" i="2"/>
  <c r="L655" i="2"/>
  <c r="L441" i="2"/>
  <c r="L376" i="2"/>
  <c r="L716" i="2"/>
  <c r="L408" i="2"/>
  <c r="L302" i="2"/>
  <c r="L688" i="2"/>
  <c r="L369" i="2"/>
  <c r="L583" i="2"/>
  <c r="L669" i="2"/>
  <c r="L643" i="2"/>
  <c r="L451" i="2"/>
  <c r="L437" i="2"/>
  <c r="L526" i="2"/>
  <c r="L313" i="2"/>
  <c r="L649" i="2"/>
  <c r="L629" i="2"/>
  <c r="L723" i="2"/>
  <c r="L426" i="2"/>
  <c r="L684" i="2"/>
  <c r="L675" i="2"/>
  <c r="L468" i="2"/>
  <c r="L635" i="2"/>
  <c r="L617" i="2"/>
  <c r="L700" i="2"/>
  <c r="L557" i="2"/>
  <c r="L592" i="2"/>
  <c r="L739" i="2"/>
  <c r="L528" i="2"/>
  <c r="L677" i="2"/>
  <c r="L472" i="2"/>
  <c r="L698" i="2"/>
  <c r="L735" i="2"/>
  <c r="L714" i="2"/>
  <c r="L705" i="2"/>
  <c r="L736" i="2"/>
  <c r="L703" i="2"/>
  <c r="L615" i="2"/>
  <c r="L717" i="2"/>
  <c r="L670" i="2"/>
  <c r="L662" i="2"/>
  <c r="L722" i="2"/>
  <c r="L685" i="2"/>
  <c r="L701" i="2"/>
  <c r="L719" i="2"/>
  <c r="L712" i="2"/>
  <c r="J618" i="2"/>
  <c r="J621" i="2"/>
  <c r="J682" i="2"/>
  <c r="J141" i="2"/>
  <c r="J447" i="2"/>
  <c r="J559" i="2"/>
  <c r="J492" i="2"/>
  <c r="J588" i="2"/>
  <c r="J518" i="2"/>
  <c r="J411" i="2"/>
  <c r="J469" i="2"/>
  <c r="J504" i="2"/>
  <c r="J650" i="2"/>
  <c r="J280" i="2"/>
  <c r="J201" i="2"/>
  <c r="J533" i="2"/>
  <c r="J543" i="2"/>
  <c r="J344" i="2"/>
  <c r="J343" i="2"/>
  <c r="J715" i="2"/>
  <c r="J540" i="2"/>
  <c r="J445" i="2"/>
  <c r="J473" i="2"/>
  <c r="J535" i="2"/>
  <c r="J93" i="2"/>
  <c r="J82" i="2"/>
  <c r="J654" i="2"/>
  <c r="J338" i="2"/>
  <c r="J222" i="2"/>
  <c r="J47" i="2"/>
  <c r="J250" i="2"/>
  <c r="J587" i="2"/>
  <c r="J645" i="2"/>
  <c r="J410" i="2"/>
  <c r="J11" i="2"/>
  <c r="J320" i="2"/>
  <c r="J235" i="2"/>
  <c r="J678" i="2"/>
  <c r="J122" i="2"/>
  <c r="J89" i="2"/>
  <c r="J527" i="2"/>
  <c r="J534" i="2"/>
  <c r="J114" i="2"/>
  <c r="J341" i="2"/>
  <c r="J60" i="2"/>
  <c r="J206" i="2"/>
  <c r="J256" i="2"/>
  <c r="J638" i="2"/>
  <c r="J112" i="2"/>
  <c r="J579" i="2"/>
  <c r="J333" i="2"/>
  <c r="J431" i="2"/>
  <c r="J161" i="2"/>
  <c r="J511" i="2"/>
  <c r="J131" i="2"/>
  <c r="J135" i="2"/>
  <c r="J502" i="2"/>
  <c r="J481" i="2"/>
  <c r="J432" i="2"/>
  <c r="J646" i="2"/>
  <c r="J401" i="2"/>
  <c r="J124" i="2"/>
  <c r="J367" i="2"/>
  <c r="J450" i="2"/>
  <c r="J380" i="2"/>
  <c r="J245" i="2"/>
  <c r="J257" i="2"/>
  <c r="J107" i="2"/>
  <c r="J476" i="2"/>
  <c r="J120" i="2"/>
  <c r="J362" i="2"/>
  <c r="J227" i="2"/>
  <c r="J165" i="2"/>
  <c r="J152" i="2"/>
  <c r="J405" i="2"/>
  <c r="J505" i="2"/>
  <c r="J326" i="2"/>
  <c r="J404" i="2"/>
  <c r="J548" i="2"/>
  <c r="J659" i="2"/>
  <c r="J602" i="2"/>
  <c r="J212" i="2"/>
  <c r="J239" i="2"/>
  <c r="J6" i="2"/>
  <c r="J321" i="2"/>
  <c r="J664" i="2"/>
  <c r="J4" i="2"/>
  <c r="J132" i="2"/>
  <c r="J336" i="2"/>
  <c r="J364" i="2"/>
  <c r="J616" i="2"/>
  <c r="J276" i="2"/>
  <c r="J100" i="2"/>
  <c r="J507" i="2"/>
  <c r="J91" i="2"/>
  <c r="J80" i="2"/>
  <c r="J249" i="2"/>
  <c r="J440" i="2"/>
  <c r="J149" i="2"/>
  <c r="J351" i="2"/>
  <c r="J258" i="2"/>
  <c r="J229" i="2"/>
  <c r="J234" i="2"/>
  <c r="J482" i="2"/>
  <c r="J59" i="2"/>
  <c r="J501" i="2"/>
  <c r="J314" i="2"/>
  <c r="J173" i="2"/>
  <c r="J183" i="2"/>
  <c r="J386" i="2"/>
  <c r="J62" i="2"/>
  <c r="J214" i="2"/>
  <c r="J403" i="2"/>
  <c r="J573" i="2"/>
  <c r="J708" i="2"/>
  <c r="J203" i="2"/>
  <c r="J455" i="2"/>
  <c r="J169" i="2"/>
  <c r="J519" i="2"/>
  <c r="J318" i="2"/>
  <c r="J648" i="2"/>
  <c r="J210" i="2"/>
  <c r="J19" i="2"/>
  <c r="J64" i="2"/>
  <c r="J154" i="2"/>
  <c r="J259" i="2"/>
  <c r="J160" i="2"/>
  <c r="J327" i="2"/>
  <c r="J40" i="2"/>
  <c r="J394" i="2"/>
  <c r="J43" i="2"/>
  <c r="J687" i="2"/>
  <c r="J322" i="2"/>
  <c r="J240" i="2"/>
  <c r="J577" i="2"/>
  <c r="J13" i="2"/>
  <c r="J692" i="2"/>
  <c r="J490" i="2"/>
  <c r="J681" i="2"/>
  <c r="J263" i="2"/>
  <c r="J464" i="2"/>
  <c r="J272" i="2"/>
  <c r="J396" i="2"/>
  <c r="J230" i="2"/>
  <c r="J246" i="2"/>
  <c r="J328" i="2"/>
  <c r="J335" i="2"/>
  <c r="J218" i="2"/>
  <c r="J399" i="2"/>
  <c r="J72" i="2"/>
  <c r="J140" i="2"/>
  <c r="J254" i="2"/>
  <c r="J558" i="2"/>
  <c r="J305" i="2"/>
  <c r="J564" i="2"/>
  <c r="J108" i="2"/>
  <c r="J474" i="2"/>
  <c r="J147" i="2"/>
  <c r="J515" i="2"/>
  <c r="J419" i="2"/>
  <c r="J487" i="2"/>
  <c r="J368" i="2"/>
  <c r="J601" i="2"/>
  <c r="J520" i="2"/>
  <c r="J550" i="2"/>
  <c r="J521" i="2"/>
  <c r="J671" i="2"/>
  <c r="J561" i="2"/>
  <c r="J25" i="2"/>
  <c r="J693" i="2"/>
  <c r="J571" i="2"/>
  <c r="J298" i="2"/>
  <c r="J211" i="2"/>
  <c r="J689" i="2"/>
  <c r="J385" i="2"/>
  <c r="J170" i="2"/>
  <c r="J605" i="2"/>
  <c r="J49" i="2"/>
  <c r="J417" i="2"/>
  <c r="J192" i="2"/>
  <c r="J191" i="2"/>
  <c r="J46" i="2"/>
  <c r="J182" i="2"/>
  <c r="J566" i="2"/>
  <c r="J283" i="2"/>
  <c r="J624" i="2"/>
  <c r="J7" i="2"/>
  <c r="J640" i="2"/>
  <c r="J657" i="2"/>
  <c r="J530" i="2"/>
  <c r="J611" i="2"/>
  <c r="J357" i="2"/>
  <c r="J57" i="2"/>
  <c r="J422" i="2"/>
  <c r="J27" i="2"/>
  <c r="J552" i="2"/>
  <c r="J446" i="2"/>
  <c r="J484" i="2"/>
  <c r="J373" i="2"/>
  <c r="J156" i="2"/>
  <c r="J542" i="2"/>
  <c r="J348" i="2"/>
  <c r="J213" i="2"/>
  <c r="J31" i="2"/>
  <c r="J514" i="2"/>
  <c r="J136" i="2"/>
  <c r="J308" i="2"/>
  <c r="J101" i="2"/>
  <c r="J463" i="2"/>
  <c r="J457" i="2"/>
  <c r="J647" i="2"/>
  <c r="J121" i="2"/>
  <c r="J390" i="2"/>
  <c r="J97" i="2"/>
  <c r="J551" i="2"/>
  <c r="J454" i="2"/>
  <c r="J88" i="2"/>
  <c r="J356" i="2"/>
  <c r="J416" i="2"/>
  <c r="J596" i="2"/>
  <c r="J73" i="2"/>
  <c r="J65" i="2"/>
  <c r="J9" i="2"/>
  <c r="J125" i="2"/>
  <c r="J424" i="2"/>
  <c r="J226" i="2"/>
  <c r="J479" i="2"/>
  <c r="J470" i="2"/>
  <c r="J603" i="2"/>
  <c r="J691" i="2"/>
  <c r="J721" i="2"/>
  <c r="J110" i="2"/>
  <c r="J267" i="2"/>
  <c r="J270" i="2"/>
  <c r="J317" i="2"/>
  <c r="J300" i="2"/>
  <c r="J407" i="2"/>
  <c r="J159" i="2"/>
  <c r="J593" i="2"/>
  <c r="J238" i="2"/>
  <c r="J295" i="2"/>
  <c r="J409" i="2"/>
  <c r="J690" i="2"/>
  <c r="J5" i="2"/>
  <c r="J444" i="2"/>
  <c r="J69" i="2"/>
  <c r="J346" i="2"/>
  <c r="J55" i="2"/>
  <c r="J35" i="2"/>
  <c r="J32" i="2"/>
  <c r="J497" i="2"/>
  <c r="J584" i="2"/>
  <c r="J674" i="2"/>
  <c r="J71" i="2"/>
  <c r="J568" i="2"/>
  <c r="J725" i="2"/>
  <c r="J174" i="2"/>
  <c r="J546" i="2"/>
  <c r="J186" i="2"/>
  <c r="J382" i="2"/>
  <c r="J294" i="2"/>
  <c r="J155" i="2"/>
  <c r="J460" i="2"/>
  <c r="J84" i="2"/>
  <c r="J522" i="2"/>
  <c r="J383" i="2"/>
  <c r="J349" i="2"/>
  <c r="J123" i="2"/>
  <c r="J537" i="2"/>
  <c r="J375" i="2"/>
  <c r="J166" i="2"/>
  <c r="J18" i="2"/>
  <c r="J337" i="2"/>
  <c r="J345" i="2"/>
  <c r="J51" i="2"/>
  <c r="J361" i="2"/>
  <c r="J582" i="2"/>
  <c r="J449" i="2"/>
  <c r="J555" i="2"/>
  <c r="J244" i="2"/>
  <c r="J56" i="2"/>
  <c r="J462" i="2"/>
  <c r="J665" i="2"/>
  <c r="J427" i="2"/>
  <c r="J231" i="2"/>
  <c r="J435" i="2"/>
  <c r="J92" i="2"/>
  <c r="J109" i="2"/>
  <c r="J105" i="2"/>
  <c r="J266" i="2"/>
  <c r="J253" i="2"/>
  <c r="J672" i="2"/>
  <c r="J589" i="2"/>
  <c r="J171" i="2"/>
  <c r="J67" i="2"/>
  <c r="J128" i="2"/>
  <c r="J269" i="2"/>
  <c r="J425" i="2"/>
  <c r="J359" i="2"/>
  <c r="J358" i="2"/>
  <c r="J66" i="2"/>
  <c r="J493" i="2"/>
  <c r="J607" i="2"/>
  <c r="J606" i="2"/>
  <c r="J177" i="2"/>
  <c r="J517" i="2"/>
  <c r="J365" i="2"/>
  <c r="J50" i="2"/>
  <c r="J106" i="2"/>
  <c r="J296" i="2"/>
  <c r="J456" i="2"/>
  <c r="J303" i="2"/>
  <c r="J498" i="2"/>
  <c r="J8" i="2"/>
  <c r="J242" i="2"/>
  <c r="J575" i="2"/>
  <c r="J146" i="2"/>
  <c r="J208" i="2"/>
  <c r="J261" i="2"/>
  <c r="J119" i="2"/>
  <c r="J304" i="2"/>
  <c r="J189" i="2"/>
  <c r="J384" i="2"/>
  <c r="J309" i="2"/>
  <c r="J496" i="2"/>
  <c r="J720" i="2"/>
  <c r="J205" i="2"/>
  <c r="J20" i="2"/>
  <c r="J224" i="2"/>
  <c r="J536" i="2"/>
  <c r="J625" i="2"/>
  <c r="J707" i="2"/>
  <c r="J127" i="2"/>
  <c r="J282" i="2"/>
  <c r="J81" i="2"/>
  <c r="J94" i="2"/>
  <c r="J312" i="2"/>
  <c r="J477" i="2"/>
  <c r="J217" i="2"/>
  <c r="J137" i="2"/>
  <c r="J525" i="2"/>
  <c r="J324" i="2"/>
  <c r="J188" i="2"/>
  <c r="J204" i="2"/>
  <c r="J83" i="2"/>
  <c r="J95" i="2"/>
  <c r="J641" i="2"/>
  <c r="J495" i="2"/>
  <c r="J38" i="2"/>
  <c r="J10" i="2"/>
  <c r="J732" i="2"/>
  <c r="J633" i="2"/>
  <c r="J29" i="2"/>
  <c r="J556" i="2"/>
  <c r="J129" i="2"/>
  <c r="J37" i="2"/>
  <c r="J63" i="2"/>
  <c r="J118" i="2"/>
  <c r="J200" i="2"/>
  <c r="J500" i="2"/>
  <c r="J429" i="2"/>
  <c r="J306" i="2"/>
  <c r="J130" i="2"/>
  <c r="J388" i="2"/>
  <c r="J569" i="2"/>
  <c r="J251" i="2"/>
  <c r="J574" i="2"/>
  <c r="J42" i="2"/>
  <c r="J199" i="2"/>
  <c r="J187" i="2"/>
  <c r="J360" i="2"/>
  <c r="J3" i="2"/>
  <c r="J179" i="2"/>
  <c r="J279" i="2"/>
  <c r="J630" i="2"/>
  <c r="J604" i="2"/>
  <c r="J626" i="2"/>
  <c r="J392" i="2"/>
  <c r="J48" i="2"/>
  <c r="J398" i="2"/>
  <c r="J307" i="2"/>
  <c r="J323" i="2"/>
  <c r="J181" i="2"/>
  <c r="J190" i="2"/>
  <c r="J491" i="2"/>
  <c r="J612" i="2"/>
  <c r="J709" i="2"/>
  <c r="J151" i="2"/>
  <c r="J2" i="2"/>
  <c r="J14" i="2"/>
  <c r="J433" i="2"/>
  <c r="J115" i="2"/>
  <c r="J12" i="2"/>
  <c r="J488" i="2"/>
  <c r="J666" i="2"/>
  <c r="J352" i="2"/>
  <c r="J58" i="2"/>
  <c r="J225" i="2"/>
  <c r="J325" i="2"/>
  <c r="J153" i="2"/>
  <c r="J102" i="2"/>
  <c r="J157" i="2"/>
  <c r="J329" i="2"/>
  <c r="J26" i="2"/>
  <c r="J614" i="2"/>
  <c r="J219" i="2"/>
  <c r="J143" i="2"/>
  <c r="J563" i="2"/>
  <c r="J262" i="2"/>
  <c r="J98" i="2"/>
  <c r="J34" i="2"/>
  <c r="J248" i="2"/>
  <c r="J503" i="2"/>
  <c r="J17" i="2"/>
  <c r="J15" i="2"/>
  <c r="J458" i="2"/>
  <c r="J541" i="2"/>
  <c r="J61" i="2"/>
  <c r="J287" i="2"/>
  <c r="J370" i="2"/>
  <c r="J275" i="2"/>
  <c r="J406" i="2"/>
  <c r="J265" i="2"/>
  <c r="J591" i="2"/>
  <c r="J599" i="2"/>
  <c r="J371" i="2"/>
  <c r="J241" i="2"/>
  <c r="J576" i="2"/>
  <c r="J737" i="2"/>
  <c r="J673" i="2"/>
  <c r="J74" i="2"/>
  <c r="J163" i="2"/>
  <c r="J608" i="2"/>
  <c r="J232" i="2"/>
  <c r="J489" i="2"/>
  <c r="J570" i="2"/>
  <c r="J142" i="2"/>
  <c r="J683" i="2"/>
  <c r="J28" i="2"/>
  <c r="J315" i="2"/>
  <c r="J148" i="2"/>
  <c r="J75" i="2"/>
  <c r="J459" i="2"/>
  <c r="J268" i="2"/>
  <c r="J77" i="2"/>
  <c r="J726" i="2"/>
  <c r="J686" i="2"/>
  <c r="J381" i="2"/>
  <c r="J291" i="2"/>
  <c r="J103" i="2"/>
  <c r="J243" i="2"/>
  <c r="J622" i="2"/>
  <c r="J273" i="2"/>
  <c r="J523" i="2"/>
  <c r="J378" i="2"/>
  <c r="J565" i="2"/>
  <c r="J355" i="2"/>
  <c r="J347" i="2"/>
  <c r="J264" i="2"/>
  <c r="J702" i="2"/>
  <c r="J466" i="2"/>
  <c r="J197" i="2"/>
  <c r="J68" i="2"/>
  <c r="J311" i="2"/>
  <c r="J461" i="2"/>
  <c r="J228" i="2"/>
  <c r="J423" i="2"/>
  <c r="J531" i="2"/>
  <c r="J342" i="2"/>
  <c r="J53" i="2"/>
  <c r="J597" i="2"/>
  <c r="J22" i="2"/>
  <c r="J162" i="2"/>
  <c r="J271" i="2"/>
  <c r="J680" i="2"/>
  <c r="J340" i="2"/>
  <c r="J52" i="2"/>
  <c r="J554" i="2"/>
  <c r="J467" i="2"/>
  <c r="J202" i="2"/>
  <c r="J133" i="2"/>
  <c r="J237" i="2"/>
  <c r="J339" i="2"/>
  <c r="J452" i="2"/>
  <c r="J713" i="2"/>
  <c r="J138" i="2"/>
  <c r="J297" i="2"/>
  <c r="J704" i="2"/>
  <c r="J731" i="2"/>
  <c r="J289" i="2"/>
  <c r="J366" i="2"/>
  <c r="J667" i="2"/>
  <c r="J134" i="2"/>
  <c r="J16" i="2"/>
  <c r="J581" i="2"/>
  <c r="J442" i="2"/>
  <c r="J185" i="2"/>
  <c r="J529" i="2"/>
  <c r="J30" i="2"/>
  <c r="J485" i="2"/>
  <c r="J167" i="2"/>
  <c r="J301" i="2"/>
  <c r="J658" i="2"/>
  <c r="J560" i="2"/>
  <c r="J453" i="2"/>
  <c r="J233" i="2"/>
  <c r="J639" i="2"/>
  <c r="J512" i="2"/>
  <c r="J176" i="2"/>
  <c r="J354" i="2"/>
  <c r="J21" i="2"/>
  <c r="J547" i="2"/>
  <c r="J292" i="2"/>
  <c r="J634" i="2"/>
  <c r="J524" i="2"/>
  <c r="J483" i="2"/>
  <c r="J430" i="2"/>
  <c r="J54" i="2"/>
  <c r="J45" i="2"/>
  <c r="J486" i="2"/>
  <c r="J44" i="2"/>
  <c r="J585" i="2"/>
  <c r="J734" i="2"/>
  <c r="J23" i="2"/>
  <c r="J439" i="2"/>
  <c r="J353" i="2"/>
  <c r="J113" i="2"/>
  <c r="J420" i="2"/>
  <c r="J600" i="2"/>
  <c r="J332" i="2"/>
  <c r="J590" i="2"/>
  <c r="J79" i="2"/>
  <c r="J553" i="2"/>
  <c r="J549" i="2"/>
  <c r="J724" i="2"/>
  <c r="J733" i="2"/>
  <c r="J465" i="2"/>
  <c r="J478" i="2"/>
  <c r="J660" i="2"/>
  <c r="J428" i="2"/>
  <c r="J236" i="2"/>
  <c r="J637" i="2"/>
  <c r="J116" i="2"/>
  <c r="J196" i="2"/>
  <c r="J623" i="2"/>
  <c r="J39" i="2"/>
  <c r="J377" i="2"/>
  <c r="J290" i="2"/>
  <c r="J480" i="2"/>
  <c r="J70" i="2"/>
  <c r="J631" i="2"/>
  <c r="J288" i="2"/>
  <c r="J175" i="2"/>
  <c r="J402" i="2"/>
  <c r="J24" i="2"/>
  <c r="J598" i="2"/>
  <c r="J284" i="2"/>
  <c r="J99" i="2"/>
  <c r="J215" i="2"/>
  <c r="J508" i="2"/>
  <c r="J209" i="2"/>
  <c r="J310" i="2"/>
  <c r="J651" i="2"/>
  <c r="J413" i="2"/>
  <c r="J586" i="2"/>
  <c r="J475" i="2"/>
  <c r="J41" i="2"/>
  <c r="J78" i="2"/>
  <c r="J126" i="2"/>
  <c r="J729" i="2"/>
  <c r="J184" i="2"/>
  <c r="J538" i="2"/>
  <c r="J663" i="2"/>
  <c r="J412" i="2"/>
  <c r="J696" i="2"/>
  <c r="J727" i="2"/>
  <c r="J36" i="2"/>
  <c r="J164" i="2"/>
  <c r="J509" i="2"/>
  <c r="J33" i="2"/>
  <c r="J274" i="2"/>
  <c r="J695" i="2"/>
  <c r="J706" i="2"/>
  <c r="J76" i="2"/>
  <c r="J379" i="2"/>
  <c r="J220" i="2"/>
  <c r="J400" i="2"/>
  <c r="J145" i="2"/>
  <c r="J694" i="2"/>
  <c r="J438" i="2"/>
  <c r="J350" i="2"/>
  <c r="J656" i="2"/>
  <c r="J389" i="2"/>
  <c r="J644" i="2"/>
  <c r="J139" i="2"/>
  <c r="J221" i="2"/>
  <c r="J172" i="2"/>
  <c r="J628" i="2"/>
  <c r="J111" i="2"/>
  <c r="J374" i="2"/>
  <c r="J516" i="2"/>
  <c r="J572" i="2"/>
  <c r="J334" i="2"/>
  <c r="J96" i="2"/>
  <c r="J711" i="2"/>
  <c r="J436" i="2"/>
  <c r="J697" i="2"/>
  <c r="J718" i="2"/>
  <c r="J532" i="2"/>
  <c r="J653" i="2"/>
  <c r="J207" i="2"/>
  <c r="J178" i="2"/>
  <c r="J636" i="2"/>
  <c r="J434" i="2"/>
  <c r="J506" i="2"/>
  <c r="J86" i="2"/>
  <c r="J330" i="2"/>
  <c r="J278" i="2"/>
  <c r="J150" i="2"/>
  <c r="J293" i="2"/>
  <c r="J260" i="2"/>
  <c r="J247" i="2"/>
  <c r="J319" i="2"/>
  <c r="J117" i="2"/>
  <c r="J144" i="2"/>
  <c r="J104" i="2"/>
  <c r="J652" i="2"/>
  <c r="J418" i="2"/>
  <c r="J372" i="2"/>
  <c r="J216" i="2"/>
  <c r="J676" i="2"/>
  <c r="J609" i="2"/>
  <c r="J710" i="2"/>
  <c r="J578" i="2"/>
  <c r="J661" i="2"/>
  <c r="J539" i="2"/>
  <c r="J90" i="2"/>
  <c r="J642" i="2"/>
  <c r="J613" i="2"/>
  <c r="J738" i="2"/>
  <c r="J730" i="2"/>
  <c r="J397" i="2"/>
  <c r="J699" i="2"/>
  <c r="J158" i="2"/>
  <c r="J316" i="2"/>
  <c r="J620" i="2"/>
  <c r="J180" i="2"/>
  <c r="J281" i="2"/>
  <c r="J387" i="2"/>
  <c r="J194" i="2"/>
  <c r="J471" i="2"/>
  <c r="J619" i="2"/>
  <c r="J87" i="2"/>
  <c r="J421" i="2"/>
  <c r="J679" i="2"/>
  <c r="J255" i="2"/>
  <c r="J277" i="2"/>
  <c r="J580" i="2"/>
  <c r="J610" i="2"/>
  <c r="J544" i="2"/>
  <c r="J331" i="2"/>
  <c r="J363" i="2"/>
  <c r="J393" i="2"/>
  <c r="J414" i="2"/>
  <c r="J85" i="2"/>
  <c r="J193" i="2"/>
  <c r="J286" i="2"/>
  <c r="J285" i="2"/>
  <c r="J223" i="2"/>
  <c r="J494" i="2"/>
  <c r="J728" i="2"/>
  <c r="J391" i="2"/>
  <c r="J595" i="2"/>
  <c r="J668" i="2"/>
  <c r="J198" i="2"/>
  <c r="J299" i="2"/>
  <c r="J567" i="2"/>
  <c r="J168" i="2"/>
  <c r="J510" i="2"/>
  <c r="J195" i="2"/>
  <c r="J499" i="2"/>
  <c r="J562" i="2"/>
  <c r="J594" i="2"/>
  <c r="J252" i="2"/>
  <c r="J627" i="2"/>
  <c r="J448" i="2"/>
  <c r="J632" i="2"/>
  <c r="J545" i="2"/>
  <c r="J513" i="2"/>
  <c r="J395" i="2"/>
  <c r="J415" i="2"/>
  <c r="J443" i="2"/>
  <c r="J655" i="2"/>
  <c r="J441" i="2"/>
  <c r="J376" i="2"/>
  <c r="J716" i="2"/>
  <c r="J408" i="2"/>
  <c r="J302" i="2"/>
  <c r="J688" i="2"/>
  <c r="J369" i="2"/>
  <c r="J583" i="2"/>
  <c r="J669" i="2"/>
  <c r="J643" i="2"/>
  <c r="J451" i="2"/>
  <c r="J437" i="2"/>
  <c r="J526" i="2"/>
  <c r="J313" i="2"/>
  <c r="J649" i="2"/>
  <c r="J629" i="2"/>
  <c r="J723" i="2"/>
  <c r="J426" i="2"/>
  <c r="J684" i="2"/>
  <c r="J675" i="2"/>
  <c r="J468" i="2"/>
  <c r="J635" i="2"/>
  <c r="J617" i="2"/>
  <c r="J700" i="2"/>
  <c r="J557" i="2"/>
  <c r="J592" i="2"/>
  <c r="J739" i="2"/>
  <c r="J528" i="2"/>
  <c r="J677" i="2"/>
  <c r="J472" i="2"/>
  <c r="J698" i="2"/>
  <c r="J735" i="2"/>
  <c r="J714" i="2"/>
  <c r="J705" i="2"/>
  <c r="J736" i="2"/>
  <c r="J703" i="2"/>
  <c r="J615" i="2"/>
  <c r="J717" i="2"/>
  <c r="J670" i="2"/>
  <c r="J662" i="2"/>
  <c r="J722" i="2"/>
  <c r="J685" i="2"/>
  <c r="J701" i="2"/>
  <c r="J719" i="2"/>
  <c r="J712" i="2"/>
  <c r="H618" i="2"/>
  <c r="H621" i="2"/>
  <c r="H682" i="2"/>
  <c r="H141" i="2"/>
  <c r="H447" i="2"/>
  <c r="H559" i="2"/>
  <c r="H492" i="2"/>
  <c r="H588" i="2"/>
  <c r="H518" i="2"/>
  <c r="H411" i="2"/>
  <c r="H469" i="2"/>
  <c r="H504" i="2"/>
  <c r="H650" i="2"/>
  <c r="H280" i="2"/>
  <c r="H201" i="2"/>
  <c r="H533" i="2"/>
  <c r="H543" i="2"/>
  <c r="H344" i="2"/>
  <c r="H343" i="2"/>
  <c r="H715" i="2"/>
  <c r="H540" i="2"/>
  <c r="H445" i="2"/>
  <c r="H473" i="2"/>
  <c r="H535" i="2"/>
  <c r="H93" i="2"/>
  <c r="H82" i="2"/>
  <c r="H654" i="2"/>
  <c r="H338" i="2"/>
  <c r="H222" i="2"/>
  <c r="H47" i="2"/>
  <c r="H250" i="2"/>
  <c r="H587" i="2"/>
  <c r="H645" i="2"/>
  <c r="H410" i="2"/>
  <c r="H11" i="2"/>
  <c r="H320" i="2"/>
  <c r="H235" i="2"/>
  <c r="H678" i="2"/>
  <c r="H122" i="2"/>
  <c r="H89" i="2"/>
  <c r="H527" i="2"/>
  <c r="H534" i="2"/>
  <c r="H114" i="2"/>
  <c r="H341" i="2"/>
  <c r="H60" i="2"/>
  <c r="H206" i="2"/>
  <c r="H256" i="2"/>
  <c r="H638" i="2"/>
  <c r="H112" i="2"/>
  <c r="H579" i="2"/>
  <c r="H333" i="2"/>
  <c r="H431" i="2"/>
  <c r="H161" i="2"/>
  <c r="H511" i="2"/>
  <c r="H131" i="2"/>
  <c r="H135" i="2"/>
  <c r="H502" i="2"/>
  <c r="H481" i="2"/>
  <c r="H432" i="2"/>
  <c r="H646" i="2"/>
  <c r="H401" i="2"/>
  <c r="H124" i="2"/>
  <c r="H367" i="2"/>
  <c r="H450" i="2"/>
  <c r="H380" i="2"/>
  <c r="H245" i="2"/>
  <c r="H257" i="2"/>
  <c r="H107" i="2"/>
  <c r="H476" i="2"/>
  <c r="H120" i="2"/>
  <c r="H362" i="2"/>
  <c r="H227" i="2"/>
  <c r="H165" i="2"/>
  <c r="H152" i="2"/>
  <c r="H405" i="2"/>
  <c r="H505" i="2"/>
  <c r="H326" i="2"/>
  <c r="H404" i="2"/>
  <c r="H548" i="2"/>
  <c r="H659" i="2"/>
  <c r="H602" i="2"/>
  <c r="H212" i="2"/>
  <c r="H239" i="2"/>
  <c r="H6" i="2"/>
  <c r="H321" i="2"/>
  <c r="H664" i="2"/>
  <c r="H4" i="2"/>
  <c r="H132" i="2"/>
  <c r="H336" i="2"/>
  <c r="H364" i="2"/>
  <c r="H616" i="2"/>
  <c r="H276" i="2"/>
  <c r="H100" i="2"/>
  <c r="H507" i="2"/>
  <c r="H91" i="2"/>
  <c r="H80" i="2"/>
  <c r="H249" i="2"/>
  <c r="H440" i="2"/>
  <c r="H149" i="2"/>
  <c r="H351" i="2"/>
  <c r="H258" i="2"/>
  <c r="H229" i="2"/>
  <c r="H234" i="2"/>
  <c r="H482" i="2"/>
  <c r="H59" i="2"/>
  <c r="H501" i="2"/>
  <c r="H314" i="2"/>
  <c r="H173" i="2"/>
  <c r="H183" i="2"/>
  <c r="H386" i="2"/>
  <c r="H62" i="2"/>
  <c r="H214" i="2"/>
  <c r="H403" i="2"/>
  <c r="H573" i="2"/>
  <c r="H708" i="2"/>
  <c r="H203" i="2"/>
  <c r="H455" i="2"/>
  <c r="H169" i="2"/>
  <c r="H519" i="2"/>
  <c r="H318" i="2"/>
  <c r="H648" i="2"/>
  <c r="H210" i="2"/>
  <c r="H19" i="2"/>
  <c r="H64" i="2"/>
  <c r="H154" i="2"/>
  <c r="H259" i="2"/>
  <c r="H160" i="2"/>
  <c r="H327" i="2"/>
  <c r="H40" i="2"/>
  <c r="H394" i="2"/>
  <c r="H43" i="2"/>
  <c r="H687" i="2"/>
  <c r="H322" i="2"/>
  <c r="H240" i="2"/>
  <c r="H577" i="2"/>
  <c r="H13" i="2"/>
  <c r="H692" i="2"/>
  <c r="H490" i="2"/>
  <c r="H681" i="2"/>
  <c r="H263" i="2"/>
  <c r="H464" i="2"/>
  <c r="H272" i="2"/>
  <c r="H396" i="2"/>
  <c r="H230" i="2"/>
  <c r="H246" i="2"/>
  <c r="H328" i="2"/>
  <c r="H335" i="2"/>
  <c r="H218" i="2"/>
  <c r="H399" i="2"/>
  <c r="H72" i="2"/>
  <c r="H140" i="2"/>
  <c r="H254" i="2"/>
  <c r="H558" i="2"/>
  <c r="H305" i="2"/>
  <c r="H564" i="2"/>
  <c r="H108" i="2"/>
  <c r="H474" i="2"/>
  <c r="H147" i="2"/>
  <c r="H515" i="2"/>
  <c r="H419" i="2"/>
  <c r="H487" i="2"/>
  <c r="H368" i="2"/>
  <c r="H601" i="2"/>
  <c r="H520" i="2"/>
  <c r="H550" i="2"/>
  <c r="H521" i="2"/>
  <c r="H671" i="2"/>
  <c r="H561" i="2"/>
  <c r="H25" i="2"/>
  <c r="H693" i="2"/>
  <c r="H571" i="2"/>
  <c r="H298" i="2"/>
  <c r="H211" i="2"/>
  <c r="H689" i="2"/>
  <c r="H385" i="2"/>
  <c r="H170" i="2"/>
  <c r="H605" i="2"/>
  <c r="H49" i="2"/>
  <c r="H417" i="2"/>
  <c r="H192" i="2"/>
  <c r="H191" i="2"/>
  <c r="H46" i="2"/>
  <c r="H182" i="2"/>
  <c r="H566" i="2"/>
  <c r="H283" i="2"/>
  <c r="H624" i="2"/>
  <c r="H7" i="2"/>
  <c r="H640" i="2"/>
  <c r="H657" i="2"/>
  <c r="H530" i="2"/>
  <c r="H611" i="2"/>
  <c r="H357" i="2"/>
  <c r="H57" i="2"/>
  <c r="H422" i="2"/>
  <c r="H27" i="2"/>
  <c r="H552" i="2"/>
  <c r="H446" i="2"/>
  <c r="H484" i="2"/>
  <c r="H373" i="2"/>
  <c r="H156" i="2"/>
  <c r="H542" i="2"/>
  <c r="H348" i="2"/>
  <c r="H213" i="2"/>
  <c r="H31" i="2"/>
  <c r="H514" i="2"/>
  <c r="H136" i="2"/>
  <c r="H308" i="2"/>
  <c r="H101" i="2"/>
  <c r="H463" i="2"/>
  <c r="H457" i="2"/>
  <c r="H647" i="2"/>
  <c r="H121" i="2"/>
  <c r="H390" i="2"/>
  <c r="H97" i="2"/>
  <c r="H551" i="2"/>
  <c r="H454" i="2"/>
  <c r="H88" i="2"/>
  <c r="H356" i="2"/>
  <c r="H416" i="2"/>
  <c r="H596" i="2"/>
  <c r="H73" i="2"/>
  <c r="H65" i="2"/>
  <c r="H9" i="2"/>
  <c r="H125" i="2"/>
  <c r="H424" i="2"/>
  <c r="H226" i="2"/>
  <c r="H479" i="2"/>
  <c r="H470" i="2"/>
  <c r="H603" i="2"/>
  <c r="H691" i="2"/>
  <c r="H721" i="2"/>
  <c r="H110" i="2"/>
  <c r="H267" i="2"/>
  <c r="H270" i="2"/>
  <c r="H317" i="2"/>
  <c r="H300" i="2"/>
  <c r="H407" i="2"/>
  <c r="H159" i="2"/>
  <c r="H593" i="2"/>
  <c r="H238" i="2"/>
  <c r="H295" i="2"/>
  <c r="H409" i="2"/>
  <c r="H690" i="2"/>
  <c r="H5" i="2"/>
  <c r="H444" i="2"/>
  <c r="H69" i="2"/>
  <c r="H346" i="2"/>
  <c r="H55" i="2"/>
  <c r="H35" i="2"/>
  <c r="H32" i="2"/>
  <c r="H497" i="2"/>
  <c r="H584" i="2"/>
  <c r="H674" i="2"/>
  <c r="H71" i="2"/>
  <c r="H568" i="2"/>
  <c r="H725" i="2"/>
  <c r="H174" i="2"/>
  <c r="H546" i="2"/>
  <c r="H186" i="2"/>
  <c r="H382" i="2"/>
  <c r="H294" i="2"/>
  <c r="H155" i="2"/>
  <c r="H460" i="2"/>
  <c r="H84" i="2"/>
  <c r="H522" i="2"/>
  <c r="H383" i="2"/>
  <c r="H349" i="2"/>
  <c r="H123" i="2"/>
  <c r="H537" i="2"/>
  <c r="H375" i="2"/>
  <c r="H166" i="2"/>
  <c r="H18" i="2"/>
  <c r="H337" i="2"/>
  <c r="H345" i="2"/>
  <c r="H51" i="2"/>
  <c r="H361" i="2"/>
  <c r="H582" i="2"/>
  <c r="H449" i="2"/>
  <c r="H555" i="2"/>
  <c r="H244" i="2"/>
  <c r="H56" i="2"/>
  <c r="H462" i="2"/>
  <c r="H665" i="2"/>
  <c r="H427" i="2"/>
  <c r="H231" i="2"/>
  <c r="H435" i="2"/>
  <c r="H92" i="2"/>
  <c r="H109" i="2"/>
  <c r="H105" i="2"/>
  <c r="H266" i="2"/>
  <c r="H253" i="2"/>
  <c r="H672" i="2"/>
  <c r="H589" i="2"/>
  <c r="H171" i="2"/>
  <c r="H67" i="2"/>
  <c r="H128" i="2"/>
  <c r="H269" i="2"/>
  <c r="H425" i="2"/>
  <c r="H359" i="2"/>
  <c r="H358" i="2"/>
  <c r="H66" i="2"/>
  <c r="H493" i="2"/>
  <c r="H607" i="2"/>
  <c r="H606" i="2"/>
  <c r="H177" i="2"/>
  <c r="H517" i="2"/>
  <c r="H365" i="2"/>
  <c r="H50" i="2"/>
  <c r="H106" i="2"/>
  <c r="H296" i="2"/>
  <c r="H456" i="2"/>
  <c r="H303" i="2"/>
  <c r="H498" i="2"/>
  <c r="H8" i="2"/>
  <c r="H242" i="2"/>
  <c r="H575" i="2"/>
  <c r="H146" i="2"/>
  <c r="H208" i="2"/>
  <c r="H261" i="2"/>
  <c r="H119" i="2"/>
  <c r="H304" i="2"/>
  <c r="H189" i="2"/>
  <c r="H384" i="2"/>
  <c r="H309" i="2"/>
  <c r="H496" i="2"/>
  <c r="H720" i="2"/>
  <c r="H205" i="2"/>
  <c r="H20" i="2"/>
  <c r="H224" i="2"/>
  <c r="H536" i="2"/>
  <c r="H625" i="2"/>
  <c r="H707" i="2"/>
  <c r="H127" i="2"/>
  <c r="H282" i="2"/>
  <c r="H81" i="2"/>
  <c r="H94" i="2"/>
  <c r="H312" i="2"/>
  <c r="H477" i="2"/>
  <c r="H217" i="2"/>
  <c r="H137" i="2"/>
  <c r="H525" i="2"/>
  <c r="H324" i="2"/>
  <c r="H188" i="2"/>
  <c r="H204" i="2"/>
  <c r="H83" i="2"/>
  <c r="H95" i="2"/>
  <c r="H641" i="2"/>
  <c r="H495" i="2"/>
  <c r="H38" i="2"/>
  <c r="H10" i="2"/>
  <c r="H732" i="2"/>
  <c r="H633" i="2"/>
  <c r="H29" i="2"/>
  <c r="H556" i="2"/>
  <c r="H129" i="2"/>
  <c r="H37" i="2"/>
  <c r="H63" i="2"/>
  <c r="H118" i="2"/>
  <c r="H200" i="2"/>
  <c r="H500" i="2"/>
  <c r="H429" i="2"/>
  <c r="H306" i="2"/>
  <c r="H130" i="2"/>
  <c r="H388" i="2"/>
  <c r="H569" i="2"/>
  <c r="H251" i="2"/>
  <c r="H574" i="2"/>
  <c r="H42" i="2"/>
  <c r="H199" i="2"/>
  <c r="H187" i="2"/>
  <c r="H360" i="2"/>
  <c r="H3" i="2"/>
  <c r="H179" i="2"/>
  <c r="H279" i="2"/>
  <c r="H630" i="2"/>
  <c r="H604" i="2"/>
  <c r="H626" i="2"/>
  <c r="H392" i="2"/>
  <c r="H48" i="2"/>
  <c r="H398" i="2"/>
  <c r="H307" i="2"/>
  <c r="H323" i="2"/>
  <c r="H181" i="2"/>
  <c r="H190" i="2"/>
  <c r="H491" i="2"/>
  <c r="H612" i="2"/>
  <c r="H709" i="2"/>
  <c r="H151" i="2"/>
  <c r="H2" i="2"/>
  <c r="H14" i="2"/>
  <c r="H433" i="2"/>
  <c r="H115" i="2"/>
  <c r="H12" i="2"/>
  <c r="H488" i="2"/>
  <c r="H666" i="2"/>
  <c r="H352" i="2"/>
  <c r="H58" i="2"/>
  <c r="H225" i="2"/>
  <c r="H325" i="2"/>
  <c r="H153" i="2"/>
  <c r="H102" i="2"/>
  <c r="H157" i="2"/>
  <c r="H329" i="2"/>
  <c r="H26" i="2"/>
  <c r="H614" i="2"/>
  <c r="H219" i="2"/>
  <c r="H143" i="2"/>
  <c r="H563" i="2"/>
  <c r="H262" i="2"/>
  <c r="H98" i="2"/>
  <c r="H34" i="2"/>
  <c r="H248" i="2"/>
  <c r="H503" i="2"/>
  <c r="H17" i="2"/>
  <c r="H15" i="2"/>
  <c r="H458" i="2"/>
  <c r="H541" i="2"/>
  <c r="H61" i="2"/>
  <c r="H287" i="2"/>
  <c r="H370" i="2"/>
  <c r="H275" i="2"/>
  <c r="H406" i="2"/>
  <c r="H265" i="2"/>
  <c r="H591" i="2"/>
  <c r="H599" i="2"/>
  <c r="H371" i="2"/>
  <c r="H241" i="2"/>
  <c r="H576" i="2"/>
  <c r="H737" i="2"/>
  <c r="H673" i="2"/>
  <c r="H74" i="2"/>
  <c r="H163" i="2"/>
  <c r="H608" i="2"/>
  <c r="H232" i="2"/>
  <c r="H489" i="2"/>
  <c r="H570" i="2"/>
  <c r="H142" i="2"/>
  <c r="H683" i="2"/>
  <c r="H28" i="2"/>
  <c r="H315" i="2"/>
  <c r="H148" i="2"/>
  <c r="H75" i="2"/>
  <c r="H459" i="2"/>
  <c r="H268" i="2"/>
  <c r="H77" i="2"/>
  <c r="H726" i="2"/>
  <c r="H686" i="2"/>
  <c r="H381" i="2"/>
  <c r="H291" i="2"/>
  <c r="H103" i="2"/>
  <c r="H243" i="2"/>
  <c r="H622" i="2"/>
  <c r="H273" i="2"/>
  <c r="H523" i="2"/>
  <c r="H378" i="2"/>
  <c r="H565" i="2"/>
  <c r="H355" i="2"/>
  <c r="H347" i="2"/>
  <c r="H264" i="2"/>
  <c r="H702" i="2"/>
  <c r="H466" i="2"/>
  <c r="H197" i="2"/>
  <c r="H68" i="2"/>
  <c r="H311" i="2"/>
  <c r="H461" i="2"/>
  <c r="H228" i="2"/>
  <c r="H423" i="2"/>
  <c r="H531" i="2"/>
  <c r="H342" i="2"/>
  <c r="H53" i="2"/>
  <c r="H597" i="2"/>
  <c r="H22" i="2"/>
  <c r="H162" i="2"/>
  <c r="H271" i="2"/>
  <c r="H680" i="2"/>
  <c r="H340" i="2"/>
  <c r="H52" i="2"/>
  <c r="H554" i="2"/>
  <c r="H467" i="2"/>
  <c r="H202" i="2"/>
  <c r="H133" i="2"/>
  <c r="H237" i="2"/>
  <c r="H339" i="2"/>
  <c r="H452" i="2"/>
  <c r="H713" i="2"/>
  <c r="H138" i="2"/>
  <c r="H297" i="2"/>
  <c r="H704" i="2"/>
  <c r="H731" i="2"/>
  <c r="H289" i="2"/>
  <c r="H366" i="2"/>
  <c r="H667" i="2"/>
  <c r="H134" i="2"/>
  <c r="H16" i="2"/>
  <c r="H581" i="2"/>
  <c r="H442" i="2"/>
  <c r="H185" i="2"/>
  <c r="H529" i="2"/>
  <c r="H30" i="2"/>
  <c r="H485" i="2"/>
  <c r="H167" i="2"/>
  <c r="H301" i="2"/>
  <c r="H658" i="2"/>
  <c r="H560" i="2"/>
  <c r="H453" i="2"/>
  <c r="H233" i="2"/>
  <c r="H639" i="2"/>
  <c r="H512" i="2"/>
  <c r="H176" i="2"/>
  <c r="H354" i="2"/>
  <c r="H21" i="2"/>
  <c r="H547" i="2"/>
  <c r="H292" i="2"/>
  <c r="H634" i="2"/>
  <c r="H524" i="2"/>
  <c r="H483" i="2"/>
  <c r="H430" i="2"/>
  <c r="H54" i="2"/>
  <c r="H45" i="2"/>
  <c r="H486" i="2"/>
  <c r="H44" i="2"/>
  <c r="H585" i="2"/>
  <c r="H734" i="2"/>
  <c r="H23" i="2"/>
  <c r="H439" i="2"/>
  <c r="H353" i="2"/>
  <c r="H113" i="2"/>
  <c r="H420" i="2"/>
  <c r="H600" i="2"/>
  <c r="H332" i="2"/>
  <c r="H590" i="2"/>
  <c r="H79" i="2"/>
  <c r="H553" i="2"/>
  <c r="H549" i="2"/>
  <c r="H724" i="2"/>
  <c r="H733" i="2"/>
  <c r="H465" i="2"/>
  <c r="H478" i="2"/>
  <c r="H660" i="2"/>
  <c r="H428" i="2"/>
  <c r="H236" i="2"/>
  <c r="H637" i="2"/>
  <c r="H116" i="2"/>
  <c r="H196" i="2"/>
  <c r="H623" i="2"/>
  <c r="H39" i="2"/>
  <c r="H377" i="2"/>
  <c r="H290" i="2"/>
  <c r="H480" i="2"/>
  <c r="H70" i="2"/>
  <c r="H631" i="2"/>
  <c r="H288" i="2"/>
  <c r="H175" i="2"/>
  <c r="H402" i="2"/>
  <c r="H24" i="2"/>
  <c r="H598" i="2"/>
  <c r="H284" i="2"/>
  <c r="H99" i="2"/>
  <c r="H215" i="2"/>
  <c r="H508" i="2"/>
  <c r="H209" i="2"/>
  <c r="H310" i="2"/>
  <c r="H651" i="2"/>
  <c r="H413" i="2"/>
  <c r="H586" i="2"/>
  <c r="H475" i="2"/>
  <c r="H41" i="2"/>
  <c r="H78" i="2"/>
  <c r="H126" i="2"/>
  <c r="H729" i="2"/>
  <c r="H184" i="2"/>
  <c r="H538" i="2"/>
  <c r="H663" i="2"/>
  <c r="H412" i="2"/>
  <c r="H696" i="2"/>
  <c r="H727" i="2"/>
  <c r="H36" i="2"/>
  <c r="H164" i="2"/>
  <c r="H509" i="2"/>
  <c r="H33" i="2"/>
  <c r="H274" i="2"/>
  <c r="H695" i="2"/>
  <c r="H706" i="2"/>
  <c r="H76" i="2"/>
  <c r="H379" i="2"/>
  <c r="H220" i="2"/>
  <c r="H400" i="2"/>
  <c r="H145" i="2"/>
  <c r="H694" i="2"/>
  <c r="H438" i="2"/>
  <c r="H350" i="2"/>
  <c r="H656" i="2"/>
  <c r="H389" i="2"/>
  <c r="H644" i="2"/>
  <c r="H139" i="2"/>
  <c r="H221" i="2"/>
  <c r="H172" i="2"/>
  <c r="H628" i="2"/>
  <c r="H111" i="2"/>
  <c r="H374" i="2"/>
  <c r="H516" i="2"/>
  <c r="H572" i="2"/>
  <c r="H334" i="2"/>
  <c r="H96" i="2"/>
  <c r="H711" i="2"/>
  <c r="H436" i="2"/>
  <c r="H697" i="2"/>
  <c r="H718" i="2"/>
  <c r="H532" i="2"/>
  <c r="H653" i="2"/>
  <c r="H207" i="2"/>
  <c r="H178" i="2"/>
  <c r="H636" i="2"/>
  <c r="H434" i="2"/>
  <c r="H506" i="2"/>
  <c r="H86" i="2"/>
  <c r="H330" i="2"/>
  <c r="H278" i="2"/>
  <c r="H150" i="2"/>
  <c r="H293" i="2"/>
  <c r="H260" i="2"/>
  <c r="H247" i="2"/>
  <c r="H319" i="2"/>
  <c r="H117" i="2"/>
  <c r="H144" i="2"/>
  <c r="H104" i="2"/>
  <c r="H652" i="2"/>
  <c r="H418" i="2"/>
  <c r="H372" i="2"/>
  <c r="H216" i="2"/>
  <c r="H676" i="2"/>
  <c r="H609" i="2"/>
  <c r="H710" i="2"/>
  <c r="H578" i="2"/>
  <c r="H661" i="2"/>
  <c r="H539" i="2"/>
  <c r="H90" i="2"/>
  <c r="H642" i="2"/>
  <c r="H613" i="2"/>
  <c r="H738" i="2"/>
  <c r="H730" i="2"/>
  <c r="H397" i="2"/>
  <c r="H699" i="2"/>
  <c r="H158" i="2"/>
  <c r="H316" i="2"/>
  <c r="H620" i="2"/>
  <c r="H180" i="2"/>
  <c r="H281" i="2"/>
  <c r="H387" i="2"/>
  <c r="H194" i="2"/>
  <c r="H471" i="2"/>
  <c r="H619" i="2"/>
  <c r="H87" i="2"/>
  <c r="H421" i="2"/>
  <c r="H679" i="2"/>
  <c r="H255" i="2"/>
  <c r="H277" i="2"/>
  <c r="H580" i="2"/>
  <c r="H610" i="2"/>
  <c r="H544" i="2"/>
  <c r="H331" i="2"/>
  <c r="H363" i="2"/>
  <c r="H393" i="2"/>
  <c r="H414" i="2"/>
  <c r="H85" i="2"/>
  <c r="H193" i="2"/>
  <c r="H286" i="2"/>
  <c r="H285" i="2"/>
  <c r="H223" i="2"/>
  <c r="H494" i="2"/>
  <c r="H728" i="2"/>
  <c r="H391" i="2"/>
  <c r="H595" i="2"/>
  <c r="H668" i="2"/>
  <c r="H198" i="2"/>
  <c r="H299" i="2"/>
  <c r="H567" i="2"/>
  <c r="H168" i="2"/>
  <c r="H510" i="2"/>
  <c r="H195" i="2"/>
  <c r="H499" i="2"/>
  <c r="H562" i="2"/>
  <c r="H594" i="2"/>
  <c r="H252" i="2"/>
  <c r="H627" i="2"/>
  <c r="H448" i="2"/>
  <c r="H632" i="2"/>
  <c r="H545" i="2"/>
  <c r="H513" i="2"/>
  <c r="H395" i="2"/>
  <c r="H415" i="2"/>
  <c r="H443" i="2"/>
  <c r="H655" i="2"/>
  <c r="H441" i="2"/>
  <c r="H376" i="2"/>
  <c r="H716" i="2"/>
  <c r="H408" i="2"/>
  <c r="H302" i="2"/>
  <c r="H688" i="2"/>
  <c r="H369" i="2"/>
  <c r="H583" i="2"/>
  <c r="H669" i="2"/>
  <c r="H643" i="2"/>
  <c r="H451" i="2"/>
  <c r="H437" i="2"/>
  <c r="H526" i="2"/>
  <c r="H313" i="2"/>
  <c r="H649" i="2"/>
  <c r="H629" i="2"/>
  <c r="H723" i="2"/>
  <c r="H426" i="2"/>
  <c r="H684" i="2"/>
  <c r="H675" i="2"/>
  <c r="H468" i="2"/>
  <c r="H635" i="2"/>
  <c r="H617" i="2"/>
  <c r="H700" i="2"/>
  <c r="H557" i="2"/>
  <c r="H592" i="2"/>
  <c r="H739" i="2"/>
  <c r="H528" i="2"/>
  <c r="H677" i="2"/>
  <c r="H472" i="2"/>
  <c r="H698" i="2"/>
  <c r="H735" i="2"/>
  <c r="H714" i="2"/>
  <c r="H705" i="2"/>
  <c r="H736" i="2"/>
  <c r="H703" i="2"/>
  <c r="H615" i="2"/>
  <c r="H717" i="2"/>
  <c r="H670" i="2"/>
  <c r="H662" i="2"/>
  <c r="H722" i="2"/>
  <c r="H685" i="2"/>
  <c r="H701" i="2"/>
  <c r="H719" i="2"/>
  <c r="H71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2" i="3" l="1"/>
  <c r="C107" i="3"/>
  <c r="C65" i="3"/>
  <c r="C121" i="3"/>
  <c r="C67" i="3"/>
  <c r="C11" i="3"/>
  <c r="C61" i="3"/>
  <c r="D112" i="3"/>
  <c r="D62" i="3"/>
  <c r="D47" i="3"/>
  <c r="C106" i="3"/>
  <c r="D34" i="3"/>
  <c r="D45" i="3"/>
  <c r="D15" i="3"/>
  <c r="C95" i="3"/>
  <c r="C118" i="3"/>
  <c r="C84" i="3"/>
  <c r="D49" i="3"/>
  <c r="C117" i="3"/>
  <c r="D40" i="3"/>
  <c r="C49" i="3"/>
  <c r="C96" i="3"/>
  <c r="D54" i="3"/>
  <c r="C21" i="3"/>
  <c r="C112" i="3"/>
  <c r="D110" i="3"/>
  <c r="C71" i="3"/>
  <c r="D108" i="3"/>
  <c r="F61" i="3"/>
  <c r="E88" i="3"/>
  <c r="F86" i="3"/>
  <c r="F118" i="3"/>
  <c r="C38" i="3"/>
  <c r="C52" i="3"/>
  <c r="C9" i="3"/>
  <c r="E69" i="3"/>
  <c r="F25" i="3"/>
  <c r="C53" i="3"/>
  <c r="C72" i="3"/>
  <c r="C99" i="3"/>
  <c r="C110" i="3"/>
  <c r="D10" i="3"/>
  <c r="F38" i="3"/>
  <c r="C14" i="3"/>
  <c r="C6" i="3"/>
  <c r="E111" i="3"/>
  <c r="C39" i="3"/>
  <c r="C15" i="3"/>
  <c r="C44" i="3"/>
  <c r="C63" i="3"/>
  <c r="D24" i="3"/>
  <c r="C70" i="3"/>
  <c r="D104" i="3"/>
  <c r="E100" i="3"/>
  <c r="G58" i="3"/>
  <c r="C73" i="3"/>
  <c r="C43" i="3"/>
  <c r="C25" i="3"/>
  <c r="C50" i="3"/>
  <c r="C74" i="3"/>
  <c r="C76" i="3"/>
  <c r="D21" i="3"/>
  <c r="C75" i="3"/>
  <c r="D103" i="3"/>
  <c r="C48" i="3"/>
  <c r="C24" i="3"/>
  <c r="D14" i="3"/>
  <c r="C42" i="3"/>
  <c r="D63" i="3"/>
  <c r="D52" i="3"/>
  <c r="D76" i="3"/>
  <c r="C51" i="3"/>
  <c r="G52" i="3"/>
  <c r="G57" i="3"/>
  <c r="D114" i="3"/>
  <c r="D57" i="3"/>
  <c r="D106" i="3"/>
  <c r="C114" i="3"/>
  <c r="F63" i="3"/>
  <c r="G51" i="3"/>
  <c r="C35" i="3"/>
  <c r="C78" i="3"/>
  <c r="C28" i="3"/>
  <c r="D39" i="3"/>
  <c r="F114" i="3"/>
  <c r="G63" i="3"/>
  <c r="G76" i="3"/>
  <c r="C89" i="3"/>
  <c r="C57" i="3"/>
  <c r="C47" i="3"/>
  <c r="D102" i="3"/>
  <c r="D51" i="3"/>
  <c r="D48" i="3"/>
  <c r="E18" i="3"/>
  <c r="D98" i="3"/>
  <c r="D56" i="3"/>
  <c r="D30" i="3"/>
  <c r="F102" i="3"/>
  <c r="G114" i="3"/>
  <c r="G106" i="3"/>
  <c r="C111" i="3"/>
  <c r="C102" i="3"/>
  <c r="C86" i="3"/>
  <c r="C40" i="3"/>
  <c r="D67" i="3"/>
  <c r="D96" i="3"/>
  <c r="D11" i="3"/>
  <c r="F73" i="3"/>
  <c r="G48" i="3"/>
  <c r="G102" i="3"/>
  <c r="G43" i="3"/>
  <c r="I120" i="3"/>
  <c r="V120" i="3"/>
  <c r="U120" i="3"/>
  <c r="T120" i="3"/>
  <c r="R120" i="3"/>
  <c r="Q120" i="3"/>
  <c r="P120" i="3"/>
  <c r="S120" i="3"/>
  <c r="N120" i="3"/>
  <c r="M120" i="3"/>
  <c r="L120" i="3"/>
  <c r="J120" i="3"/>
  <c r="K120" i="3"/>
  <c r="E120" i="3"/>
  <c r="D120" i="3"/>
  <c r="C120" i="3"/>
  <c r="H120" i="3"/>
  <c r="F120" i="3"/>
  <c r="G120" i="3"/>
  <c r="I79" i="3"/>
  <c r="V79" i="3"/>
  <c r="U79" i="3"/>
  <c r="T79" i="3"/>
  <c r="S79" i="3"/>
  <c r="Q79" i="3"/>
  <c r="P79" i="3"/>
  <c r="R79" i="3"/>
  <c r="N79" i="3"/>
  <c r="K79" i="3"/>
  <c r="J79" i="3"/>
  <c r="M79" i="3"/>
  <c r="L79" i="3"/>
  <c r="E79" i="3"/>
  <c r="D79" i="3"/>
  <c r="C79" i="3"/>
  <c r="F79" i="3"/>
  <c r="H79" i="3"/>
  <c r="G79" i="3"/>
  <c r="I59" i="3"/>
  <c r="V59" i="3"/>
  <c r="U59" i="3"/>
  <c r="T59" i="3"/>
  <c r="R59" i="3"/>
  <c r="P59" i="3"/>
  <c r="Q59" i="3"/>
  <c r="N59" i="3"/>
  <c r="K59" i="3"/>
  <c r="S59" i="3"/>
  <c r="M59" i="3"/>
  <c r="L59" i="3"/>
  <c r="J59" i="3"/>
  <c r="E59" i="3"/>
  <c r="D59" i="3"/>
  <c r="C59" i="3"/>
  <c r="H59" i="3"/>
  <c r="G59" i="3"/>
  <c r="F59" i="3"/>
  <c r="I85" i="3"/>
  <c r="V85" i="3"/>
  <c r="U85" i="3"/>
  <c r="T85" i="3"/>
  <c r="Q85" i="3"/>
  <c r="S85" i="3"/>
  <c r="P85" i="3"/>
  <c r="R85" i="3"/>
  <c r="N85" i="3"/>
  <c r="K85" i="3"/>
  <c r="J85" i="3"/>
  <c r="M85" i="3"/>
  <c r="L85" i="3"/>
  <c r="E85" i="3"/>
  <c r="D85" i="3"/>
  <c r="C85" i="3"/>
  <c r="H85" i="3"/>
  <c r="F85" i="3"/>
  <c r="G85" i="3"/>
  <c r="I26" i="3"/>
  <c r="V26" i="3"/>
  <c r="U26" i="3"/>
  <c r="T26" i="3"/>
  <c r="S26" i="3"/>
  <c r="R26" i="3"/>
  <c r="Q26" i="3"/>
  <c r="P26" i="3"/>
  <c r="N26" i="3"/>
  <c r="M26" i="3"/>
  <c r="L26" i="3"/>
  <c r="K26" i="3"/>
  <c r="J26" i="3"/>
  <c r="E26" i="3"/>
  <c r="D26" i="3"/>
  <c r="C26" i="3"/>
  <c r="F26" i="3"/>
  <c r="H26" i="3"/>
  <c r="G26" i="3"/>
  <c r="I7" i="3"/>
  <c r="V7" i="3"/>
  <c r="U7" i="3"/>
  <c r="T7" i="3"/>
  <c r="S7" i="3"/>
  <c r="P7" i="3"/>
  <c r="N7" i="3"/>
  <c r="M7" i="3"/>
  <c r="J7" i="3"/>
  <c r="R7" i="3"/>
  <c r="Q7" i="3"/>
  <c r="K7" i="3"/>
  <c r="L7" i="3"/>
  <c r="E7" i="3"/>
  <c r="D7" i="3"/>
  <c r="C7" i="3"/>
  <c r="H7" i="3"/>
  <c r="G7" i="3"/>
  <c r="F7" i="3"/>
  <c r="I33" i="3"/>
  <c r="V33" i="3"/>
  <c r="U33" i="3"/>
  <c r="T33" i="3"/>
  <c r="S33" i="3"/>
  <c r="Q33" i="3"/>
  <c r="R33" i="3"/>
  <c r="P33" i="3"/>
  <c r="N33" i="3"/>
  <c r="K33" i="3"/>
  <c r="L33" i="3"/>
  <c r="M33" i="3"/>
  <c r="J33" i="3"/>
  <c r="E33" i="3"/>
  <c r="D33" i="3"/>
  <c r="C33" i="3"/>
  <c r="H33" i="3"/>
  <c r="F33" i="3"/>
  <c r="G33" i="3"/>
  <c r="I13" i="3"/>
  <c r="V13" i="3"/>
  <c r="U13" i="3"/>
  <c r="T13" i="3"/>
  <c r="R13" i="3"/>
  <c r="Q13" i="3"/>
  <c r="P13" i="3"/>
  <c r="N13" i="3"/>
  <c r="M13" i="3"/>
  <c r="K13" i="3"/>
  <c r="J13" i="3"/>
  <c r="L13" i="3"/>
  <c r="S13" i="3"/>
  <c r="E13" i="3"/>
  <c r="D13" i="3"/>
  <c r="C13" i="3"/>
  <c r="F13" i="3"/>
  <c r="H13" i="3"/>
  <c r="G13" i="3"/>
  <c r="I41" i="3"/>
  <c r="V41" i="3"/>
  <c r="U41" i="3"/>
  <c r="T41" i="3"/>
  <c r="Q41" i="3"/>
  <c r="S41" i="3"/>
  <c r="R41" i="3"/>
  <c r="N41" i="3"/>
  <c r="L41" i="3"/>
  <c r="M41" i="3"/>
  <c r="K41" i="3"/>
  <c r="J41" i="3"/>
  <c r="P41" i="3"/>
  <c r="E41" i="3"/>
  <c r="D41" i="3"/>
  <c r="C41" i="3"/>
  <c r="H41" i="3"/>
  <c r="G41" i="3"/>
  <c r="F41" i="3"/>
  <c r="I27" i="3"/>
  <c r="V27" i="3"/>
  <c r="U27" i="3"/>
  <c r="T27" i="3"/>
  <c r="P27" i="3"/>
  <c r="S27" i="3"/>
  <c r="R27" i="3"/>
  <c r="Q27" i="3"/>
  <c r="N27" i="3"/>
  <c r="K27" i="3"/>
  <c r="M27" i="3"/>
  <c r="J27" i="3"/>
  <c r="L27" i="3"/>
  <c r="E27" i="3"/>
  <c r="D27" i="3"/>
  <c r="C27" i="3"/>
  <c r="H27" i="3"/>
  <c r="F27" i="3"/>
  <c r="G27" i="3"/>
  <c r="I115" i="3"/>
  <c r="V115" i="3"/>
  <c r="U115" i="3"/>
  <c r="T115" i="3"/>
  <c r="S115" i="3"/>
  <c r="R115" i="3"/>
  <c r="Q115" i="3"/>
  <c r="P115" i="3"/>
  <c r="N115" i="3"/>
  <c r="M115" i="3"/>
  <c r="L115" i="3"/>
  <c r="K115" i="3"/>
  <c r="J115" i="3"/>
  <c r="H115" i="3"/>
  <c r="G115" i="3"/>
  <c r="F115" i="3"/>
  <c r="E115" i="3"/>
  <c r="D115" i="3"/>
  <c r="C115" i="3"/>
  <c r="I116" i="3"/>
  <c r="V116" i="3"/>
  <c r="U116" i="3"/>
  <c r="T116" i="3"/>
  <c r="S116" i="3"/>
  <c r="R116" i="3"/>
  <c r="P116" i="3"/>
  <c r="Q116" i="3"/>
  <c r="N116" i="3"/>
  <c r="M116" i="3"/>
  <c r="L116" i="3"/>
  <c r="K116" i="3"/>
  <c r="J116" i="3"/>
  <c r="H116" i="3"/>
  <c r="G116" i="3"/>
  <c r="F116" i="3"/>
  <c r="C116" i="3"/>
  <c r="E116" i="3"/>
  <c r="D116" i="3"/>
  <c r="I91" i="3"/>
  <c r="V91" i="3"/>
  <c r="U91" i="3"/>
  <c r="T91" i="3"/>
  <c r="S91" i="3"/>
  <c r="R91" i="3"/>
  <c r="P91" i="3"/>
  <c r="N91" i="3"/>
  <c r="M91" i="3"/>
  <c r="L91" i="3"/>
  <c r="K91" i="3"/>
  <c r="J91" i="3"/>
  <c r="Q91" i="3"/>
  <c r="H91" i="3"/>
  <c r="G91" i="3"/>
  <c r="F91" i="3"/>
  <c r="E91" i="3"/>
  <c r="C91" i="3"/>
  <c r="D91" i="3"/>
  <c r="I22" i="3"/>
  <c r="V22" i="3"/>
  <c r="U22" i="3"/>
  <c r="T22" i="3"/>
  <c r="S22" i="3"/>
  <c r="R22" i="3"/>
  <c r="Q22" i="3"/>
  <c r="P22" i="3"/>
  <c r="N22" i="3"/>
  <c r="M22" i="3"/>
  <c r="L22" i="3"/>
  <c r="K22" i="3"/>
  <c r="J22" i="3"/>
  <c r="H22" i="3"/>
  <c r="G22" i="3"/>
  <c r="F22" i="3"/>
  <c r="E22" i="3"/>
  <c r="D22" i="3"/>
  <c r="C22" i="3"/>
  <c r="I87" i="3"/>
  <c r="V87" i="3"/>
  <c r="U87" i="3"/>
  <c r="T87" i="3"/>
  <c r="S87" i="3"/>
  <c r="R87" i="3"/>
  <c r="P87" i="3"/>
  <c r="N87" i="3"/>
  <c r="M87" i="3"/>
  <c r="Q87" i="3"/>
  <c r="L87" i="3"/>
  <c r="K87" i="3"/>
  <c r="J87" i="3"/>
  <c r="H87" i="3"/>
  <c r="G87" i="3"/>
  <c r="F87" i="3"/>
  <c r="C87" i="3"/>
  <c r="E87" i="3"/>
  <c r="D87" i="3"/>
  <c r="I101" i="3"/>
  <c r="V101" i="3"/>
  <c r="U101" i="3"/>
  <c r="S101" i="3"/>
  <c r="R101" i="3"/>
  <c r="Q101" i="3"/>
  <c r="P101" i="3"/>
  <c r="N101" i="3"/>
  <c r="M101" i="3"/>
  <c r="T101" i="3"/>
  <c r="K101" i="3"/>
  <c r="L101" i="3"/>
  <c r="J101" i="3"/>
  <c r="H101" i="3"/>
  <c r="G101" i="3"/>
  <c r="F101" i="3"/>
  <c r="E101" i="3"/>
  <c r="C101" i="3"/>
  <c r="D101" i="3"/>
  <c r="I3" i="3"/>
  <c r="T3" i="3"/>
  <c r="S3" i="3"/>
  <c r="R3" i="3"/>
  <c r="Q3" i="3"/>
  <c r="U3" i="3"/>
  <c r="V3" i="3"/>
  <c r="J3" i="3"/>
  <c r="M3" i="3"/>
  <c r="L3" i="3"/>
  <c r="P3" i="3"/>
  <c r="K3" i="3"/>
  <c r="N3" i="3"/>
  <c r="H3" i="3"/>
  <c r="G3" i="3"/>
  <c r="F3" i="3"/>
  <c r="E3" i="3"/>
  <c r="D3" i="3"/>
  <c r="C3" i="3"/>
  <c r="I77" i="3"/>
  <c r="T77" i="3"/>
  <c r="S77" i="3"/>
  <c r="R77" i="3"/>
  <c r="Q77" i="3"/>
  <c r="V77" i="3"/>
  <c r="U77" i="3"/>
  <c r="J77" i="3"/>
  <c r="M77" i="3"/>
  <c r="L77" i="3"/>
  <c r="P77" i="3"/>
  <c r="K77" i="3"/>
  <c r="N77" i="3"/>
  <c r="H77" i="3"/>
  <c r="G77" i="3"/>
  <c r="F77" i="3"/>
  <c r="E77" i="3"/>
  <c r="D77" i="3"/>
  <c r="C77" i="3"/>
  <c r="I93" i="3"/>
  <c r="T93" i="3"/>
  <c r="S93" i="3"/>
  <c r="R93" i="3"/>
  <c r="Q93" i="3"/>
  <c r="V93" i="3"/>
  <c r="U93" i="3"/>
  <c r="J93" i="3"/>
  <c r="P93" i="3"/>
  <c r="N93" i="3"/>
  <c r="M93" i="3"/>
  <c r="L93" i="3"/>
  <c r="K93" i="3"/>
  <c r="H93" i="3"/>
  <c r="G93" i="3"/>
  <c r="F93" i="3"/>
  <c r="E93" i="3"/>
  <c r="D93" i="3"/>
  <c r="C93" i="3"/>
  <c r="I81" i="3"/>
  <c r="T81" i="3"/>
  <c r="S81" i="3"/>
  <c r="R81" i="3"/>
  <c r="Q81" i="3"/>
  <c r="V81" i="3"/>
  <c r="U81" i="3"/>
  <c r="N81" i="3"/>
  <c r="J81" i="3"/>
  <c r="K81" i="3"/>
  <c r="L81" i="3"/>
  <c r="M81" i="3"/>
  <c r="P81" i="3"/>
  <c r="H81" i="3"/>
  <c r="G81" i="3"/>
  <c r="F81" i="3"/>
  <c r="E81" i="3"/>
  <c r="D81" i="3"/>
  <c r="C81" i="3"/>
  <c r="I97" i="3"/>
  <c r="T97" i="3"/>
  <c r="S97" i="3"/>
  <c r="R97" i="3"/>
  <c r="Q97" i="3"/>
  <c r="J97" i="3"/>
  <c r="V97" i="3"/>
  <c r="U97" i="3"/>
  <c r="K97" i="3"/>
  <c r="P97" i="3"/>
  <c r="N97" i="3"/>
  <c r="L97" i="3"/>
  <c r="M97" i="3"/>
  <c r="H97" i="3"/>
  <c r="G97" i="3"/>
  <c r="F97" i="3"/>
  <c r="E97" i="3"/>
  <c r="D97" i="3"/>
  <c r="C97" i="3"/>
  <c r="I37" i="3"/>
  <c r="T37" i="3"/>
  <c r="S37" i="3"/>
  <c r="R37" i="3"/>
  <c r="Q37" i="3"/>
  <c r="P37" i="3"/>
  <c r="K37" i="3"/>
  <c r="U37" i="3"/>
  <c r="V37" i="3"/>
  <c r="J37" i="3"/>
  <c r="N37" i="3"/>
  <c r="L37" i="3"/>
  <c r="M37" i="3"/>
  <c r="H37" i="3"/>
  <c r="G37" i="3"/>
  <c r="F37" i="3"/>
  <c r="E37" i="3"/>
  <c r="D37" i="3"/>
  <c r="C37" i="3"/>
  <c r="I19" i="3"/>
  <c r="T19" i="3"/>
  <c r="S19" i="3"/>
  <c r="R19" i="3"/>
  <c r="Q19" i="3"/>
  <c r="U19" i="3"/>
  <c r="P19" i="3"/>
  <c r="K19" i="3"/>
  <c r="V19" i="3"/>
  <c r="J19" i="3"/>
  <c r="L19" i="3"/>
  <c r="N19" i="3"/>
  <c r="M19" i="3"/>
  <c r="H19" i="3"/>
  <c r="G19" i="3"/>
  <c r="F19" i="3"/>
  <c r="E19" i="3"/>
  <c r="D19" i="3"/>
  <c r="C19" i="3"/>
  <c r="I122" i="3"/>
  <c r="T122" i="3"/>
  <c r="S122" i="3"/>
  <c r="R122" i="3"/>
  <c r="Q122" i="3"/>
  <c r="U122" i="3"/>
  <c r="J122" i="3"/>
  <c r="N122" i="3"/>
  <c r="K122" i="3"/>
  <c r="V122" i="3"/>
  <c r="P122" i="3"/>
  <c r="M122" i="3"/>
  <c r="L122" i="3"/>
  <c r="H122" i="3"/>
  <c r="G122" i="3"/>
  <c r="F122" i="3"/>
  <c r="E122" i="3"/>
  <c r="D122" i="3"/>
  <c r="C122" i="3"/>
  <c r="I60" i="3"/>
  <c r="T60" i="3"/>
  <c r="S60" i="3"/>
  <c r="R60" i="3"/>
  <c r="Q60" i="3"/>
  <c r="V60" i="3"/>
  <c r="J60" i="3"/>
  <c r="N60" i="3"/>
  <c r="U60" i="3"/>
  <c r="K60" i="3"/>
  <c r="M60" i="3"/>
  <c r="L60" i="3"/>
  <c r="P60" i="3"/>
  <c r="H60" i="3"/>
  <c r="G60" i="3"/>
  <c r="F60" i="3"/>
  <c r="E60" i="3"/>
  <c r="D60" i="3"/>
  <c r="C60" i="3"/>
  <c r="I83" i="3"/>
  <c r="T83" i="3"/>
  <c r="S83" i="3"/>
  <c r="R83" i="3"/>
  <c r="Q83" i="3"/>
  <c r="P83" i="3"/>
  <c r="K83" i="3"/>
  <c r="U83" i="3"/>
  <c r="V83" i="3"/>
  <c r="M83" i="3"/>
  <c r="J83" i="3"/>
  <c r="L83" i="3"/>
  <c r="N83" i="3"/>
  <c r="H83" i="3"/>
  <c r="G83" i="3"/>
  <c r="F83" i="3"/>
  <c r="E83" i="3"/>
  <c r="D83" i="3"/>
  <c r="C83" i="3"/>
  <c r="I109" i="3"/>
  <c r="V109" i="3"/>
  <c r="U109" i="3"/>
  <c r="T109" i="3"/>
  <c r="Q109" i="3"/>
  <c r="R109" i="3"/>
  <c r="P109" i="3"/>
  <c r="N109" i="3"/>
  <c r="M109" i="3"/>
  <c r="S109" i="3"/>
  <c r="L109" i="3"/>
  <c r="J109" i="3"/>
  <c r="K109" i="3"/>
  <c r="I94" i="3"/>
  <c r="V94" i="3"/>
  <c r="U94" i="3"/>
  <c r="T94" i="3"/>
  <c r="R94" i="3"/>
  <c r="Q94" i="3"/>
  <c r="P94" i="3"/>
  <c r="S94" i="3"/>
  <c r="N94" i="3"/>
  <c r="M94" i="3"/>
  <c r="L94" i="3"/>
  <c r="K94" i="3"/>
  <c r="J94" i="3"/>
  <c r="I105" i="3"/>
  <c r="V105" i="3"/>
  <c r="U105" i="3"/>
  <c r="T105" i="3"/>
  <c r="R105" i="3"/>
  <c r="Q105" i="3"/>
  <c r="P105" i="3"/>
  <c r="N105" i="3"/>
  <c r="M105" i="3"/>
  <c r="L105" i="3"/>
  <c r="S105" i="3"/>
  <c r="K105" i="3"/>
  <c r="J105" i="3"/>
  <c r="C82" i="3"/>
  <c r="E54" i="3"/>
  <c r="E62" i="3"/>
  <c r="E103" i="3"/>
  <c r="E45" i="3"/>
  <c r="I100" i="3"/>
  <c r="V100" i="3"/>
  <c r="U100" i="3"/>
  <c r="T100" i="3"/>
  <c r="N100" i="3"/>
  <c r="M100" i="3"/>
  <c r="S100" i="3"/>
  <c r="L100" i="3"/>
  <c r="R100" i="3"/>
  <c r="J100" i="3"/>
  <c r="P100" i="3"/>
  <c r="K100" i="3"/>
  <c r="Q100" i="3"/>
  <c r="I18" i="3"/>
  <c r="V18" i="3"/>
  <c r="U18" i="3"/>
  <c r="T18" i="3"/>
  <c r="S18" i="3"/>
  <c r="N18" i="3"/>
  <c r="R18" i="3"/>
  <c r="M18" i="3"/>
  <c r="L18" i="3"/>
  <c r="P18" i="3"/>
  <c r="J18" i="3"/>
  <c r="Q18" i="3"/>
  <c r="K18" i="3"/>
  <c r="I58" i="3"/>
  <c r="V58" i="3"/>
  <c r="U58" i="3"/>
  <c r="T58" i="3"/>
  <c r="N58" i="3"/>
  <c r="Q58" i="3"/>
  <c r="M58" i="3"/>
  <c r="L58" i="3"/>
  <c r="S58" i="3"/>
  <c r="R58" i="3"/>
  <c r="J58" i="3"/>
  <c r="P58" i="3"/>
  <c r="K58" i="3"/>
  <c r="I88" i="3"/>
  <c r="V88" i="3"/>
  <c r="U88" i="3"/>
  <c r="T88" i="3"/>
  <c r="S88" i="3"/>
  <c r="N88" i="3"/>
  <c r="M88" i="3"/>
  <c r="R88" i="3"/>
  <c r="L88" i="3"/>
  <c r="Q88" i="3"/>
  <c r="J88" i="3"/>
  <c r="K88" i="3"/>
  <c r="P88" i="3"/>
  <c r="I69" i="3"/>
  <c r="V69" i="3"/>
  <c r="U69" i="3"/>
  <c r="T69" i="3"/>
  <c r="R69" i="3"/>
  <c r="N69" i="3"/>
  <c r="M69" i="3"/>
  <c r="L69" i="3"/>
  <c r="S69" i="3"/>
  <c r="P69" i="3"/>
  <c r="K69" i="3"/>
  <c r="J69" i="3"/>
  <c r="Q69" i="3"/>
  <c r="I2" i="3"/>
  <c r="V2" i="3"/>
  <c r="U2" i="3"/>
  <c r="T2" i="3"/>
  <c r="N2" i="3"/>
  <c r="S2" i="3"/>
  <c r="M2" i="3"/>
  <c r="L2" i="3"/>
  <c r="Q2" i="3"/>
  <c r="R2" i="3"/>
  <c r="J2" i="3"/>
  <c r="K2" i="3"/>
  <c r="P2" i="3"/>
  <c r="I80" i="3"/>
  <c r="V80" i="3"/>
  <c r="U80" i="3"/>
  <c r="T80" i="3"/>
  <c r="S80" i="3"/>
  <c r="Q80" i="3"/>
  <c r="R80" i="3"/>
  <c r="P80" i="3"/>
  <c r="N80" i="3"/>
  <c r="M80" i="3"/>
  <c r="L80" i="3"/>
  <c r="J80" i="3"/>
  <c r="K80" i="3"/>
  <c r="I31" i="3"/>
  <c r="V31" i="3"/>
  <c r="U31" i="3"/>
  <c r="T31" i="3"/>
  <c r="S31" i="3"/>
  <c r="P31" i="3"/>
  <c r="N31" i="3"/>
  <c r="M31" i="3"/>
  <c r="Q31" i="3"/>
  <c r="L31" i="3"/>
  <c r="K31" i="3"/>
  <c r="J31" i="3"/>
  <c r="R31" i="3"/>
  <c r="I23" i="3"/>
  <c r="V23" i="3"/>
  <c r="U23" i="3"/>
  <c r="T23" i="3"/>
  <c r="S23" i="3"/>
  <c r="P23" i="3"/>
  <c r="Q23" i="3"/>
  <c r="N23" i="3"/>
  <c r="R23" i="3"/>
  <c r="M23" i="3"/>
  <c r="L23" i="3"/>
  <c r="K23" i="3"/>
  <c r="J23" i="3"/>
  <c r="I5" i="3"/>
  <c r="V5" i="3"/>
  <c r="U5" i="3"/>
  <c r="T5" i="3"/>
  <c r="S5" i="3"/>
  <c r="P5" i="3"/>
  <c r="R5" i="3"/>
  <c r="N5" i="3"/>
  <c r="M5" i="3"/>
  <c r="Q5" i="3"/>
  <c r="L5" i="3"/>
  <c r="K5" i="3"/>
  <c r="J5" i="3"/>
  <c r="C109" i="3"/>
  <c r="C119" i="3"/>
  <c r="C94" i="3"/>
  <c r="C46" i="3"/>
  <c r="C4" i="3"/>
  <c r="C105" i="3"/>
  <c r="C68" i="3"/>
  <c r="D82" i="3"/>
  <c r="D36" i="3"/>
  <c r="E110" i="3"/>
  <c r="E112" i="3"/>
  <c r="E67" i="3"/>
  <c r="E15" i="3"/>
  <c r="E21" i="3"/>
  <c r="E96" i="3"/>
  <c r="E14" i="3"/>
  <c r="E49" i="3"/>
  <c r="E11" i="3"/>
  <c r="E40" i="3"/>
  <c r="F54" i="3"/>
  <c r="F108" i="3"/>
  <c r="F98" i="3"/>
  <c r="F62" i="3"/>
  <c r="F104" i="3"/>
  <c r="F56" i="3"/>
  <c r="F103" i="3"/>
  <c r="F34" i="3"/>
  <c r="F30" i="3"/>
  <c r="F45" i="3"/>
  <c r="I55" i="3"/>
  <c r="V55" i="3"/>
  <c r="U55" i="3"/>
  <c r="T55" i="3"/>
  <c r="S55" i="3"/>
  <c r="R55" i="3"/>
  <c r="Q55" i="3"/>
  <c r="P55" i="3"/>
  <c r="N55" i="3"/>
  <c r="M55" i="3"/>
  <c r="L55" i="3"/>
  <c r="K55" i="3"/>
  <c r="J55" i="3"/>
  <c r="I17" i="3"/>
  <c r="V17" i="3"/>
  <c r="U17" i="3"/>
  <c r="T17" i="3"/>
  <c r="S17" i="3"/>
  <c r="R17" i="3"/>
  <c r="Q17" i="3"/>
  <c r="N17" i="3"/>
  <c r="M17" i="3"/>
  <c r="L17" i="3"/>
  <c r="K17" i="3"/>
  <c r="J17" i="3"/>
  <c r="P17" i="3"/>
  <c r="I35" i="3"/>
  <c r="V35" i="3"/>
  <c r="U35" i="3"/>
  <c r="T35" i="3"/>
  <c r="Q35" i="3"/>
  <c r="R35" i="3"/>
  <c r="P35" i="3"/>
  <c r="N35" i="3"/>
  <c r="M35" i="3"/>
  <c r="L35" i="3"/>
  <c r="S35" i="3"/>
  <c r="J35" i="3"/>
  <c r="K35" i="3"/>
  <c r="I78" i="3"/>
  <c r="V78" i="3"/>
  <c r="U78" i="3"/>
  <c r="T78" i="3"/>
  <c r="R78" i="3"/>
  <c r="Q78" i="3"/>
  <c r="P78" i="3"/>
  <c r="N78" i="3"/>
  <c r="S78" i="3"/>
  <c r="M78" i="3"/>
  <c r="L78" i="3"/>
  <c r="J78" i="3"/>
  <c r="K78" i="3"/>
  <c r="I28" i="3"/>
  <c r="V28" i="3"/>
  <c r="U28" i="3"/>
  <c r="T28" i="3"/>
  <c r="R28" i="3"/>
  <c r="Q28" i="3"/>
  <c r="S28" i="3"/>
  <c r="N28" i="3"/>
  <c r="P28" i="3"/>
  <c r="M28" i="3"/>
  <c r="L28" i="3"/>
  <c r="J28" i="3"/>
  <c r="K28" i="3"/>
  <c r="C55" i="3"/>
  <c r="C17" i="3"/>
  <c r="E108" i="3"/>
  <c r="E104" i="3"/>
  <c r="E34" i="3"/>
  <c r="I61" i="3"/>
  <c r="V61" i="3"/>
  <c r="U61" i="3"/>
  <c r="T61" i="3"/>
  <c r="S61" i="3"/>
  <c r="N61" i="3"/>
  <c r="M61" i="3"/>
  <c r="L61" i="3"/>
  <c r="R61" i="3"/>
  <c r="J61" i="3"/>
  <c r="P61" i="3"/>
  <c r="K61" i="3"/>
  <c r="Q61" i="3"/>
  <c r="I39" i="3"/>
  <c r="V39" i="3"/>
  <c r="U39" i="3"/>
  <c r="T39" i="3"/>
  <c r="S39" i="3"/>
  <c r="Q39" i="3"/>
  <c r="N39" i="3"/>
  <c r="R39" i="3"/>
  <c r="M39" i="3"/>
  <c r="L39" i="3"/>
  <c r="P39" i="3"/>
  <c r="J39" i="3"/>
  <c r="K39" i="3"/>
  <c r="I73" i="3"/>
  <c r="V73" i="3"/>
  <c r="U73" i="3"/>
  <c r="T73" i="3"/>
  <c r="S73" i="3"/>
  <c r="N73" i="3"/>
  <c r="Q73" i="3"/>
  <c r="M73" i="3"/>
  <c r="L73" i="3"/>
  <c r="J73" i="3"/>
  <c r="P73" i="3"/>
  <c r="K73" i="3"/>
  <c r="R73" i="3"/>
  <c r="I24" i="3"/>
  <c r="V24" i="3"/>
  <c r="U24" i="3"/>
  <c r="T24" i="3"/>
  <c r="S24" i="3"/>
  <c r="N24" i="3"/>
  <c r="M24" i="3"/>
  <c r="R24" i="3"/>
  <c r="L24" i="3"/>
  <c r="K24" i="3"/>
  <c r="Q24" i="3"/>
  <c r="J24" i="3"/>
  <c r="P24" i="3"/>
  <c r="I86" i="3"/>
  <c r="V86" i="3"/>
  <c r="U86" i="3"/>
  <c r="T86" i="3"/>
  <c r="S86" i="3"/>
  <c r="R86" i="3"/>
  <c r="Q86" i="3"/>
  <c r="N86" i="3"/>
  <c r="M86" i="3"/>
  <c r="L86" i="3"/>
  <c r="K86" i="3"/>
  <c r="P86" i="3"/>
  <c r="J86" i="3"/>
  <c r="I118" i="3"/>
  <c r="V118" i="3"/>
  <c r="U118" i="3"/>
  <c r="T118" i="3"/>
  <c r="S118" i="3"/>
  <c r="N118" i="3"/>
  <c r="M118" i="3"/>
  <c r="L118" i="3"/>
  <c r="Q118" i="3"/>
  <c r="K118" i="3"/>
  <c r="R118" i="3"/>
  <c r="J118" i="3"/>
  <c r="P118" i="3"/>
  <c r="I47" i="3"/>
  <c r="V47" i="3"/>
  <c r="U47" i="3"/>
  <c r="T47" i="3"/>
  <c r="S47" i="3"/>
  <c r="R47" i="3"/>
  <c r="N47" i="3"/>
  <c r="M47" i="3"/>
  <c r="L47" i="3"/>
  <c r="K47" i="3"/>
  <c r="J47" i="3"/>
  <c r="P47" i="3"/>
  <c r="Q47" i="3"/>
  <c r="I25" i="3"/>
  <c r="V25" i="3"/>
  <c r="U25" i="3"/>
  <c r="T25" i="3"/>
  <c r="S25" i="3"/>
  <c r="P25" i="3"/>
  <c r="N25" i="3"/>
  <c r="M25" i="3"/>
  <c r="Q25" i="3"/>
  <c r="L25" i="3"/>
  <c r="K25" i="3"/>
  <c r="R25" i="3"/>
  <c r="J25" i="3"/>
  <c r="I38" i="3"/>
  <c r="V38" i="3"/>
  <c r="U38" i="3"/>
  <c r="T38" i="3"/>
  <c r="S38" i="3"/>
  <c r="N38" i="3"/>
  <c r="R38" i="3"/>
  <c r="M38" i="3"/>
  <c r="P38" i="3"/>
  <c r="L38" i="3"/>
  <c r="K38" i="3"/>
  <c r="J38" i="3"/>
  <c r="Q38" i="3"/>
  <c r="I10" i="3"/>
  <c r="V10" i="3"/>
  <c r="U10" i="3"/>
  <c r="T10" i="3"/>
  <c r="S10" i="3"/>
  <c r="N10" i="3"/>
  <c r="M10" i="3"/>
  <c r="Q10" i="3"/>
  <c r="L10" i="3"/>
  <c r="K10" i="3"/>
  <c r="P10" i="3"/>
  <c r="J10" i="3"/>
  <c r="R10" i="3"/>
  <c r="C100" i="3"/>
  <c r="C18" i="3"/>
  <c r="C58" i="3"/>
  <c r="C88" i="3"/>
  <c r="C69" i="3"/>
  <c r="C2" i="3"/>
  <c r="C80" i="3"/>
  <c r="C31" i="3"/>
  <c r="C23" i="3"/>
  <c r="C5" i="3"/>
  <c r="D109" i="3"/>
  <c r="D35" i="3"/>
  <c r="D94" i="3"/>
  <c r="D78" i="3"/>
  <c r="D105" i="3"/>
  <c r="D28" i="3"/>
  <c r="E55" i="3"/>
  <c r="E36" i="3"/>
  <c r="E17" i="3"/>
  <c r="F110" i="3"/>
  <c r="F112" i="3"/>
  <c r="F67" i="3"/>
  <c r="F15" i="3"/>
  <c r="F21" i="3"/>
  <c r="F96" i="3"/>
  <c r="F14" i="3"/>
  <c r="F49" i="3"/>
  <c r="F11" i="3"/>
  <c r="F40" i="3"/>
  <c r="G54" i="3"/>
  <c r="G108" i="3"/>
  <c r="G98" i="3"/>
  <c r="G62" i="3"/>
  <c r="G104" i="3"/>
  <c r="G56" i="3"/>
  <c r="G103" i="3"/>
  <c r="G34" i="3"/>
  <c r="G30" i="3"/>
  <c r="G45" i="3"/>
  <c r="I82" i="3"/>
  <c r="V82" i="3"/>
  <c r="U82" i="3"/>
  <c r="T82" i="3"/>
  <c r="S82" i="3"/>
  <c r="R82" i="3"/>
  <c r="Q82" i="3"/>
  <c r="P82" i="3"/>
  <c r="N82" i="3"/>
  <c r="M82" i="3"/>
  <c r="L82" i="3"/>
  <c r="K82" i="3"/>
  <c r="J82" i="3"/>
  <c r="I119" i="3"/>
  <c r="V119" i="3"/>
  <c r="U119" i="3"/>
  <c r="T119" i="3"/>
  <c r="Q119" i="3"/>
  <c r="S119" i="3"/>
  <c r="P119" i="3"/>
  <c r="N119" i="3"/>
  <c r="R119" i="3"/>
  <c r="M119" i="3"/>
  <c r="L119" i="3"/>
  <c r="J119" i="3"/>
  <c r="K119" i="3"/>
  <c r="I46" i="3"/>
  <c r="V46" i="3"/>
  <c r="U46" i="3"/>
  <c r="T46" i="3"/>
  <c r="R46" i="3"/>
  <c r="Q46" i="3"/>
  <c r="P46" i="3"/>
  <c r="N46" i="3"/>
  <c r="M46" i="3"/>
  <c r="L46" i="3"/>
  <c r="S46" i="3"/>
  <c r="K46" i="3"/>
  <c r="J46" i="3"/>
  <c r="I4" i="3"/>
  <c r="V4" i="3"/>
  <c r="U4" i="3"/>
  <c r="T4" i="3"/>
  <c r="R4" i="3"/>
  <c r="Q4" i="3"/>
  <c r="S4" i="3"/>
  <c r="P4" i="3"/>
  <c r="N4" i="3"/>
  <c r="M4" i="3"/>
  <c r="L4" i="3"/>
  <c r="J4" i="3"/>
  <c r="K4" i="3"/>
  <c r="I68" i="3"/>
  <c r="V68" i="3"/>
  <c r="U68" i="3"/>
  <c r="T68" i="3"/>
  <c r="R68" i="3"/>
  <c r="Q68" i="3"/>
  <c r="S68" i="3"/>
  <c r="N68" i="3"/>
  <c r="M68" i="3"/>
  <c r="L68" i="3"/>
  <c r="P68" i="3"/>
  <c r="J68" i="3"/>
  <c r="K68" i="3"/>
  <c r="C36" i="3"/>
  <c r="E98" i="3"/>
  <c r="E56" i="3"/>
  <c r="E30" i="3"/>
  <c r="I111" i="3"/>
  <c r="V111" i="3"/>
  <c r="U111" i="3"/>
  <c r="T111" i="3"/>
  <c r="S111" i="3"/>
  <c r="R111" i="3"/>
  <c r="P111" i="3"/>
  <c r="L111" i="3"/>
  <c r="K111" i="3"/>
  <c r="Q111" i="3"/>
  <c r="J111" i="3"/>
  <c r="N111" i="3"/>
  <c r="M111" i="3"/>
  <c r="I99" i="3"/>
  <c r="V99" i="3"/>
  <c r="U99" i="3"/>
  <c r="T99" i="3"/>
  <c r="S99" i="3"/>
  <c r="R99" i="3"/>
  <c r="P99" i="3"/>
  <c r="L99" i="3"/>
  <c r="K99" i="3"/>
  <c r="Q99" i="3"/>
  <c r="J99" i="3"/>
  <c r="M99" i="3"/>
  <c r="N99" i="3"/>
  <c r="I89" i="3"/>
  <c r="V89" i="3"/>
  <c r="U89" i="3"/>
  <c r="T89" i="3"/>
  <c r="S89" i="3"/>
  <c r="R89" i="3"/>
  <c r="Q89" i="3"/>
  <c r="P89" i="3"/>
  <c r="L89" i="3"/>
  <c r="K89" i="3"/>
  <c r="J89" i="3"/>
  <c r="N89" i="3"/>
  <c r="M89" i="3"/>
  <c r="I107" i="3"/>
  <c r="V107" i="3"/>
  <c r="U107" i="3"/>
  <c r="T107" i="3"/>
  <c r="S107" i="3"/>
  <c r="R107" i="3"/>
  <c r="P107" i="3"/>
  <c r="Q107" i="3"/>
  <c r="L107" i="3"/>
  <c r="K107" i="3"/>
  <c r="J107" i="3"/>
  <c r="M107" i="3"/>
  <c r="N107" i="3"/>
  <c r="I117" i="3"/>
  <c r="V117" i="3"/>
  <c r="U117" i="3"/>
  <c r="T117" i="3"/>
  <c r="S117" i="3"/>
  <c r="R117" i="3"/>
  <c r="P117" i="3"/>
  <c r="M117" i="3"/>
  <c r="L117" i="3"/>
  <c r="K117" i="3"/>
  <c r="Q117" i="3"/>
  <c r="J117" i="3"/>
  <c r="N117" i="3"/>
  <c r="I12" i="3"/>
  <c r="V12" i="3"/>
  <c r="U12" i="3"/>
  <c r="T12" i="3"/>
  <c r="S12" i="3"/>
  <c r="R12" i="3"/>
  <c r="Q12" i="3"/>
  <c r="P12" i="3"/>
  <c r="M12" i="3"/>
  <c r="L12" i="3"/>
  <c r="K12" i="3"/>
  <c r="N12" i="3"/>
  <c r="J12" i="3"/>
  <c r="I50" i="3"/>
  <c r="V50" i="3"/>
  <c r="U50" i="3"/>
  <c r="T50" i="3"/>
  <c r="S50" i="3"/>
  <c r="R50" i="3"/>
  <c r="P50" i="3"/>
  <c r="M50" i="3"/>
  <c r="L50" i="3"/>
  <c r="Q50" i="3"/>
  <c r="K50" i="3"/>
  <c r="J50" i="3"/>
  <c r="N50" i="3"/>
  <c r="I6" i="3"/>
  <c r="V6" i="3"/>
  <c r="U6" i="3"/>
  <c r="T6" i="3"/>
  <c r="S6" i="3"/>
  <c r="R6" i="3"/>
  <c r="M6" i="3"/>
  <c r="L6" i="3"/>
  <c r="K6" i="3"/>
  <c r="J6" i="3"/>
  <c r="N6" i="3"/>
  <c r="P6" i="3"/>
  <c r="Q6" i="3"/>
  <c r="I75" i="3"/>
  <c r="V75" i="3"/>
  <c r="U75" i="3"/>
  <c r="T75" i="3"/>
  <c r="S75" i="3"/>
  <c r="R75" i="3"/>
  <c r="M75" i="3"/>
  <c r="Q75" i="3"/>
  <c r="L75" i="3"/>
  <c r="K75" i="3"/>
  <c r="P75" i="3"/>
  <c r="J75" i="3"/>
  <c r="N75" i="3"/>
  <c r="I9" i="3"/>
  <c r="V9" i="3"/>
  <c r="U9" i="3"/>
  <c r="T9" i="3"/>
  <c r="S9" i="3"/>
  <c r="R9" i="3"/>
  <c r="M9" i="3"/>
  <c r="P9" i="3"/>
  <c r="L9" i="3"/>
  <c r="K9" i="3"/>
  <c r="J9" i="3"/>
  <c r="Q9" i="3"/>
  <c r="N9" i="3"/>
  <c r="I72" i="3"/>
  <c r="V72" i="3"/>
  <c r="U72" i="3"/>
  <c r="T72" i="3"/>
  <c r="S72" i="3"/>
  <c r="R72" i="3"/>
  <c r="M72" i="3"/>
  <c r="Q72" i="3"/>
  <c r="L72" i="3"/>
  <c r="K72" i="3"/>
  <c r="P72" i="3"/>
  <c r="N72" i="3"/>
  <c r="J72" i="3"/>
  <c r="C10" i="3"/>
  <c r="D100" i="3"/>
  <c r="D18" i="3"/>
  <c r="D58" i="3"/>
  <c r="D88" i="3"/>
  <c r="D69" i="3"/>
  <c r="D2" i="3"/>
  <c r="D80" i="3"/>
  <c r="D31" i="3"/>
  <c r="D23" i="3"/>
  <c r="D5" i="3"/>
  <c r="E109" i="3"/>
  <c r="E119" i="3"/>
  <c r="E35" i="3"/>
  <c r="E94" i="3"/>
  <c r="E46" i="3"/>
  <c r="E78" i="3"/>
  <c r="E4" i="3"/>
  <c r="E105" i="3"/>
  <c r="E28" i="3"/>
  <c r="E68" i="3"/>
  <c r="F55" i="3"/>
  <c r="F82" i="3"/>
  <c r="F36" i="3"/>
  <c r="F17" i="3"/>
  <c r="G110" i="3"/>
  <c r="G112" i="3"/>
  <c r="G67" i="3"/>
  <c r="G15" i="3"/>
  <c r="G21" i="3"/>
  <c r="G96" i="3"/>
  <c r="G14" i="3"/>
  <c r="G49" i="3"/>
  <c r="G11" i="3"/>
  <c r="G40" i="3"/>
  <c r="E2" i="3"/>
  <c r="E80" i="3"/>
  <c r="E31" i="3"/>
  <c r="E23" i="3"/>
  <c r="E5" i="3"/>
  <c r="F109" i="3"/>
  <c r="F119" i="3"/>
  <c r="F35" i="3"/>
  <c r="F94" i="3"/>
  <c r="F46" i="3"/>
  <c r="F78" i="3"/>
  <c r="F4" i="3"/>
  <c r="F105" i="3"/>
  <c r="F28" i="3"/>
  <c r="F68" i="3"/>
  <c r="G55" i="3"/>
  <c r="G82" i="3"/>
  <c r="G36" i="3"/>
  <c r="G17" i="3"/>
  <c r="I65" i="3"/>
  <c r="S65" i="3"/>
  <c r="R65" i="3"/>
  <c r="T65" i="3"/>
  <c r="U65" i="3"/>
  <c r="Q65" i="3"/>
  <c r="V65" i="3"/>
  <c r="N65" i="3"/>
  <c r="K65" i="3"/>
  <c r="P65" i="3"/>
  <c r="M65" i="3"/>
  <c r="L65" i="3"/>
  <c r="J65" i="3"/>
  <c r="I121" i="3"/>
  <c r="S121" i="3"/>
  <c r="R121" i="3"/>
  <c r="U121" i="3"/>
  <c r="V121" i="3"/>
  <c r="T121" i="3"/>
  <c r="Q121" i="3"/>
  <c r="M121" i="3"/>
  <c r="K121" i="3"/>
  <c r="L121" i="3"/>
  <c r="P121" i="3"/>
  <c r="N121" i="3"/>
  <c r="J121" i="3"/>
  <c r="I53" i="3"/>
  <c r="S53" i="3"/>
  <c r="R53" i="3"/>
  <c r="T53" i="3"/>
  <c r="V53" i="3"/>
  <c r="U53" i="3"/>
  <c r="J53" i="3"/>
  <c r="N53" i="3"/>
  <c r="Q53" i="3"/>
  <c r="K53" i="3"/>
  <c r="M53" i="3"/>
  <c r="L53" i="3"/>
  <c r="P53" i="3"/>
  <c r="I71" i="3"/>
  <c r="S71" i="3"/>
  <c r="R71" i="3"/>
  <c r="T71" i="3"/>
  <c r="V71" i="3"/>
  <c r="U71" i="3"/>
  <c r="M71" i="3"/>
  <c r="Q71" i="3"/>
  <c r="L71" i="3"/>
  <c r="P71" i="3"/>
  <c r="K71" i="3"/>
  <c r="J71" i="3"/>
  <c r="N71" i="3"/>
  <c r="I74" i="3"/>
  <c r="S74" i="3"/>
  <c r="R74" i="3"/>
  <c r="Q74" i="3"/>
  <c r="V74" i="3"/>
  <c r="U74" i="3"/>
  <c r="P74" i="3"/>
  <c r="N74" i="3"/>
  <c r="M74" i="3"/>
  <c r="L74" i="3"/>
  <c r="T74" i="3"/>
  <c r="K74" i="3"/>
  <c r="J74" i="3"/>
  <c r="I42" i="3"/>
  <c r="S42" i="3"/>
  <c r="R42" i="3"/>
  <c r="Q42" i="3"/>
  <c r="V42" i="3"/>
  <c r="U42" i="3"/>
  <c r="T42" i="3"/>
  <c r="K42" i="3"/>
  <c r="L42" i="3"/>
  <c r="M42" i="3"/>
  <c r="N42" i="3"/>
  <c r="J42" i="3"/>
  <c r="P42" i="3"/>
  <c r="I95" i="3"/>
  <c r="S95" i="3"/>
  <c r="R95" i="3"/>
  <c r="Q95" i="3"/>
  <c r="T95" i="3"/>
  <c r="V95" i="3"/>
  <c r="U95" i="3"/>
  <c r="J95" i="3"/>
  <c r="K95" i="3"/>
  <c r="P95" i="3"/>
  <c r="N95" i="3"/>
  <c r="L95" i="3"/>
  <c r="M95" i="3"/>
  <c r="I44" i="3"/>
  <c r="S44" i="3"/>
  <c r="R44" i="3"/>
  <c r="Q44" i="3"/>
  <c r="T44" i="3"/>
  <c r="U44" i="3"/>
  <c r="V44" i="3"/>
  <c r="N44" i="3"/>
  <c r="L44" i="3"/>
  <c r="P44" i="3"/>
  <c r="M44" i="3"/>
  <c r="J44" i="3"/>
  <c r="K44" i="3"/>
  <c r="I84" i="3"/>
  <c r="S84" i="3"/>
  <c r="R84" i="3"/>
  <c r="Q84" i="3"/>
  <c r="P84" i="3"/>
  <c r="U84" i="3"/>
  <c r="V84" i="3"/>
  <c r="K84" i="3"/>
  <c r="M84" i="3"/>
  <c r="T84" i="3"/>
  <c r="L84" i="3"/>
  <c r="N84" i="3"/>
  <c r="J84" i="3"/>
  <c r="I70" i="3"/>
  <c r="S70" i="3"/>
  <c r="R70" i="3"/>
  <c r="Q70" i="3"/>
  <c r="P70" i="3"/>
  <c r="N70" i="3"/>
  <c r="U70" i="3"/>
  <c r="V70" i="3"/>
  <c r="T70" i="3"/>
  <c r="L70" i="3"/>
  <c r="K70" i="3"/>
  <c r="J70" i="3"/>
  <c r="M70" i="3"/>
  <c r="D111" i="3"/>
  <c r="D99" i="3"/>
  <c r="D89" i="3"/>
  <c r="D107" i="3"/>
  <c r="D117" i="3"/>
  <c r="D12" i="3"/>
  <c r="D50" i="3"/>
  <c r="D6" i="3"/>
  <c r="D75" i="3"/>
  <c r="D9" i="3"/>
  <c r="D72" i="3"/>
  <c r="E61" i="3"/>
  <c r="E39" i="3"/>
  <c r="E73" i="3"/>
  <c r="E24" i="3"/>
  <c r="E86" i="3"/>
  <c r="E118" i="3"/>
  <c r="E47" i="3"/>
  <c r="E25" i="3"/>
  <c r="E38" i="3"/>
  <c r="E10" i="3"/>
  <c r="F100" i="3"/>
  <c r="F18" i="3"/>
  <c r="F58" i="3"/>
  <c r="F88" i="3"/>
  <c r="F69" i="3"/>
  <c r="F2" i="3"/>
  <c r="F80" i="3"/>
  <c r="F31" i="3"/>
  <c r="F23" i="3"/>
  <c r="F5" i="3"/>
  <c r="G109" i="3"/>
  <c r="G119" i="3"/>
  <c r="G35" i="3"/>
  <c r="G94" i="3"/>
  <c r="G46" i="3"/>
  <c r="G78" i="3"/>
  <c r="G4" i="3"/>
  <c r="G105" i="3"/>
  <c r="G28" i="3"/>
  <c r="G68" i="3"/>
  <c r="H55" i="3"/>
  <c r="H82" i="3"/>
  <c r="H17" i="3"/>
  <c r="I113" i="3"/>
  <c r="R113" i="3"/>
  <c r="Q113" i="3"/>
  <c r="V113" i="3"/>
  <c r="U113" i="3"/>
  <c r="S113" i="3"/>
  <c r="T113" i="3"/>
  <c r="P113" i="3"/>
  <c r="L113" i="3"/>
  <c r="K113" i="3"/>
  <c r="N113" i="3"/>
  <c r="J113" i="3"/>
  <c r="M113" i="3"/>
  <c r="I8" i="3"/>
  <c r="R8" i="3"/>
  <c r="Q8" i="3"/>
  <c r="V8" i="3"/>
  <c r="T8" i="3"/>
  <c r="U8" i="3"/>
  <c r="S8" i="3"/>
  <c r="P8" i="3"/>
  <c r="L8" i="3"/>
  <c r="J8" i="3"/>
  <c r="K8" i="3"/>
  <c r="N8" i="3"/>
  <c r="M8" i="3"/>
  <c r="I92" i="3"/>
  <c r="R92" i="3"/>
  <c r="Q92" i="3"/>
  <c r="V92" i="3"/>
  <c r="U92" i="3"/>
  <c r="T92" i="3"/>
  <c r="S92" i="3"/>
  <c r="P92" i="3"/>
  <c r="L92" i="3"/>
  <c r="M92" i="3"/>
  <c r="J92" i="3"/>
  <c r="K92" i="3"/>
  <c r="N92" i="3"/>
  <c r="I90" i="3"/>
  <c r="R90" i="3"/>
  <c r="Q90" i="3"/>
  <c r="V90" i="3"/>
  <c r="U90" i="3"/>
  <c r="S90" i="3"/>
  <c r="T90" i="3"/>
  <c r="P90" i="3"/>
  <c r="J90" i="3"/>
  <c r="L90" i="3"/>
  <c r="N90" i="3"/>
  <c r="M90" i="3"/>
  <c r="K90" i="3"/>
  <c r="G31" i="3"/>
  <c r="G23" i="3"/>
  <c r="G5" i="3"/>
  <c r="H109" i="3"/>
  <c r="H119" i="3"/>
  <c r="H35" i="3"/>
  <c r="H94" i="3"/>
  <c r="H46" i="3"/>
  <c r="H78" i="3"/>
  <c r="H4" i="3"/>
  <c r="H105" i="3"/>
  <c r="H28" i="3"/>
  <c r="H68" i="3"/>
  <c r="I64" i="3"/>
  <c r="R64" i="3"/>
  <c r="Q64" i="3"/>
  <c r="V64" i="3"/>
  <c r="U64" i="3"/>
  <c r="P64" i="3"/>
  <c r="S64" i="3"/>
  <c r="M64" i="3"/>
  <c r="N64" i="3"/>
  <c r="L64" i="3"/>
  <c r="T64" i="3"/>
  <c r="J64" i="3"/>
  <c r="K64" i="3"/>
  <c r="I29" i="3"/>
  <c r="R29" i="3"/>
  <c r="Q29" i="3"/>
  <c r="V29" i="3"/>
  <c r="S29" i="3"/>
  <c r="T29" i="3"/>
  <c r="U29" i="3"/>
  <c r="P29" i="3"/>
  <c r="N29" i="3"/>
  <c r="K29" i="3"/>
  <c r="J29" i="3"/>
  <c r="M29" i="3"/>
  <c r="L29" i="3"/>
  <c r="I32" i="3"/>
  <c r="R32" i="3"/>
  <c r="Q32" i="3"/>
  <c r="V32" i="3"/>
  <c r="S32" i="3"/>
  <c r="U32" i="3"/>
  <c r="P32" i="3"/>
  <c r="N32" i="3"/>
  <c r="J32" i="3"/>
  <c r="M32" i="3"/>
  <c r="L32" i="3"/>
  <c r="T32" i="3"/>
  <c r="K32" i="3"/>
  <c r="I16" i="3"/>
  <c r="R16" i="3"/>
  <c r="Q16" i="3"/>
  <c r="V16" i="3"/>
  <c r="T16" i="3"/>
  <c r="S16" i="3"/>
  <c r="U16" i="3"/>
  <c r="P16" i="3"/>
  <c r="K16" i="3"/>
  <c r="N16" i="3"/>
  <c r="L16" i="3"/>
  <c r="J16" i="3"/>
  <c r="M16" i="3"/>
  <c r="I66" i="3"/>
  <c r="R66" i="3"/>
  <c r="Q66" i="3"/>
  <c r="V66" i="3"/>
  <c r="S66" i="3"/>
  <c r="T66" i="3"/>
  <c r="U66" i="3"/>
  <c r="N66" i="3"/>
  <c r="L66" i="3"/>
  <c r="P66" i="3"/>
  <c r="M66" i="3"/>
  <c r="K66" i="3"/>
  <c r="J66" i="3"/>
  <c r="I20" i="3"/>
  <c r="R20" i="3"/>
  <c r="Q20" i="3"/>
  <c r="V20" i="3"/>
  <c r="U20" i="3"/>
  <c r="S20" i="3"/>
  <c r="T20" i="3"/>
  <c r="L20" i="3"/>
  <c r="N20" i="3"/>
  <c r="K20" i="3"/>
  <c r="M20" i="3"/>
  <c r="J20" i="3"/>
  <c r="P20" i="3"/>
  <c r="I63" i="3"/>
  <c r="V63" i="3"/>
  <c r="U63" i="3"/>
  <c r="R63" i="3"/>
  <c r="Q63" i="3"/>
  <c r="P63" i="3"/>
  <c r="S63" i="3"/>
  <c r="M63" i="3"/>
  <c r="L63" i="3"/>
  <c r="J63" i="3"/>
  <c r="T63" i="3"/>
  <c r="N63" i="3"/>
  <c r="K63" i="3"/>
  <c r="I114" i="3"/>
  <c r="V114" i="3"/>
  <c r="U114" i="3"/>
  <c r="S114" i="3"/>
  <c r="T114" i="3"/>
  <c r="Q114" i="3"/>
  <c r="P114" i="3"/>
  <c r="R114" i="3"/>
  <c r="K114" i="3"/>
  <c r="N114" i="3"/>
  <c r="J114" i="3"/>
  <c r="M114" i="3"/>
  <c r="L114" i="3"/>
  <c r="I102" i="3"/>
  <c r="V102" i="3"/>
  <c r="U102" i="3"/>
  <c r="T102" i="3"/>
  <c r="R102" i="3"/>
  <c r="P102" i="3"/>
  <c r="N102" i="3"/>
  <c r="K102" i="3"/>
  <c r="Q102" i="3"/>
  <c r="S102" i="3"/>
  <c r="M102" i="3"/>
  <c r="L102" i="3"/>
  <c r="J102" i="3"/>
  <c r="I52" i="3"/>
  <c r="Q52" i="3"/>
  <c r="V52" i="3"/>
  <c r="U52" i="3"/>
  <c r="T52" i="3"/>
  <c r="S52" i="3"/>
  <c r="P52" i="3"/>
  <c r="R52" i="3"/>
  <c r="K52" i="3"/>
  <c r="L52" i="3"/>
  <c r="N52" i="3"/>
  <c r="J52" i="3"/>
  <c r="M52" i="3"/>
  <c r="I57" i="3"/>
  <c r="Q57" i="3"/>
  <c r="V57" i="3"/>
  <c r="U57" i="3"/>
  <c r="S57" i="3"/>
  <c r="R57" i="3"/>
  <c r="P57" i="3"/>
  <c r="T57" i="3"/>
  <c r="N57" i="3"/>
  <c r="M57" i="3"/>
  <c r="L57" i="3"/>
  <c r="J57" i="3"/>
  <c r="K57" i="3"/>
  <c r="I51" i="3"/>
  <c r="Q51" i="3"/>
  <c r="V51" i="3"/>
  <c r="U51" i="3"/>
  <c r="T51" i="3"/>
  <c r="S51" i="3"/>
  <c r="P51" i="3"/>
  <c r="M51" i="3"/>
  <c r="L51" i="3"/>
  <c r="N51" i="3"/>
  <c r="J51" i="3"/>
  <c r="R51" i="3"/>
  <c r="K51" i="3"/>
  <c r="I76" i="3"/>
  <c r="Q76" i="3"/>
  <c r="P76" i="3"/>
  <c r="V76" i="3"/>
  <c r="U76" i="3"/>
  <c r="T76" i="3"/>
  <c r="S76" i="3"/>
  <c r="R76" i="3"/>
  <c r="K76" i="3"/>
  <c r="N76" i="3"/>
  <c r="L76" i="3"/>
  <c r="J76" i="3"/>
  <c r="M76" i="3"/>
  <c r="I106" i="3"/>
  <c r="Q106" i="3"/>
  <c r="P106" i="3"/>
  <c r="V106" i="3"/>
  <c r="U106" i="3"/>
  <c r="T106" i="3"/>
  <c r="R106" i="3"/>
  <c r="S106" i="3"/>
  <c r="M106" i="3"/>
  <c r="K106" i="3"/>
  <c r="J106" i="3"/>
  <c r="L106" i="3"/>
  <c r="N106" i="3"/>
  <c r="I48" i="3"/>
  <c r="Q48" i="3"/>
  <c r="P48" i="3"/>
  <c r="V48" i="3"/>
  <c r="U48" i="3"/>
  <c r="S48" i="3"/>
  <c r="R48" i="3"/>
  <c r="T48" i="3"/>
  <c r="L48" i="3"/>
  <c r="N48" i="3"/>
  <c r="M48" i="3"/>
  <c r="K48" i="3"/>
  <c r="J48" i="3"/>
  <c r="I43" i="3"/>
  <c r="Q43" i="3"/>
  <c r="P43" i="3"/>
  <c r="V43" i="3"/>
  <c r="U43" i="3"/>
  <c r="S43" i="3"/>
  <c r="R43" i="3"/>
  <c r="T43" i="3"/>
  <c r="N43" i="3"/>
  <c r="K43" i="3"/>
  <c r="L43" i="3"/>
  <c r="M43" i="3"/>
  <c r="J43" i="3"/>
  <c r="C64" i="3"/>
  <c r="C113" i="3"/>
  <c r="C29" i="3"/>
  <c r="C8" i="3"/>
  <c r="C32" i="3"/>
  <c r="C92" i="3"/>
  <c r="C16" i="3"/>
  <c r="C66" i="3"/>
  <c r="C90" i="3"/>
  <c r="C20" i="3"/>
  <c r="D65" i="3"/>
  <c r="D121" i="3"/>
  <c r="D53" i="3"/>
  <c r="D71" i="3"/>
  <c r="D74" i="3"/>
  <c r="D42" i="3"/>
  <c r="D95" i="3"/>
  <c r="D44" i="3"/>
  <c r="D84" i="3"/>
  <c r="D70" i="3"/>
  <c r="F111" i="3"/>
  <c r="F99" i="3"/>
  <c r="F89" i="3"/>
  <c r="F107" i="3"/>
  <c r="F117" i="3"/>
  <c r="F12" i="3"/>
  <c r="F50" i="3"/>
  <c r="F6" i="3"/>
  <c r="F75" i="3"/>
  <c r="F9" i="3"/>
  <c r="F72" i="3"/>
  <c r="G61" i="3"/>
  <c r="G39" i="3"/>
  <c r="G73" i="3"/>
  <c r="G24" i="3"/>
  <c r="G86" i="3"/>
  <c r="G118" i="3"/>
  <c r="G47" i="3"/>
  <c r="G25" i="3"/>
  <c r="G38" i="3"/>
  <c r="G10" i="3"/>
  <c r="H100" i="3"/>
  <c r="H18" i="3"/>
  <c r="H58" i="3"/>
  <c r="H88" i="3"/>
  <c r="H69" i="3"/>
  <c r="H2" i="3"/>
  <c r="H80" i="3"/>
  <c r="H31" i="3"/>
  <c r="H23" i="3"/>
  <c r="H5" i="3"/>
  <c r="D64" i="3"/>
  <c r="D113" i="3"/>
  <c r="D29" i="3"/>
  <c r="D8" i="3"/>
  <c r="D32" i="3"/>
  <c r="D92" i="3"/>
  <c r="D16" i="3"/>
  <c r="D66" i="3"/>
  <c r="D90" i="3"/>
  <c r="D20" i="3"/>
  <c r="G99" i="3"/>
  <c r="G89" i="3"/>
  <c r="G107" i="3"/>
  <c r="G117" i="3"/>
  <c r="G12" i="3"/>
  <c r="G50" i="3"/>
  <c r="G6" i="3"/>
  <c r="G75" i="3"/>
  <c r="G9" i="3"/>
  <c r="G72" i="3"/>
  <c r="H61" i="3"/>
  <c r="H39" i="3"/>
  <c r="H73" i="3"/>
  <c r="H24" i="3"/>
  <c r="H86" i="3"/>
  <c r="H118" i="3"/>
  <c r="H47" i="3"/>
  <c r="H25" i="3"/>
  <c r="H38" i="3"/>
  <c r="H10" i="3"/>
  <c r="D43" i="3"/>
  <c r="E64" i="3"/>
  <c r="E113" i="3"/>
  <c r="E29" i="3"/>
  <c r="E8" i="3"/>
  <c r="E32" i="3"/>
  <c r="E92" i="3"/>
  <c r="E16" i="3"/>
  <c r="E66" i="3"/>
  <c r="E90" i="3"/>
  <c r="E20" i="3"/>
  <c r="F65" i="3"/>
  <c r="F121" i="3"/>
  <c r="F53" i="3"/>
  <c r="F71" i="3"/>
  <c r="F74" i="3"/>
  <c r="F42" i="3"/>
  <c r="F95" i="3"/>
  <c r="F44" i="3"/>
  <c r="F84" i="3"/>
  <c r="F70" i="3"/>
  <c r="H111" i="3"/>
  <c r="H99" i="3"/>
  <c r="H89" i="3"/>
  <c r="H107" i="3"/>
  <c r="H117" i="3"/>
  <c r="H12" i="3"/>
  <c r="H50" i="3"/>
  <c r="H6" i="3"/>
  <c r="H75" i="3"/>
  <c r="H9" i="3"/>
  <c r="H72" i="3"/>
  <c r="I54" i="3"/>
  <c r="V54" i="3"/>
  <c r="U54" i="3"/>
  <c r="T54" i="3"/>
  <c r="S54" i="3"/>
  <c r="R54" i="3"/>
  <c r="P54" i="3"/>
  <c r="N54" i="3"/>
  <c r="M54" i="3"/>
  <c r="L54" i="3"/>
  <c r="J54" i="3"/>
  <c r="Q54" i="3"/>
  <c r="K54" i="3"/>
  <c r="I108" i="3"/>
  <c r="V108" i="3"/>
  <c r="U108" i="3"/>
  <c r="T108" i="3"/>
  <c r="S108" i="3"/>
  <c r="Q108" i="3"/>
  <c r="P108" i="3"/>
  <c r="R108" i="3"/>
  <c r="N108" i="3"/>
  <c r="M108" i="3"/>
  <c r="J108" i="3"/>
  <c r="L108" i="3"/>
  <c r="K108" i="3"/>
  <c r="I98" i="3"/>
  <c r="V98" i="3"/>
  <c r="U98" i="3"/>
  <c r="T98" i="3"/>
  <c r="S98" i="3"/>
  <c r="R98" i="3"/>
  <c r="P98" i="3"/>
  <c r="Q98" i="3"/>
  <c r="N98" i="3"/>
  <c r="M98" i="3"/>
  <c r="K98" i="3"/>
  <c r="L98" i="3"/>
  <c r="J98" i="3"/>
  <c r="I62" i="3"/>
  <c r="V62" i="3"/>
  <c r="U62" i="3"/>
  <c r="T62" i="3"/>
  <c r="S62" i="3"/>
  <c r="Q62" i="3"/>
  <c r="P62" i="3"/>
  <c r="R62" i="3"/>
  <c r="N62" i="3"/>
  <c r="M62" i="3"/>
  <c r="K62" i="3"/>
  <c r="J62" i="3"/>
  <c r="L62" i="3"/>
  <c r="I104" i="3"/>
  <c r="V104" i="3"/>
  <c r="U104" i="3"/>
  <c r="T104" i="3"/>
  <c r="S104" i="3"/>
  <c r="R104" i="3"/>
  <c r="Q104" i="3"/>
  <c r="P104" i="3"/>
  <c r="N104" i="3"/>
  <c r="M104" i="3"/>
  <c r="L104" i="3"/>
  <c r="K104" i="3"/>
  <c r="J104" i="3"/>
  <c r="I56" i="3"/>
  <c r="V56" i="3"/>
  <c r="U56" i="3"/>
  <c r="T56" i="3"/>
  <c r="S56" i="3"/>
  <c r="P56" i="3"/>
  <c r="N56" i="3"/>
  <c r="R56" i="3"/>
  <c r="M56" i="3"/>
  <c r="J56" i="3"/>
  <c r="Q56" i="3"/>
  <c r="K56" i="3"/>
  <c r="L56" i="3"/>
  <c r="I103" i="3"/>
  <c r="V103" i="3"/>
  <c r="U103" i="3"/>
  <c r="T103" i="3"/>
  <c r="S103" i="3"/>
  <c r="Q103" i="3"/>
  <c r="R103" i="3"/>
  <c r="P103" i="3"/>
  <c r="N103" i="3"/>
  <c r="M103" i="3"/>
  <c r="K103" i="3"/>
  <c r="L103" i="3"/>
  <c r="J103" i="3"/>
  <c r="I34" i="3"/>
  <c r="V34" i="3"/>
  <c r="U34" i="3"/>
  <c r="T34" i="3"/>
  <c r="S34" i="3"/>
  <c r="Q34" i="3"/>
  <c r="P34" i="3"/>
  <c r="N34" i="3"/>
  <c r="M34" i="3"/>
  <c r="K34" i="3"/>
  <c r="J34" i="3"/>
  <c r="R34" i="3"/>
  <c r="L34" i="3"/>
  <c r="I30" i="3"/>
  <c r="V30" i="3"/>
  <c r="U30" i="3"/>
  <c r="T30" i="3"/>
  <c r="S30" i="3"/>
  <c r="Q30" i="3"/>
  <c r="R30" i="3"/>
  <c r="N30" i="3"/>
  <c r="P30" i="3"/>
  <c r="M30" i="3"/>
  <c r="L30" i="3"/>
  <c r="K30" i="3"/>
  <c r="J30" i="3"/>
  <c r="I45" i="3"/>
  <c r="V45" i="3"/>
  <c r="U45" i="3"/>
  <c r="T45" i="3"/>
  <c r="S45" i="3"/>
  <c r="P45" i="3"/>
  <c r="R45" i="3"/>
  <c r="Q45" i="3"/>
  <c r="N45" i="3"/>
  <c r="M45" i="3"/>
  <c r="K45" i="3"/>
  <c r="J45" i="3"/>
  <c r="L45" i="3"/>
  <c r="I110" i="3"/>
  <c r="V110" i="3"/>
  <c r="U110" i="3"/>
  <c r="T110" i="3"/>
  <c r="S110" i="3"/>
  <c r="R110" i="3"/>
  <c r="Q110" i="3"/>
  <c r="P110" i="3"/>
  <c r="N110" i="3"/>
  <c r="M110" i="3"/>
  <c r="L110" i="3"/>
  <c r="J110" i="3"/>
  <c r="K110" i="3"/>
  <c r="I112" i="3"/>
  <c r="V112" i="3"/>
  <c r="U112" i="3"/>
  <c r="T112" i="3"/>
  <c r="S112" i="3"/>
  <c r="R112" i="3"/>
  <c r="Q112" i="3"/>
  <c r="P112" i="3"/>
  <c r="N112" i="3"/>
  <c r="M112" i="3"/>
  <c r="L112" i="3"/>
  <c r="J112" i="3"/>
  <c r="K112" i="3"/>
  <c r="I67" i="3"/>
  <c r="V67" i="3"/>
  <c r="U67" i="3"/>
  <c r="T67" i="3"/>
  <c r="S67" i="3"/>
  <c r="R67" i="3"/>
  <c r="P67" i="3"/>
  <c r="Q67" i="3"/>
  <c r="N67" i="3"/>
  <c r="M67" i="3"/>
  <c r="L67" i="3"/>
  <c r="J67" i="3"/>
  <c r="K67" i="3"/>
  <c r="I15" i="3"/>
  <c r="V15" i="3"/>
  <c r="U15" i="3"/>
  <c r="T15" i="3"/>
  <c r="S15" i="3"/>
  <c r="R15" i="3"/>
  <c r="P15" i="3"/>
  <c r="N15" i="3"/>
  <c r="M15" i="3"/>
  <c r="L15" i="3"/>
  <c r="Q15" i="3"/>
  <c r="K15" i="3"/>
  <c r="J15" i="3"/>
  <c r="I21" i="3"/>
  <c r="V21" i="3"/>
  <c r="U21" i="3"/>
  <c r="T21" i="3"/>
  <c r="S21" i="3"/>
  <c r="R21" i="3"/>
  <c r="Q21" i="3"/>
  <c r="P21" i="3"/>
  <c r="N21" i="3"/>
  <c r="M21" i="3"/>
  <c r="L21" i="3"/>
  <c r="K21" i="3"/>
  <c r="J21" i="3"/>
  <c r="I96" i="3"/>
  <c r="V96" i="3"/>
  <c r="U96" i="3"/>
  <c r="T96" i="3"/>
  <c r="S96" i="3"/>
  <c r="R96" i="3"/>
  <c r="P96" i="3"/>
  <c r="N96" i="3"/>
  <c r="M96" i="3"/>
  <c r="Q96" i="3"/>
  <c r="L96" i="3"/>
  <c r="J96" i="3"/>
  <c r="K96" i="3"/>
  <c r="I14" i="3"/>
  <c r="V14" i="3"/>
  <c r="U14" i="3"/>
  <c r="T14" i="3"/>
  <c r="S14" i="3"/>
  <c r="R14" i="3"/>
  <c r="P14" i="3"/>
  <c r="N14" i="3"/>
  <c r="M14" i="3"/>
  <c r="L14" i="3"/>
  <c r="J14" i="3"/>
  <c r="Q14" i="3"/>
  <c r="K14" i="3"/>
  <c r="I49" i="3"/>
  <c r="V49" i="3"/>
  <c r="U49" i="3"/>
  <c r="T49" i="3"/>
  <c r="S49" i="3"/>
  <c r="R49" i="3"/>
  <c r="Q49" i="3"/>
  <c r="P49" i="3"/>
  <c r="N49" i="3"/>
  <c r="M49" i="3"/>
  <c r="L49" i="3"/>
  <c r="K49" i="3"/>
  <c r="J49" i="3"/>
  <c r="I11" i="3"/>
  <c r="V11" i="3"/>
  <c r="U11" i="3"/>
  <c r="T11" i="3"/>
  <c r="S11" i="3"/>
  <c r="R11" i="3"/>
  <c r="Q11" i="3"/>
  <c r="N11" i="3"/>
  <c r="P11" i="3"/>
  <c r="M11" i="3"/>
  <c r="L11" i="3"/>
  <c r="K11" i="3"/>
  <c r="J11" i="3"/>
  <c r="I40" i="3"/>
  <c r="V40" i="3"/>
  <c r="U40" i="3"/>
  <c r="T40" i="3"/>
  <c r="S40" i="3"/>
  <c r="R40" i="3"/>
  <c r="Q40" i="3"/>
  <c r="N40" i="3"/>
  <c r="M40" i="3"/>
  <c r="L40" i="3"/>
  <c r="J40" i="3"/>
  <c r="P40" i="3"/>
  <c r="K40" i="3"/>
  <c r="C54" i="3"/>
  <c r="C108" i="3"/>
  <c r="C98" i="3"/>
  <c r="C62" i="3"/>
  <c r="C104" i="3"/>
  <c r="C56" i="3"/>
  <c r="C103" i="3"/>
  <c r="C34" i="3"/>
  <c r="C30" i="3"/>
  <c r="C45" i="3"/>
  <c r="E63" i="3"/>
  <c r="E114" i="3"/>
  <c r="E102" i="3"/>
  <c r="E52" i="3"/>
  <c r="E57" i="3"/>
  <c r="E51" i="3"/>
  <c r="E76" i="3"/>
  <c r="E106" i="3"/>
  <c r="E48" i="3"/>
  <c r="E43" i="3"/>
  <c r="F64" i="3"/>
  <c r="F113" i="3"/>
  <c r="F29" i="3"/>
  <c r="F8" i="3"/>
  <c r="F32" i="3"/>
  <c r="F92" i="3"/>
  <c r="F16" i="3"/>
  <c r="F66" i="3"/>
  <c r="F90" i="3"/>
  <c r="F20" i="3"/>
  <c r="G65" i="3"/>
  <c r="G121" i="3"/>
  <c r="G53" i="3"/>
  <c r="G71" i="3"/>
  <c r="G74" i="3"/>
  <c r="G42" i="3"/>
  <c r="G95" i="3"/>
  <c r="G44" i="3"/>
  <c r="G84" i="3"/>
  <c r="G70" i="3"/>
  <c r="I36" i="3"/>
  <c r="V36" i="3"/>
  <c r="U36" i="3"/>
  <c r="T36" i="3"/>
  <c r="S36" i="3"/>
  <c r="R36" i="3"/>
  <c r="Q36" i="3"/>
  <c r="N36" i="3"/>
  <c r="P36" i="3"/>
  <c r="M36" i="3"/>
  <c r="L36" i="3"/>
  <c r="K36" i="3"/>
  <c r="J36" i="3"/>
  <c r="F52" i="3"/>
  <c r="F57" i="3"/>
  <c r="F51" i="3"/>
  <c r="F76" i="3"/>
  <c r="F106" i="3"/>
  <c r="F48" i="3"/>
  <c r="F43" i="3"/>
  <c r="G64" i="3"/>
  <c r="G113" i="3"/>
  <c r="G29" i="3"/>
  <c r="G8" i="3"/>
  <c r="G32" i="3"/>
  <c r="G92" i="3"/>
  <c r="G16" i="3"/>
  <c r="G66" i="3"/>
  <c r="G90" i="3"/>
  <c r="G20" i="3"/>
  <c r="H65" i="3"/>
  <c r="H121" i="3"/>
  <c r="H53" i="3"/>
  <c r="H71" i="3"/>
  <c r="H74" i="3"/>
  <c r="H42" i="3"/>
  <c r="H95" i="3"/>
  <c r="H44" i="3"/>
  <c r="H84" i="3"/>
  <c r="H70" i="3"/>
  <c r="AT610" i="2"/>
  <c r="AS679" i="2"/>
  <c r="AU701" i="2"/>
  <c r="AS319" i="2"/>
  <c r="AS658" i="2"/>
  <c r="AS666" i="2"/>
  <c r="AS92" i="2"/>
  <c r="AS671" i="2"/>
  <c r="AS256" i="2"/>
  <c r="AT594" i="2"/>
  <c r="AT728" i="2"/>
  <c r="AS615" i="2"/>
  <c r="AS557" i="2"/>
  <c r="AS526" i="2"/>
  <c r="AS441" i="2"/>
  <c r="AS562" i="2"/>
  <c r="AS494" i="2"/>
  <c r="AS580" i="2"/>
  <c r="AS620" i="2"/>
  <c r="AS578" i="2"/>
  <c r="AS247" i="2"/>
  <c r="AS180" i="2"/>
  <c r="AS113" i="2"/>
  <c r="AS143" i="2"/>
  <c r="AS359" i="2"/>
  <c r="AS417" i="2"/>
  <c r="AS432" i="2"/>
  <c r="AS655" i="2"/>
  <c r="AS379" i="2"/>
  <c r="AS52" i="2"/>
  <c r="AS199" i="2"/>
  <c r="AS294" i="2"/>
  <c r="AS558" i="2"/>
  <c r="AS645" i="2"/>
  <c r="AS592" i="2"/>
  <c r="AS111" i="2"/>
  <c r="AS467" i="2"/>
  <c r="AS360" i="2"/>
  <c r="AS497" i="2"/>
  <c r="AS43" i="2"/>
  <c r="AS469" i="2"/>
  <c r="AS703" i="2"/>
  <c r="AS260" i="2"/>
  <c r="AS292" i="2"/>
  <c r="AS614" i="2"/>
  <c r="AS269" i="2"/>
  <c r="AS657" i="2"/>
  <c r="AS602" i="2"/>
  <c r="AT703" i="2"/>
  <c r="AS610" i="2"/>
  <c r="AS660" i="2"/>
  <c r="AS287" i="2"/>
  <c r="AS456" i="2"/>
  <c r="AS611" i="2"/>
  <c r="AS362" i="2"/>
  <c r="AS499" i="2"/>
  <c r="AS663" i="2"/>
  <c r="AS461" i="2"/>
  <c r="AS63" i="2"/>
  <c r="AS35" i="2"/>
  <c r="AS464" i="2"/>
  <c r="AS60" i="2"/>
  <c r="AS635" i="2"/>
  <c r="AS468" i="2"/>
  <c r="AS216" i="2"/>
  <c r="AS462" i="2"/>
  <c r="AS376" i="2"/>
  <c r="AS696" i="2"/>
  <c r="AS378" i="2"/>
  <c r="AS641" i="2"/>
  <c r="AS479" i="2"/>
  <c r="AS314" i="2"/>
  <c r="AT313" i="2"/>
  <c r="AS277" i="2"/>
  <c r="AS480" i="2"/>
  <c r="AS148" i="2"/>
  <c r="AS127" i="2"/>
  <c r="AS424" i="2"/>
  <c r="AS455" i="2"/>
  <c r="AS518" i="2"/>
  <c r="AS415" i="2"/>
  <c r="AS395" i="2"/>
  <c r="AS436" i="2"/>
  <c r="AS39" i="2"/>
  <c r="AS103" i="2"/>
  <c r="AS313" i="2"/>
  <c r="AS400" i="2"/>
  <c r="AS423" i="2"/>
  <c r="AS200" i="2"/>
  <c r="AS593" i="2"/>
  <c r="AS519" i="2"/>
  <c r="AS700" i="2"/>
  <c r="AS532" i="2"/>
  <c r="AS167" i="2"/>
  <c r="AS12" i="2"/>
  <c r="AS231" i="2"/>
  <c r="AS605" i="2"/>
  <c r="AS476" i="2"/>
  <c r="AS643" i="2"/>
  <c r="AS669" i="2"/>
  <c r="AS278" i="2"/>
  <c r="AS549" i="2"/>
  <c r="AS271" i="2"/>
  <c r="AS661" i="2"/>
  <c r="AS524" i="2"/>
  <c r="AS181" i="2"/>
  <c r="AS51" i="2"/>
  <c r="AS564" i="2"/>
  <c r="AS11" i="2"/>
  <c r="AT717" i="2"/>
  <c r="AS223" i="2"/>
  <c r="AS209" i="2"/>
  <c r="AS273" i="2"/>
  <c r="AS83" i="2"/>
  <c r="AS407" i="2"/>
  <c r="AS40" i="2"/>
  <c r="AS540" i="2"/>
  <c r="AS712" i="2"/>
  <c r="AS421" i="2"/>
  <c r="AS695" i="2"/>
  <c r="AS585" i="2"/>
  <c r="AS197" i="2"/>
  <c r="AS594" i="2"/>
  <c r="AS651" i="2"/>
  <c r="AS459" i="2"/>
  <c r="AS81" i="2"/>
  <c r="AS551" i="2"/>
  <c r="AS91" i="2"/>
  <c r="AT376" i="2"/>
  <c r="AS710" i="2"/>
  <c r="AS439" i="2"/>
  <c r="AS541" i="2"/>
  <c r="AS106" i="2"/>
  <c r="AS542" i="2"/>
  <c r="AS100" i="2"/>
  <c r="AS510" i="2"/>
  <c r="AS168" i="2"/>
  <c r="AS644" i="2"/>
  <c r="AS529" i="2"/>
  <c r="AS683" i="2"/>
  <c r="AS717" i="2"/>
  <c r="AS207" i="2"/>
  <c r="AS366" i="2"/>
  <c r="AS460" i="2"/>
  <c r="AS396" i="2"/>
  <c r="AS473" i="2"/>
  <c r="AT592" i="2"/>
  <c r="AS316" i="2"/>
  <c r="AS465" i="2"/>
  <c r="AS737" i="2"/>
  <c r="AS304" i="2"/>
  <c r="AS390" i="2"/>
  <c r="AS59" i="2"/>
  <c r="AS286" i="2"/>
  <c r="AS193" i="2"/>
  <c r="AS729" i="2"/>
  <c r="AS354" i="2"/>
  <c r="AS371" i="2"/>
  <c r="AS728" i="2"/>
  <c r="AS631" i="2"/>
  <c r="AS74" i="2"/>
  <c r="AS384" i="2"/>
  <c r="AS213" i="2"/>
  <c r="AS239" i="2"/>
  <c r="AS437" i="2"/>
  <c r="AS172" i="2"/>
  <c r="AS731" i="2"/>
  <c r="AS307" i="2"/>
  <c r="AS337" i="2"/>
  <c r="AS550" i="2"/>
  <c r="AS502" i="2"/>
  <c r="AS705" i="2"/>
  <c r="AS714" i="2"/>
  <c r="AS397" i="2"/>
  <c r="AS99" i="2"/>
  <c r="AS138" i="2"/>
  <c r="AS17" i="2"/>
  <c r="AT180" i="2"/>
  <c r="AT661" i="2"/>
  <c r="AT319" i="2"/>
  <c r="AT207" i="2"/>
  <c r="AT111" i="2"/>
  <c r="AT400" i="2"/>
  <c r="AT696" i="2"/>
  <c r="AT651" i="2"/>
  <c r="AT631" i="2"/>
  <c r="AT660" i="2"/>
  <c r="AT113" i="2"/>
  <c r="AT524" i="2"/>
  <c r="AT658" i="2"/>
  <c r="AT366" i="2"/>
  <c r="AT467" i="2"/>
  <c r="AT423" i="2"/>
  <c r="AT378" i="2"/>
  <c r="AT459" i="2"/>
  <c r="AT74" i="2"/>
  <c r="AT287" i="2"/>
  <c r="AT143" i="2"/>
  <c r="AT666" i="2"/>
  <c r="AT181" i="2"/>
  <c r="AT360" i="2"/>
  <c r="AT200" i="2"/>
  <c r="AT641" i="2"/>
  <c r="AT81" i="2"/>
  <c r="AT384" i="2"/>
  <c r="AT456" i="2"/>
  <c r="AT359" i="2"/>
  <c r="AT92" i="2"/>
  <c r="AT51" i="2"/>
  <c r="AT460" i="2"/>
  <c r="AT497" i="2"/>
  <c r="AT593" i="2"/>
  <c r="AT479" i="2"/>
  <c r="AT551" i="2"/>
  <c r="AT213" i="2"/>
  <c r="AT611" i="2"/>
  <c r="AT417" i="2"/>
  <c r="AT671" i="2"/>
  <c r="AT564" i="2"/>
  <c r="AT396" i="2"/>
  <c r="AT43" i="2"/>
  <c r="AT519" i="2"/>
  <c r="AT314" i="2"/>
  <c r="AT91" i="2"/>
  <c r="AT239" i="2"/>
  <c r="AT362" i="2"/>
  <c r="AT432" i="2"/>
  <c r="AT256" i="2"/>
  <c r="AT11" i="2"/>
  <c r="AT473" i="2"/>
  <c r="AT469" i="2"/>
  <c r="AS653" i="2"/>
  <c r="AS628" i="2"/>
  <c r="AS220" i="2"/>
  <c r="AS412" i="2"/>
  <c r="AS310" i="2"/>
  <c r="AS70" i="2"/>
  <c r="AS478" i="2"/>
  <c r="AS353" i="2"/>
  <c r="AS634" i="2"/>
  <c r="AS301" i="2"/>
  <c r="AS289" i="2"/>
  <c r="AS554" i="2"/>
  <c r="AS228" i="2"/>
  <c r="AS523" i="2"/>
  <c r="AS75" i="2"/>
  <c r="AS673" i="2"/>
  <c r="AS61" i="2"/>
  <c r="AS219" i="2"/>
  <c r="AS488" i="2"/>
  <c r="AS323" i="2"/>
  <c r="AS187" i="2"/>
  <c r="AS118" i="2"/>
  <c r="AS95" i="2"/>
  <c r="AS282" i="2"/>
  <c r="AS189" i="2"/>
  <c r="AS296" i="2"/>
  <c r="AS425" i="2"/>
  <c r="AS435" i="2"/>
  <c r="AS345" i="2"/>
  <c r="AS155" i="2"/>
  <c r="AS32" i="2"/>
  <c r="AS159" i="2"/>
  <c r="AS226" i="2"/>
  <c r="AS97" i="2"/>
  <c r="AS348" i="2"/>
  <c r="AS530" i="2"/>
  <c r="AS49" i="2"/>
  <c r="AS521" i="2"/>
  <c r="AS305" i="2"/>
  <c r="AS272" i="2"/>
  <c r="AS394" i="2"/>
  <c r="AS169" i="2"/>
  <c r="AS501" i="2"/>
  <c r="AS507" i="2"/>
  <c r="AS212" i="2"/>
  <c r="AS120" i="2"/>
  <c r="AS481" i="2"/>
  <c r="AS206" i="2"/>
  <c r="AS410" i="2"/>
  <c r="AS445" i="2"/>
  <c r="AS411" i="2"/>
  <c r="AT615" i="2"/>
  <c r="AT557" i="2"/>
  <c r="AT526" i="2"/>
  <c r="AT441" i="2"/>
  <c r="AT562" i="2"/>
  <c r="AT494" i="2"/>
  <c r="AT580" i="2"/>
  <c r="AT620" i="2"/>
  <c r="AT578" i="2"/>
  <c r="AT247" i="2"/>
  <c r="AT653" i="2"/>
  <c r="AT628" i="2"/>
  <c r="AT220" i="2"/>
  <c r="AT412" i="2"/>
  <c r="AT310" i="2"/>
  <c r="AT70" i="2"/>
  <c r="AT478" i="2"/>
  <c r="AT353" i="2"/>
  <c r="AT634" i="2"/>
  <c r="AT301" i="2"/>
  <c r="AT289" i="2"/>
  <c r="AT554" i="2"/>
  <c r="AT228" i="2"/>
  <c r="AT523" i="2"/>
  <c r="AT75" i="2"/>
  <c r="AT673" i="2"/>
  <c r="AT61" i="2"/>
  <c r="AT219" i="2"/>
  <c r="AT488" i="2"/>
  <c r="AT323" i="2"/>
  <c r="AT187" i="2"/>
  <c r="AT700" i="2"/>
  <c r="AT437" i="2"/>
  <c r="AT655" i="2"/>
  <c r="AT499" i="2"/>
  <c r="AT223" i="2"/>
  <c r="AT277" i="2"/>
  <c r="AT316" i="2"/>
  <c r="AT710" i="2"/>
  <c r="AT260" i="2"/>
  <c r="AT532" i="2"/>
  <c r="AT172" i="2"/>
  <c r="AT379" i="2"/>
  <c r="AT663" i="2"/>
  <c r="AT209" i="2"/>
  <c r="AT480" i="2"/>
  <c r="AT465" i="2"/>
  <c r="AT439" i="2"/>
  <c r="AT292" i="2"/>
  <c r="AT167" i="2"/>
  <c r="AT731" i="2"/>
  <c r="AT52" i="2"/>
  <c r="AT461" i="2"/>
  <c r="AT273" i="2"/>
  <c r="AT148" i="2"/>
  <c r="AT737" i="2"/>
  <c r="AT541" i="2"/>
  <c r="AT614" i="2"/>
  <c r="AT12" i="2"/>
  <c r="AT307" i="2"/>
  <c r="AT199" i="2"/>
  <c r="AT63" i="2"/>
  <c r="AT83" i="2"/>
  <c r="AT127" i="2"/>
  <c r="AT304" i="2"/>
  <c r="AT106" i="2"/>
  <c r="AT269" i="2"/>
  <c r="AT231" i="2"/>
  <c r="AT337" i="2"/>
  <c r="AT294" i="2"/>
  <c r="AT35" i="2"/>
  <c r="AS736" i="2"/>
  <c r="AS617" i="2"/>
  <c r="AS451" i="2"/>
  <c r="AS443" i="2"/>
  <c r="AS195" i="2"/>
  <c r="AS285" i="2"/>
  <c r="AS255" i="2"/>
  <c r="AS158" i="2"/>
  <c r="AS609" i="2"/>
  <c r="AS293" i="2"/>
  <c r="AS718" i="2"/>
  <c r="AS221" i="2"/>
  <c r="AS76" i="2"/>
  <c r="AS538" i="2"/>
  <c r="AS508" i="2"/>
  <c r="AS290" i="2"/>
  <c r="AS733" i="2"/>
  <c r="AS23" i="2"/>
  <c r="AS547" i="2"/>
  <c r="AS485" i="2"/>
  <c r="AS704" i="2"/>
  <c r="AS340" i="2"/>
  <c r="AS311" i="2"/>
  <c r="AR311" i="2"/>
  <c r="AS622" i="2"/>
  <c r="AS315" i="2"/>
  <c r="AS576" i="2"/>
  <c r="AS458" i="2"/>
  <c r="AS26" i="2"/>
  <c r="AS115" i="2"/>
  <c r="AS398" i="2"/>
  <c r="AS42" i="2"/>
  <c r="AS37" i="2"/>
  <c r="AS204" i="2"/>
  <c r="AS707" i="2"/>
  <c r="AS119" i="2"/>
  <c r="AS50" i="2"/>
  <c r="AS128" i="2"/>
  <c r="AS427" i="2"/>
  <c r="AS18" i="2"/>
  <c r="AS382" i="2"/>
  <c r="AS55" i="2"/>
  <c r="AS300" i="2"/>
  <c r="AS125" i="2"/>
  <c r="AS121" i="2"/>
  <c r="AS156" i="2"/>
  <c r="AS640" i="2"/>
  <c r="AS170" i="2"/>
  <c r="AS520" i="2"/>
  <c r="AS254" i="2"/>
  <c r="AS263" i="2"/>
  <c r="AS327" i="2"/>
  <c r="AS203" i="2"/>
  <c r="AS482" i="2"/>
  <c r="AS276" i="2"/>
  <c r="AS659" i="2"/>
  <c r="AS107" i="2"/>
  <c r="AS135" i="2"/>
  <c r="AS341" i="2"/>
  <c r="AS587" i="2"/>
  <c r="AS715" i="2"/>
  <c r="AS588" i="2"/>
  <c r="AS699" i="2"/>
  <c r="AS676" i="2"/>
  <c r="AS150" i="2"/>
  <c r="AS697" i="2"/>
  <c r="AS139" i="2"/>
  <c r="AS706" i="2"/>
  <c r="AS184" i="2"/>
  <c r="AS215" i="2"/>
  <c r="AS377" i="2"/>
  <c r="AS724" i="2"/>
  <c r="AS734" i="2"/>
  <c r="AS21" i="2"/>
  <c r="AS30" i="2"/>
  <c r="AS297" i="2"/>
  <c r="AS680" i="2"/>
  <c r="AS68" i="2"/>
  <c r="AS243" i="2"/>
  <c r="AS28" i="2"/>
  <c r="AS241" i="2"/>
  <c r="AS15" i="2"/>
  <c r="AS329" i="2"/>
  <c r="AS433" i="2"/>
  <c r="AS48" i="2"/>
  <c r="AS574" i="2"/>
  <c r="AS129" i="2"/>
  <c r="AS188" i="2"/>
  <c r="AS625" i="2"/>
  <c r="AS261" i="2"/>
  <c r="AS365" i="2"/>
  <c r="AS67" i="2"/>
  <c r="AS665" i="2"/>
  <c r="AS166" i="2"/>
  <c r="AS186" i="2"/>
  <c r="AS346" i="2"/>
  <c r="AS317" i="2"/>
  <c r="AS9" i="2"/>
  <c r="AS647" i="2"/>
  <c r="AS373" i="2"/>
  <c r="AS7" i="2"/>
  <c r="AS385" i="2"/>
  <c r="AS601" i="2"/>
  <c r="AS140" i="2"/>
  <c r="AS681" i="2"/>
  <c r="AS160" i="2"/>
  <c r="AS708" i="2"/>
  <c r="AS234" i="2"/>
  <c r="AS616" i="2"/>
  <c r="AS548" i="2"/>
  <c r="AS257" i="2"/>
  <c r="AS131" i="2"/>
  <c r="AS114" i="2"/>
  <c r="AS250" i="2"/>
  <c r="AS343" i="2"/>
  <c r="AS492" i="2"/>
  <c r="AT705" i="2"/>
  <c r="AT635" i="2"/>
  <c r="AT643" i="2"/>
  <c r="AT415" i="2"/>
  <c r="AT510" i="2"/>
  <c r="AT286" i="2"/>
  <c r="AT679" i="2"/>
  <c r="AT699" i="2"/>
  <c r="AT676" i="2"/>
  <c r="AT150" i="2"/>
  <c r="AT697" i="2"/>
  <c r="AT139" i="2"/>
  <c r="AT706" i="2"/>
  <c r="AT184" i="2"/>
  <c r="AT215" i="2"/>
  <c r="AT377" i="2"/>
  <c r="AT724" i="2"/>
  <c r="AT734" i="2"/>
  <c r="AT21" i="2"/>
  <c r="AT30" i="2"/>
  <c r="AT297" i="2"/>
  <c r="AT680" i="2"/>
  <c r="AT68" i="2"/>
  <c r="AT243" i="2"/>
  <c r="AT28" i="2"/>
  <c r="AT241" i="2"/>
  <c r="AT15" i="2"/>
  <c r="AT329" i="2"/>
  <c r="AT433" i="2"/>
  <c r="AT48" i="2"/>
  <c r="AT574" i="2"/>
  <c r="AS375" i="2"/>
  <c r="AS546" i="2"/>
  <c r="AS69" i="2"/>
  <c r="AS270" i="2"/>
  <c r="AS65" i="2"/>
  <c r="AS457" i="2"/>
  <c r="AS484" i="2"/>
  <c r="AS624" i="2"/>
  <c r="AS689" i="2"/>
  <c r="AS368" i="2"/>
  <c r="AS72" i="2"/>
  <c r="AS490" i="2"/>
  <c r="AS259" i="2"/>
  <c r="AS573" i="2"/>
  <c r="AS229" i="2"/>
  <c r="AS364" i="2"/>
  <c r="AS404" i="2"/>
  <c r="AS245" i="2"/>
  <c r="AS511" i="2"/>
  <c r="AS534" i="2"/>
  <c r="AS47" i="2"/>
  <c r="AS344" i="2"/>
  <c r="AS559" i="2"/>
  <c r="AS157" i="2"/>
  <c r="AS14" i="2"/>
  <c r="AS392" i="2"/>
  <c r="AS251" i="2"/>
  <c r="AS556" i="2"/>
  <c r="AS324" i="2"/>
  <c r="AS536" i="2"/>
  <c r="AS208" i="2"/>
  <c r="AS517" i="2"/>
  <c r="AS171" i="2"/>
  <c r="AS719" i="2"/>
  <c r="AS735" i="2"/>
  <c r="AS675" i="2"/>
  <c r="AS583" i="2"/>
  <c r="AS513" i="2"/>
  <c r="AS567" i="2"/>
  <c r="AS85" i="2"/>
  <c r="AS87" i="2"/>
  <c r="AS730" i="2"/>
  <c r="AS372" i="2"/>
  <c r="AS330" i="2"/>
  <c r="AS711" i="2"/>
  <c r="AS389" i="2"/>
  <c r="AS274" i="2"/>
  <c r="AS126" i="2"/>
  <c r="AS284" i="2"/>
  <c r="AS623" i="2"/>
  <c r="AS553" i="2"/>
  <c r="AS44" i="2"/>
  <c r="AS176" i="2"/>
  <c r="AS185" i="2"/>
  <c r="AS713" i="2"/>
  <c r="AS162" i="2"/>
  <c r="AS466" i="2"/>
  <c r="AS291" i="2"/>
  <c r="AS142" i="2"/>
  <c r="AS599" i="2"/>
  <c r="AS503" i="2"/>
  <c r="AS102" i="2"/>
  <c r="AS2" i="2"/>
  <c r="AS626" i="2"/>
  <c r="AS569" i="2"/>
  <c r="AS29" i="2"/>
  <c r="AS525" i="2"/>
  <c r="AS224" i="2"/>
  <c r="AS146" i="2"/>
  <c r="AS177" i="2"/>
  <c r="AS589" i="2"/>
  <c r="AS56" i="2"/>
  <c r="AS537" i="2"/>
  <c r="AS174" i="2"/>
  <c r="AS444" i="2"/>
  <c r="AS267" i="2"/>
  <c r="AS73" i="2"/>
  <c r="AS463" i="2"/>
  <c r="AS446" i="2"/>
  <c r="AS283" i="2"/>
  <c r="AS211" i="2"/>
  <c r="AS487" i="2"/>
  <c r="AS399" i="2"/>
  <c r="AS692" i="2"/>
  <c r="AS154" i="2"/>
  <c r="AS403" i="2"/>
  <c r="AS258" i="2"/>
  <c r="AS336" i="2"/>
  <c r="AS326" i="2"/>
  <c r="AS380" i="2"/>
  <c r="AS161" i="2"/>
  <c r="AS527" i="2"/>
  <c r="AS222" i="2"/>
  <c r="AS543" i="2"/>
  <c r="AS447" i="2"/>
  <c r="AT719" i="2"/>
  <c r="AT735" i="2"/>
  <c r="AT675" i="2"/>
  <c r="AT583" i="2"/>
  <c r="AT513" i="2"/>
  <c r="AT567" i="2"/>
  <c r="AT85" i="2"/>
  <c r="AT87" i="2"/>
  <c r="AT730" i="2"/>
  <c r="AT372" i="2"/>
  <c r="AT330" i="2"/>
  <c r="AT711" i="2"/>
  <c r="AT389" i="2"/>
  <c r="AS701" i="2"/>
  <c r="AS299" i="2"/>
  <c r="AS86" i="2"/>
  <c r="AS598" i="2"/>
  <c r="AS442" i="2"/>
  <c r="AS570" i="2"/>
  <c r="AS604" i="2"/>
  <c r="AS575" i="2"/>
  <c r="AS672" i="2"/>
  <c r="AS123" i="2"/>
  <c r="AS5" i="2"/>
  <c r="AS596" i="2"/>
  <c r="AS552" i="2"/>
  <c r="AS298" i="2"/>
  <c r="AS218" i="2"/>
  <c r="AS64" i="2"/>
  <c r="AS351" i="2"/>
  <c r="AS505" i="2"/>
  <c r="AS431" i="2"/>
  <c r="AS338" i="2"/>
  <c r="AS141" i="2"/>
  <c r="AT701" i="2"/>
  <c r="AT698" i="2"/>
  <c r="AT684" i="2"/>
  <c r="AT369" i="2"/>
  <c r="AT545" i="2"/>
  <c r="AT299" i="2"/>
  <c r="AT414" i="2"/>
  <c r="AT619" i="2"/>
  <c r="AT738" i="2"/>
  <c r="AT418" i="2"/>
  <c r="AT86" i="2"/>
  <c r="AT96" i="2"/>
  <c r="AT656" i="2"/>
  <c r="AT33" i="2"/>
  <c r="AT78" i="2"/>
  <c r="AT598" i="2"/>
  <c r="AT196" i="2"/>
  <c r="AT79" i="2"/>
  <c r="AT486" i="2"/>
  <c r="AT512" i="2"/>
  <c r="AT442" i="2"/>
  <c r="AT452" i="2"/>
  <c r="AT22" i="2"/>
  <c r="AT702" i="2"/>
  <c r="AT381" i="2"/>
  <c r="AT570" i="2"/>
  <c r="AT591" i="2"/>
  <c r="AT248" i="2"/>
  <c r="AT153" i="2"/>
  <c r="AT151" i="2"/>
  <c r="AT604" i="2"/>
  <c r="AT388" i="2"/>
  <c r="AT633" i="2"/>
  <c r="AT137" i="2"/>
  <c r="AT20" i="2"/>
  <c r="AT575" i="2"/>
  <c r="AT606" i="2"/>
  <c r="AT672" i="2"/>
  <c r="AT244" i="2"/>
  <c r="AT123" i="2"/>
  <c r="AT725" i="2"/>
  <c r="AT5" i="2"/>
  <c r="AT110" i="2"/>
  <c r="AT596" i="2"/>
  <c r="AT101" i="2"/>
  <c r="AT552" i="2"/>
  <c r="AT566" i="2"/>
  <c r="AT298" i="2"/>
  <c r="AT419" i="2"/>
  <c r="AT218" i="2"/>
  <c r="AT13" i="2"/>
  <c r="AT64" i="2"/>
  <c r="AT214" i="2"/>
  <c r="AT351" i="2"/>
  <c r="AT132" i="2"/>
  <c r="AT505" i="2"/>
  <c r="AT450" i="2"/>
  <c r="AT431" i="2"/>
  <c r="AT89" i="2"/>
  <c r="AT338" i="2"/>
  <c r="AT533" i="2"/>
  <c r="AT141" i="2"/>
  <c r="AS698" i="2"/>
  <c r="AS414" i="2"/>
  <c r="AS96" i="2"/>
  <c r="AS196" i="2"/>
  <c r="AS452" i="2"/>
  <c r="AS591" i="2"/>
  <c r="AS388" i="2"/>
  <c r="AS606" i="2"/>
  <c r="AS244" i="2"/>
  <c r="AS725" i="2"/>
  <c r="AS110" i="2"/>
  <c r="AS101" i="2"/>
  <c r="AS566" i="2"/>
  <c r="AS419" i="2"/>
  <c r="AS13" i="2"/>
  <c r="AS214" i="2"/>
  <c r="AS132" i="2"/>
  <c r="AS450" i="2"/>
  <c r="AS89" i="2"/>
  <c r="AS533" i="2"/>
  <c r="AS685" i="2"/>
  <c r="AS472" i="2"/>
  <c r="AS426" i="2"/>
  <c r="AS688" i="2"/>
  <c r="AS632" i="2"/>
  <c r="AS198" i="2"/>
  <c r="AS393" i="2"/>
  <c r="AS471" i="2"/>
  <c r="AS613" i="2"/>
  <c r="AS652" i="2"/>
  <c r="AS506" i="2"/>
  <c r="AS334" i="2"/>
  <c r="AS350" i="2"/>
  <c r="AS509" i="2"/>
  <c r="AS41" i="2"/>
  <c r="AS24" i="2"/>
  <c r="AS116" i="2"/>
  <c r="AS590" i="2"/>
  <c r="AS45" i="2"/>
  <c r="AS639" i="2"/>
  <c r="AS581" i="2"/>
  <c r="AS339" i="2"/>
  <c r="AS597" i="2"/>
  <c r="AS264" i="2"/>
  <c r="AS686" i="2"/>
  <c r="AS489" i="2"/>
  <c r="AS265" i="2"/>
  <c r="AS34" i="2"/>
  <c r="AS325" i="2"/>
  <c r="AS709" i="2"/>
  <c r="AS630" i="2"/>
  <c r="AS130" i="2"/>
  <c r="AS732" i="2"/>
  <c r="AS217" i="2"/>
  <c r="AS205" i="2"/>
  <c r="AS242" i="2"/>
  <c r="AS607" i="2"/>
  <c r="AS253" i="2"/>
  <c r="AS555" i="2"/>
  <c r="AS349" i="2"/>
  <c r="AS568" i="2"/>
  <c r="AS690" i="2"/>
  <c r="AS721" i="2"/>
  <c r="AS416" i="2"/>
  <c r="AS308" i="2"/>
  <c r="AS27" i="2"/>
  <c r="AS182" i="2"/>
  <c r="AS571" i="2"/>
  <c r="AS515" i="2"/>
  <c r="AS335" i="2"/>
  <c r="AS577" i="2"/>
  <c r="AS19" i="2"/>
  <c r="AS62" i="2"/>
  <c r="AS149" i="2"/>
  <c r="AS4" i="2"/>
  <c r="AS405" i="2"/>
  <c r="AS367" i="2"/>
  <c r="AS333" i="2"/>
  <c r="AS122" i="2"/>
  <c r="AS654" i="2"/>
  <c r="AS201" i="2"/>
  <c r="AS682" i="2"/>
  <c r="AT685" i="2"/>
  <c r="AS684" i="2"/>
  <c r="AS619" i="2"/>
  <c r="AS33" i="2"/>
  <c r="AS486" i="2"/>
  <c r="AS702" i="2"/>
  <c r="AS153" i="2"/>
  <c r="AS137" i="2"/>
  <c r="AS677" i="2"/>
  <c r="AS448" i="2"/>
  <c r="AS194" i="2"/>
  <c r="AS434" i="2"/>
  <c r="AS164" i="2"/>
  <c r="AS402" i="2"/>
  <c r="AS54" i="2"/>
  <c r="AS233" i="2"/>
  <c r="AS16" i="2"/>
  <c r="AS237" i="2"/>
  <c r="AS53" i="2"/>
  <c r="AS347" i="2"/>
  <c r="AS726" i="2"/>
  <c r="AS232" i="2"/>
  <c r="AS406" i="2"/>
  <c r="AS98" i="2"/>
  <c r="AS225" i="2"/>
  <c r="AS612" i="2"/>
  <c r="AS279" i="2"/>
  <c r="AS306" i="2"/>
  <c r="AS10" i="2"/>
  <c r="AS477" i="2"/>
  <c r="AS720" i="2"/>
  <c r="AS8" i="2"/>
  <c r="AS493" i="2"/>
  <c r="AS266" i="2"/>
  <c r="AS449" i="2"/>
  <c r="AS383" i="2"/>
  <c r="AS71" i="2"/>
  <c r="AS409" i="2"/>
  <c r="AS691" i="2"/>
  <c r="AS356" i="2"/>
  <c r="AS136" i="2"/>
  <c r="AS422" i="2"/>
  <c r="AS46" i="2"/>
  <c r="AS693" i="2"/>
  <c r="AS147" i="2"/>
  <c r="AS328" i="2"/>
  <c r="AS240" i="2"/>
  <c r="AS210" i="2"/>
  <c r="AS386" i="2"/>
  <c r="AS440" i="2"/>
  <c r="AS664" i="2"/>
  <c r="AS152" i="2"/>
  <c r="AS124" i="2"/>
  <c r="AS579" i="2"/>
  <c r="AS678" i="2"/>
  <c r="AS82" i="2"/>
  <c r="AS280" i="2"/>
  <c r="AS621" i="2"/>
  <c r="AT722" i="2"/>
  <c r="AT677" i="2"/>
  <c r="AT723" i="2"/>
  <c r="AT302" i="2"/>
  <c r="AT448" i="2"/>
  <c r="AT668" i="2"/>
  <c r="AT363" i="2"/>
  <c r="AT194" i="2"/>
  <c r="AT642" i="2"/>
  <c r="AT104" i="2"/>
  <c r="AT434" i="2"/>
  <c r="AT572" i="2"/>
  <c r="AT438" i="2"/>
  <c r="AT164" i="2"/>
  <c r="AT475" i="2"/>
  <c r="AT402" i="2"/>
  <c r="AT637" i="2"/>
  <c r="AT332" i="2"/>
  <c r="AT54" i="2"/>
  <c r="AT233" i="2"/>
  <c r="AT16" i="2"/>
  <c r="AT237" i="2"/>
  <c r="AT53" i="2"/>
  <c r="AT347" i="2"/>
  <c r="AT726" i="2"/>
  <c r="AT232" i="2"/>
  <c r="AT406" i="2"/>
  <c r="AT98" i="2"/>
  <c r="AR195" i="2"/>
  <c r="AR115" i="2"/>
  <c r="AR119" i="2"/>
  <c r="AS369" i="2"/>
  <c r="AS738" i="2"/>
  <c r="AS656" i="2"/>
  <c r="AS79" i="2"/>
  <c r="AS22" i="2"/>
  <c r="AS248" i="2"/>
  <c r="AS633" i="2"/>
  <c r="AS722" i="2"/>
  <c r="AS302" i="2"/>
  <c r="AS363" i="2"/>
  <c r="AS104" i="2"/>
  <c r="AS438" i="2"/>
  <c r="AS637" i="2"/>
  <c r="AS662" i="2"/>
  <c r="AS629" i="2"/>
  <c r="AS627" i="2"/>
  <c r="AS331" i="2"/>
  <c r="AS90" i="2"/>
  <c r="AS144" i="2"/>
  <c r="AS636" i="2"/>
  <c r="AS516" i="2"/>
  <c r="AS694" i="2"/>
  <c r="AS36" i="2"/>
  <c r="AS586" i="2"/>
  <c r="AS175" i="2"/>
  <c r="AS236" i="2"/>
  <c r="AS600" i="2"/>
  <c r="AS430" i="2"/>
  <c r="AS453" i="2"/>
  <c r="AS134" i="2"/>
  <c r="AS133" i="2"/>
  <c r="AS342" i="2"/>
  <c r="AS355" i="2"/>
  <c r="AS77" i="2"/>
  <c r="AS608" i="2"/>
  <c r="AS275" i="2"/>
  <c r="AS262" i="2"/>
  <c r="AS58" i="2"/>
  <c r="AS491" i="2"/>
  <c r="AS179" i="2"/>
  <c r="AS429" i="2"/>
  <c r="AS38" i="2"/>
  <c r="AS312" i="2"/>
  <c r="AS496" i="2"/>
  <c r="AS498" i="2"/>
  <c r="AS66" i="2"/>
  <c r="AS105" i="2"/>
  <c r="AS582" i="2"/>
  <c r="AS522" i="2"/>
  <c r="AS674" i="2"/>
  <c r="AS295" i="2"/>
  <c r="AS603" i="2"/>
  <c r="AS88" i="2"/>
  <c r="AS514" i="2"/>
  <c r="AS57" i="2"/>
  <c r="AS191" i="2"/>
  <c r="AS25" i="2"/>
  <c r="AS474" i="2"/>
  <c r="AS246" i="2"/>
  <c r="AS322" i="2"/>
  <c r="AS648" i="2"/>
  <c r="AS183" i="2"/>
  <c r="AS249" i="2"/>
  <c r="AS321" i="2"/>
  <c r="AS165" i="2"/>
  <c r="AS401" i="2"/>
  <c r="AS112" i="2"/>
  <c r="AS235" i="2"/>
  <c r="AS93" i="2"/>
  <c r="AS650" i="2"/>
  <c r="AS618" i="2"/>
  <c r="AT662" i="2"/>
  <c r="AT528" i="2"/>
  <c r="AT629" i="2"/>
  <c r="AT408" i="2"/>
  <c r="AT627" i="2"/>
  <c r="AT595" i="2"/>
  <c r="AT331" i="2"/>
  <c r="AT387" i="2"/>
  <c r="AT90" i="2"/>
  <c r="AT144" i="2"/>
  <c r="AT636" i="2"/>
  <c r="AT516" i="2"/>
  <c r="AT694" i="2"/>
  <c r="AR140" i="2"/>
  <c r="AS545" i="2"/>
  <c r="AS418" i="2"/>
  <c r="AS78" i="2"/>
  <c r="AS512" i="2"/>
  <c r="AS381" i="2"/>
  <c r="AS151" i="2"/>
  <c r="AS20" i="2"/>
  <c r="AS723" i="2"/>
  <c r="AS668" i="2"/>
  <c r="AS642" i="2"/>
  <c r="AS572" i="2"/>
  <c r="AS475" i="2"/>
  <c r="AS332" i="2"/>
  <c r="AS528" i="2"/>
  <c r="AS408" i="2"/>
  <c r="AS595" i="2"/>
  <c r="AS387" i="2"/>
  <c r="AS670" i="2"/>
  <c r="AS739" i="2"/>
  <c r="AS649" i="2"/>
  <c r="AS716" i="2"/>
  <c r="AS252" i="2"/>
  <c r="AS391" i="2"/>
  <c r="AS544" i="2"/>
  <c r="AS281" i="2"/>
  <c r="AS539" i="2"/>
  <c r="AS117" i="2"/>
  <c r="AS178" i="2"/>
  <c r="AS374" i="2"/>
  <c r="AS145" i="2"/>
  <c r="AS727" i="2"/>
  <c r="AS413" i="2"/>
  <c r="AS288" i="2"/>
  <c r="AS428" i="2"/>
  <c r="AS420" i="2"/>
  <c r="AS483" i="2"/>
  <c r="AS560" i="2"/>
  <c r="AS667" i="2"/>
  <c r="AS202" i="2"/>
  <c r="AS531" i="2"/>
  <c r="AS565" i="2"/>
  <c r="AS268" i="2"/>
  <c r="AS163" i="2"/>
  <c r="AS370" i="2"/>
  <c r="AS563" i="2"/>
  <c r="AS352" i="2"/>
  <c r="AS190" i="2"/>
  <c r="AS3" i="2"/>
  <c r="AS500" i="2"/>
  <c r="AS495" i="2"/>
  <c r="AS94" i="2"/>
  <c r="AS309" i="2"/>
  <c r="AS303" i="2"/>
  <c r="AS358" i="2"/>
  <c r="AS109" i="2"/>
  <c r="AS361" i="2"/>
  <c r="AS84" i="2"/>
  <c r="AS584" i="2"/>
  <c r="AS238" i="2"/>
  <c r="AS470" i="2"/>
  <c r="AS454" i="2"/>
  <c r="AS31" i="2"/>
  <c r="AS357" i="2"/>
  <c r="AS192" i="2"/>
  <c r="AS561" i="2"/>
  <c r="AS108" i="2"/>
  <c r="AS230" i="2"/>
  <c r="AS687" i="2"/>
  <c r="AS318" i="2"/>
  <c r="AS173" i="2"/>
  <c r="AS80" i="2"/>
  <c r="AS6" i="2"/>
  <c r="AS227" i="2"/>
  <c r="AS646" i="2"/>
  <c r="AS638" i="2"/>
  <c r="AS320" i="2"/>
  <c r="AS535" i="2"/>
  <c r="AS504" i="2"/>
  <c r="AT670" i="2"/>
  <c r="AT739" i="2"/>
  <c r="AT649" i="2"/>
  <c r="AT716" i="2"/>
  <c r="AT252" i="2"/>
  <c r="AR69" i="2"/>
  <c r="AT36" i="2"/>
  <c r="AT586" i="2"/>
  <c r="AT175" i="2"/>
  <c r="AT236" i="2"/>
  <c r="AT600" i="2"/>
  <c r="AT430" i="2"/>
  <c r="AT453" i="2"/>
  <c r="AT134" i="2"/>
  <c r="AT133" i="2"/>
  <c r="AT342" i="2"/>
  <c r="AT355" i="2"/>
  <c r="AT77" i="2"/>
  <c r="AT608" i="2"/>
  <c r="AT275" i="2"/>
  <c r="AT262" i="2"/>
  <c r="AT58" i="2"/>
  <c r="AT491" i="2"/>
  <c r="AT179" i="2"/>
  <c r="AT429" i="2"/>
  <c r="AT38" i="2"/>
  <c r="AT312" i="2"/>
  <c r="AT496" i="2"/>
  <c r="AT498" i="2"/>
  <c r="AT66" i="2"/>
  <c r="AT105" i="2"/>
  <c r="AT582" i="2"/>
  <c r="AT522" i="2"/>
  <c r="AT674" i="2"/>
  <c r="AT295" i="2"/>
  <c r="AT603" i="2"/>
  <c r="AT88" i="2"/>
  <c r="AT514" i="2"/>
  <c r="AT57" i="2"/>
  <c r="AT191" i="2"/>
  <c r="AT25" i="2"/>
  <c r="AT474" i="2"/>
  <c r="AT246" i="2"/>
  <c r="AT322" i="2"/>
  <c r="AT648" i="2"/>
  <c r="AT183" i="2"/>
  <c r="AT249" i="2"/>
  <c r="AT321" i="2"/>
  <c r="AT165" i="2"/>
  <c r="AT401" i="2"/>
  <c r="AT112" i="2"/>
  <c r="AT235" i="2"/>
  <c r="AT93" i="2"/>
  <c r="AT650" i="2"/>
  <c r="AT618" i="2"/>
  <c r="AR635" i="2"/>
  <c r="AR510" i="2"/>
  <c r="AR286" i="2"/>
  <c r="AR679" i="2"/>
  <c r="AR150" i="2"/>
  <c r="AR139" i="2"/>
  <c r="AR184" i="2"/>
  <c r="AR215" i="2"/>
  <c r="AR21" i="2"/>
  <c r="AR30" i="2"/>
  <c r="AR297" i="2"/>
  <c r="AR68" i="2"/>
  <c r="AR243" i="2"/>
  <c r="AR28" i="2"/>
  <c r="AR15" i="2"/>
  <c r="AR433" i="2"/>
  <c r="AR48" i="2"/>
  <c r="AR129" i="2"/>
  <c r="AR188" i="2"/>
  <c r="AR261" i="2"/>
  <c r="AR365" i="2"/>
  <c r="AR67" i="2"/>
  <c r="AR166" i="2"/>
  <c r="AR186" i="2"/>
  <c r="AR346" i="2"/>
  <c r="AR9" i="2"/>
  <c r="AR601" i="2"/>
  <c r="AR681" i="2"/>
  <c r="AR160" i="2"/>
  <c r="AR234" i="2"/>
  <c r="AR616" i="2"/>
  <c r="AR548" i="2"/>
  <c r="AR257" i="2"/>
  <c r="AR131" i="2"/>
  <c r="AR250" i="2"/>
  <c r="AR343" i="2"/>
  <c r="AT391" i="2"/>
  <c r="AT544" i="2"/>
  <c r="AT281" i="2"/>
  <c r="AT539" i="2"/>
  <c r="AT117" i="2"/>
  <c r="AT178" i="2"/>
  <c r="AT374" i="2"/>
  <c r="AT145" i="2"/>
  <c r="AT727" i="2"/>
  <c r="AT413" i="2"/>
  <c r="AT288" i="2"/>
  <c r="AT428" i="2"/>
  <c r="AT420" i="2"/>
  <c r="AT483" i="2"/>
  <c r="AT560" i="2"/>
  <c r="AT667" i="2"/>
  <c r="AT202" i="2"/>
  <c r="AT531" i="2"/>
  <c r="AT565" i="2"/>
  <c r="AT268" i="2"/>
  <c r="AT163" i="2"/>
  <c r="AT370" i="2"/>
  <c r="AT563" i="2"/>
  <c r="AT352" i="2"/>
  <c r="AT190" i="2"/>
  <c r="AT3" i="2"/>
  <c r="AT500" i="2"/>
  <c r="AT495" i="2"/>
  <c r="AT94" i="2"/>
  <c r="AT309" i="2"/>
  <c r="AT303" i="2"/>
  <c r="AT358" i="2"/>
  <c r="AT109" i="2"/>
  <c r="AT361" i="2"/>
  <c r="AT84" i="2"/>
  <c r="AT584" i="2"/>
  <c r="AT238" i="2"/>
  <c r="AT470" i="2"/>
  <c r="AT454" i="2"/>
  <c r="AT31" i="2"/>
  <c r="AT357" i="2"/>
  <c r="AT192" i="2"/>
  <c r="AT561" i="2"/>
  <c r="AT108" i="2"/>
  <c r="AT230" i="2"/>
  <c r="AT687" i="2"/>
  <c r="AT318" i="2"/>
  <c r="AT173" i="2"/>
  <c r="AT80" i="2"/>
  <c r="AT6" i="2"/>
  <c r="AT227" i="2"/>
  <c r="AT646" i="2"/>
  <c r="AT638" i="2"/>
  <c r="AT320" i="2"/>
  <c r="AT535" i="2"/>
  <c r="AT504" i="2"/>
  <c r="AR468" i="2"/>
  <c r="AR669" i="2"/>
  <c r="AR395" i="2"/>
  <c r="AR168" i="2"/>
  <c r="AR216" i="2"/>
  <c r="AR278" i="2"/>
  <c r="AR436" i="2"/>
  <c r="AR644" i="2"/>
  <c r="AR695" i="2"/>
  <c r="AR39" i="2"/>
  <c r="AR585" i="2"/>
  <c r="AR354" i="2"/>
  <c r="AR529" i="2"/>
  <c r="AR271" i="2"/>
  <c r="AR197" i="2"/>
  <c r="AR103" i="2"/>
  <c r="AR683" i="2"/>
  <c r="AR371" i="2"/>
  <c r="AR17" i="2"/>
  <c r="AR157" i="2"/>
  <c r="AR14" i="2"/>
  <c r="AR251" i="2"/>
  <c r="AR517" i="2"/>
  <c r="AR171" i="2"/>
  <c r="AR270" i="2"/>
  <c r="AR65" i="2"/>
  <c r="AR457" i="2"/>
  <c r="AR72" i="2"/>
  <c r="AR245" i="2"/>
  <c r="AR511" i="2"/>
  <c r="AR534" i="2"/>
  <c r="AR559" i="2"/>
  <c r="AT118" i="2"/>
  <c r="AT95" i="2"/>
  <c r="AT282" i="2"/>
  <c r="AT189" i="2"/>
  <c r="AT296" i="2"/>
  <c r="AT425" i="2"/>
  <c r="AT435" i="2"/>
  <c r="AT345" i="2"/>
  <c r="AT155" i="2"/>
  <c r="AT32" i="2"/>
  <c r="AT159" i="2"/>
  <c r="AT226" i="2"/>
  <c r="AT97" i="2"/>
  <c r="AT348" i="2"/>
  <c r="AT530" i="2"/>
  <c r="AT49" i="2"/>
  <c r="AT521" i="2"/>
  <c r="AT305" i="2"/>
  <c r="AT272" i="2"/>
  <c r="AT394" i="2"/>
  <c r="AT169" i="2"/>
  <c r="AT501" i="2"/>
  <c r="AT507" i="2"/>
  <c r="AT212" i="2"/>
  <c r="AT120" i="2"/>
  <c r="AT481" i="2"/>
  <c r="AT206" i="2"/>
  <c r="AT410" i="2"/>
  <c r="AT445" i="2"/>
  <c r="AT411" i="2"/>
  <c r="AR545" i="2"/>
  <c r="AR299" i="2"/>
  <c r="AR414" i="2"/>
  <c r="AR86" i="2"/>
  <c r="AR96" i="2"/>
  <c r="AR656" i="2"/>
  <c r="AR33" i="2"/>
  <c r="AR78" i="2"/>
  <c r="AR196" i="2"/>
  <c r="AR79" i="2"/>
  <c r="AR512" i="2"/>
  <c r="AR22" i="2"/>
  <c r="AR381" i="2"/>
  <c r="AR570" i="2"/>
  <c r="AR248" i="2"/>
  <c r="AR153" i="2"/>
  <c r="AR151" i="2"/>
  <c r="AR604" i="2"/>
  <c r="AR388" i="2"/>
  <c r="AR606" i="2"/>
  <c r="AR672" i="2"/>
  <c r="AR244" i="2"/>
  <c r="AR123" i="2"/>
  <c r="AR5" i="2"/>
  <c r="AR110" i="2"/>
  <c r="AR596" i="2"/>
  <c r="AR552" i="2"/>
  <c r="AR566" i="2"/>
  <c r="AR298" i="2"/>
  <c r="AR218" i="2"/>
  <c r="AR13" i="2"/>
  <c r="AR64" i="2"/>
  <c r="AR351" i="2"/>
  <c r="AR132" i="2"/>
  <c r="AR450" i="2"/>
  <c r="AR431" i="2"/>
  <c r="AR89" i="2"/>
  <c r="AR141" i="2"/>
  <c r="AT407" i="2"/>
  <c r="AT424" i="2"/>
  <c r="AT390" i="2"/>
  <c r="AT542" i="2"/>
  <c r="AT657" i="2"/>
  <c r="AT605" i="2"/>
  <c r="AT550" i="2"/>
  <c r="AT558" i="2"/>
  <c r="AT464" i="2"/>
  <c r="AT40" i="2"/>
  <c r="AT455" i="2"/>
  <c r="AT59" i="2"/>
  <c r="AT100" i="2"/>
  <c r="AT602" i="2"/>
  <c r="AT476" i="2"/>
  <c r="AT502" i="2"/>
  <c r="AT60" i="2"/>
  <c r="AT645" i="2"/>
  <c r="AT540" i="2"/>
  <c r="AT518" i="2"/>
  <c r="AR182" i="2"/>
  <c r="AR62" i="2"/>
  <c r="AT736" i="2"/>
  <c r="AT617" i="2"/>
  <c r="AT451" i="2"/>
  <c r="AT443" i="2"/>
  <c r="AT195" i="2"/>
  <c r="AT285" i="2"/>
  <c r="AT255" i="2"/>
  <c r="AT158" i="2"/>
  <c r="AT609" i="2"/>
  <c r="AT293" i="2"/>
  <c r="AT718" i="2"/>
  <c r="AT221" i="2"/>
  <c r="AT76" i="2"/>
  <c r="AT538" i="2"/>
  <c r="AT508" i="2"/>
  <c r="AT290" i="2"/>
  <c r="AT733" i="2"/>
  <c r="AT23" i="2"/>
  <c r="AT547" i="2"/>
  <c r="AT485" i="2"/>
  <c r="AT704" i="2"/>
  <c r="AT340" i="2"/>
  <c r="AT311" i="2"/>
  <c r="AT622" i="2"/>
  <c r="AT315" i="2"/>
  <c r="AT576" i="2"/>
  <c r="AT458" i="2"/>
  <c r="AT26" i="2"/>
  <c r="AT115" i="2"/>
  <c r="AT398" i="2"/>
  <c r="AT42" i="2"/>
  <c r="AT37" i="2"/>
  <c r="AT204" i="2"/>
  <c r="AT707" i="2"/>
  <c r="AT119" i="2"/>
  <c r="AT50" i="2"/>
  <c r="AT128" i="2"/>
  <c r="AT427" i="2"/>
  <c r="AT18" i="2"/>
  <c r="AT382" i="2"/>
  <c r="AT55" i="2"/>
  <c r="AT300" i="2"/>
  <c r="AT125" i="2"/>
  <c r="AT121" i="2"/>
  <c r="AT156" i="2"/>
  <c r="AT640" i="2"/>
  <c r="AT170" i="2"/>
  <c r="AT520" i="2"/>
  <c r="AT254" i="2"/>
  <c r="AT263" i="2"/>
  <c r="AT327" i="2"/>
  <c r="AT203" i="2"/>
  <c r="AT482" i="2"/>
  <c r="AT276" i="2"/>
  <c r="AT659" i="2"/>
  <c r="AT107" i="2"/>
  <c r="AT135" i="2"/>
  <c r="AT341" i="2"/>
  <c r="AT587" i="2"/>
  <c r="AT715" i="2"/>
  <c r="AT588" i="2"/>
  <c r="AR691" i="2"/>
  <c r="AR124" i="2"/>
  <c r="AT129" i="2"/>
  <c r="AT188" i="2"/>
  <c r="AT625" i="2"/>
  <c r="AT261" i="2"/>
  <c r="AT365" i="2"/>
  <c r="AT67" i="2"/>
  <c r="AT665" i="2"/>
  <c r="AT166" i="2"/>
  <c r="AT186" i="2"/>
  <c r="AT346" i="2"/>
  <c r="AT317" i="2"/>
  <c r="AT9" i="2"/>
  <c r="AT647" i="2"/>
  <c r="AT373" i="2"/>
  <c r="AT7" i="2"/>
  <c r="AT385" i="2"/>
  <c r="AT601" i="2"/>
  <c r="AT140" i="2"/>
  <c r="AT681" i="2"/>
  <c r="AT160" i="2"/>
  <c r="AT708" i="2"/>
  <c r="AT234" i="2"/>
  <c r="AT616" i="2"/>
  <c r="AT548" i="2"/>
  <c r="AT257" i="2"/>
  <c r="AT131" i="2"/>
  <c r="AT114" i="2"/>
  <c r="AT250" i="2"/>
  <c r="AT343" i="2"/>
  <c r="AT492" i="2"/>
  <c r="AR528" i="2"/>
  <c r="AR629" i="2"/>
  <c r="AR408" i="2"/>
  <c r="AR331" i="2"/>
  <c r="AR90" i="2"/>
  <c r="AR144" i="2"/>
  <c r="AR636" i="2"/>
  <c r="AR36" i="2"/>
  <c r="AR236" i="2"/>
  <c r="AR600" i="2"/>
  <c r="AR453" i="2"/>
  <c r="AR133" i="2"/>
  <c r="AR355" i="2"/>
  <c r="AR77" i="2"/>
  <c r="AR275" i="2"/>
  <c r="AR262" i="2"/>
  <c r="AR58" i="2"/>
  <c r="AR491" i="2"/>
  <c r="AR179" i="2"/>
  <c r="AR429" i="2"/>
  <c r="AR38" i="2"/>
  <c r="AR312" i="2"/>
  <c r="AR496" i="2"/>
  <c r="AR105" i="2"/>
  <c r="AR582" i="2"/>
  <c r="AR522" i="2"/>
  <c r="AR603" i="2"/>
  <c r="AR88" i="2"/>
  <c r="AR514" i="2"/>
  <c r="AR191" i="2"/>
  <c r="AR25" i="2"/>
  <c r="AR246" i="2"/>
  <c r="AR322" i="2"/>
  <c r="AR183" i="2"/>
  <c r="AR321" i="2"/>
  <c r="AR165" i="2"/>
  <c r="AR401" i="2"/>
  <c r="AR112" i="2"/>
  <c r="AR93" i="2"/>
  <c r="AR650" i="2"/>
  <c r="AU705" i="2"/>
  <c r="AT712" i="2"/>
  <c r="AT714" i="2"/>
  <c r="AT468" i="2"/>
  <c r="AT669" i="2"/>
  <c r="AT395" i="2"/>
  <c r="AT168" i="2"/>
  <c r="AT193" i="2"/>
  <c r="AT421" i="2"/>
  <c r="AT397" i="2"/>
  <c r="AT216" i="2"/>
  <c r="AT278" i="2"/>
  <c r="AT436" i="2"/>
  <c r="AT644" i="2"/>
  <c r="AT695" i="2"/>
  <c r="AT729" i="2"/>
  <c r="AT99" i="2"/>
  <c r="AT39" i="2"/>
  <c r="AT549" i="2"/>
  <c r="AT585" i="2"/>
  <c r="AT354" i="2"/>
  <c r="AT529" i="2"/>
  <c r="AT138" i="2"/>
  <c r="AT271" i="2"/>
  <c r="AT197" i="2"/>
  <c r="AT103" i="2"/>
  <c r="AT683" i="2"/>
  <c r="AT371" i="2"/>
  <c r="AT17" i="2"/>
  <c r="AT157" i="2"/>
  <c r="AT14" i="2"/>
  <c r="AT392" i="2"/>
  <c r="AT251" i="2"/>
  <c r="AT556" i="2"/>
  <c r="AT324" i="2"/>
  <c r="AT536" i="2"/>
  <c r="AT208" i="2"/>
  <c r="AT517" i="2"/>
  <c r="AT171" i="2"/>
  <c r="AT462" i="2"/>
  <c r="AT375" i="2"/>
  <c r="AT546" i="2"/>
  <c r="AT69" i="2"/>
  <c r="AT270" i="2"/>
  <c r="AT65" i="2"/>
  <c r="AT457" i="2"/>
  <c r="AT484" i="2"/>
  <c r="AT624" i="2"/>
  <c r="AT689" i="2"/>
  <c r="AT368" i="2"/>
  <c r="AT72" i="2"/>
  <c r="AT490" i="2"/>
  <c r="AT259" i="2"/>
  <c r="AT573" i="2"/>
  <c r="AT229" i="2"/>
  <c r="AT364" i="2"/>
  <c r="AT404" i="2"/>
  <c r="AT245" i="2"/>
  <c r="AT511" i="2"/>
  <c r="AT534" i="2"/>
  <c r="AT47" i="2"/>
  <c r="AT344" i="2"/>
  <c r="AT559" i="2"/>
  <c r="AR670" i="2"/>
  <c r="AR252" i="2"/>
  <c r="AR391" i="2"/>
  <c r="AR544" i="2"/>
  <c r="AR281" i="2"/>
  <c r="AR374" i="2"/>
  <c r="AR288" i="2"/>
  <c r="AR531" i="2"/>
  <c r="AR268" i="2"/>
  <c r="AR163" i="2"/>
  <c r="AR370" i="2"/>
  <c r="AR563" i="2"/>
  <c r="AR352" i="2"/>
  <c r="AR190" i="2"/>
  <c r="AR3" i="2"/>
  <c r="AR500" i="2"/>
  <c r="AR94" i="2"/>
  <c r="AR309" i="2"/>
  <c r="AR303" i="2"/>
  <c r="AR358" i="2"/>
  <c r="AR361" i="2"/>
  <c r="AR84" i="2"/>
  <c r="AR470" i="2"/>
  <c r="AR454" i="2"/>
  <c r="AR31" i="2"/>
  <c r="AR357" i="2"/>
  <c r="AR192" i="2"/>
  <c r="AR108" i="2"/>
  <c r="AR230" i="2"/>
  <c r="AR687" i="2"/>
  <c r="AR318" i="2"/>
  <c r="AR173" i="2"/>
  <c r="AR80" i="2"/>
  <c r="AR6" i="2"/>
  <c r="AR227" i="2"/>
  <c r="AR646" i="2"/>
  <c r="AR320" i="2"/>
  <c r="AR535" i="2"/>
  <c r="AR504" i="2"/>
  <c r="AT274" i="2"/>
  <c r="AT126" i="2"/>
  <c r="AT284" i="2"/>
  <c r="AT623" i="2"/>
  <c r="AT553" i="2"/>
  <c r="AT44" i="2"/>
  <c r="AT176" i="2"/>
  <c r="AT185" i="2"/>
  <c r="AT713" i="2"/>
  <c r="AT162" i="2"/>
  <c r="AT466" i="2"/>
  <c r="AT291" i="2"/>
  <c r="AT142" i="2"/>
  <c r="AT599" i="2"/>
  <c r="AT503" i="2"/>
  <c r="AT102" i="2"/>
  <c r="AT2" i="2"/>
  <c r="AT626" i="2"/>
  <c r="AT569" i="2"/>
  <c r="AT29" i="2"/>
  <c r="AT525" i="2"/>
  <c r="AT224" i="2"/>
  <c r="AT146" i="2"/>
  <c r="AT177" i="2"/>
  <c r="AT589" i="2"/>
  <c r="AT56" i="2"/>
  <c r="AT537" i="2"/>
  <c r="AT174" i="2"/>
  <c r="AT444" i="2"/>
  <c r="AT267" i="2"/>
  <c r="AT73" i="2"/>
  <c r="AT463" i="2"/>
  <c r="AT446" i="2"/>
  <c r="AT283" i="2"/>
  <c r="AT211" i="2"/>
  <c r="AT487" i="2"/>
  <c r="AT399" i="2"/>
  <c r="AT692" i="2"/>
  <c r="AT154" i="2"/>
  <c r="AT403" i="2"/>
  <c r="AT258" i="2"/>
  <c r="AT336" i="2"/>
  <c r="AT326" i="2"/>
  <c r="AT380" i="2"/>
  <c r="AT161" i="2"/>
  <c r="AT527" i="2"/>
  <c r="AT222" i="2"/>
  <c r="AT543" i="2"/>
  <c r="AT447" i="2"/>
  <c r="AR313" i="2"/>
  <c r="AR376" i="2"/>
  <c r="AR594" i="2"/>
  <c r="AR610" i="2"/>
  <c r="AR180" i="2"/>
  <c r="AR319" i="2"/>
  <c r="AR111" i="2"/>
  <c r="AR400" i="2"/>
  <c r="AR631" i="2"/>
  <c r="AR660" i="2"/>
  <c r="AR113" i="2"/>
  <c r="AR524" i="2"/>
  <c r="AR43" i="2"/>
  <c r="AR91" i="2"/>
  <c r="AR11" i="2"/>
  <c r="AR557" i="2"/>
  <c r="AR526" i="2"/>
  <c r="AR580" i="2"/>
  <c r="AR620" i="2"/>
  <c r="AR247" i="2"/>
  <c r="AR220" i="2"/>
  <c r="AR412" i="2"/>
  <c r="AR478" i="2"/>
  <c r="AR353" i="2"/>
  <c r="AR301" i="2"/>
  <c r="AR289" i="2"/>
  <c r="AR554" i="2"/>
  <c r="AR228" i="2"/>
  <c r="AR75" i="2"/>
  <c r="AR61" i="2"/>
  <c r="AR323" i="2"/>
  <c r="AR187" i="2"/>
  <c r="AR118" i="2"/>
  <c r="AR95" i="2"/>
  <c r="AR282" i="2"/>
  <c r="AR189" i="2"/>
  <c r="AR296" i="2"/>
  <c r="AR425" i="2"/>
  <c r="AR435" i="2"/>
  <c r="AR155" i="2"/>
  <c r="AR32" i="2"/>
  <c r="AR159" i="2"/>
  <c r="AR97" i="2"/>
  <c r="AR530" i="2"/>
  <c r="AR521" i="2"/>
  <c r="AR169" i="2"/>
  <c r="AR501" i="2"/>
  <c r="AR507" i="2"/>
  <c r="AR212" i="2"/>
  <c r="AR120" i="2"/>
  <c r="AR206" i="2"/>
  <c r="AR410" i="2"/>
  <c r="AR445" i="2"/>
  <c r="AR411" i="2"/>
  <c r="AU698" i="2"/>
  <c r="AU684" i="2"/>
  <c r="AU369" i="2"/>
  <c r="AU545" i="2"/>
  <c r="AU299" i="2"/>
  <c r="AU414" i="2"/>
  <c r="AU619" i="2"/>
  <c r="AU738" i="2"/>
  <c r="AU418" i="2"/>
  <c r="AU86" i="2"/>
  <c r="AU96" i="2"/>
  <c r="AU656" i="2"/>
  <c r="AU33" i="2"/>
  <c r="AU78" i="2"/>
  <c r="AU598" i="2"/>
  <c r="AU196" i="2"/>
  <c r="AU79" i="2"/>
  <c r="AU486" i="2"/>
  <c r="AU512" i="2"/>
  <c r="AU442" i="2"/>
  <c r="AU452" i="2"/>
  <c r="AU22" i="2"/>
  <c r="AU702" i="2"/>
  <c r="AU381" i="2"/>
  <c r="AU570" i="2"/>
  <c r="AU591" i="2"/>
  <c r="AU248" i="2"/>
  <c r="AU153" i="2"/>
  <c r="AU151" i="2"/>
  <c r="AU604" i="2"/>
  <c r="AU388" i="2"/>
  <c r="AU633" i="2"/>
  <c r="AU137" i="2"/>
  <c r="AU20" i="2"/>
  <c r="AU575" i="2"/>
  <c r="AU606" i="2"/>
  <c r="AU672" i="2"/>
  <c r="AU244" i="2"/>
  <c r="AU123" i="2"/>
  <c r="AU725" i="2"/>
  <c r="AU5" i="2"/>
  <c r="AU110" i="2"/>
  <c r="AU596" i="2"/>
  <c r="AU101" i="2"/>
  <c r="AU552" i="2"/>
  <c r="AU566" i="2"/>
  <c r="AT472" i="2"/>
  <c r="AT426" i="2"/>
  <c r="AT688" i="2"/>
  <c r="AT632" i="2"/>
  <c r="AT198" i="2"/>
  <c r="AT393" i="2"/>
  <c r="AT471" i="2"/>
  <c r="AT613" i="2"/>
  <c r="AT652" i="2"/>
  <c r="AT506" i="2"/>
  <c r="AT334" i="2"/>
  <c r="AT350" i="2"/>
  <c r="AT509" i="2"/>
  <c r="AT41" i="2"/>
  <c r="AT24" i="2"/>
  <c r="AT116" i="2"/>
  <c r="AT590" i="2"/>
  <c r="AT45" i="2"/>
  <c r="AT639" i="2"/>
  <c r="AT581" i="2"/>
  <c r="AT339" i="2"/>
  <c r="AT597" i="2"/>
  <c r="AT264" i="2"/>
  <c r="AT686" i="2"/>
  <c r="AT489" i="2"/>
  <c r="AT265" i="2"/>
  <c r="AT34" i="2"/>
  <c r="AT325" i="2"/>
  <c r="AT709" i="2"/>
  <c r="AT630" i="2"/>
  <c r="AT130" i="2"/>
  <c r="AT732" i="2"/>
  <c r="AT217" i="2"/>
  <c r="AT205" i="2"/>
  <c r="AT242" i="2"/>
  <c r="AT607" i="2"/>
  <c r="AT253" i="2"/>
  <c r="AT555" i="2"/>
  <c r="AT349" i="2"/>
  <c r="AT568" i="2"/>
  <c r="AT690" i="2"/>
  <c r="AT721" i="2"/>
  <c r="AT416" i="2"/>
  <c r="AT308" i="2"/>
  <c r="AT27" i="2"/>
  <c r="AT182" i="2"/>
  <c r="AT571" i="2"/>
  <c r="AT515" i="2"/>
  <c r="AT335" i="2"/>
  <c r="AT577" i="2"/>
  <c r="AT19" i="2"/>
  <c r="AT62" i="2"/>
  <c r="AT149" i="2"/>
  <c r="AT4" i="2"/>
  <c r="AT405" i="2"/>
  <c r="AT367" i="2"/>
  <c r="AT333" i="2"/>
  <c r="AT122" i="2"/>
  <c r="AT654" i="2"/>
  <c r="AT201" i="2"/>
  <c r="AT682" i="2"/>
  <c r="AR655" i="2"/>
  <c r="AR223" i="2"/>
  <c r="AR277" i="2"/>
  <c r="AR316" i="2"/>
  <c r="AR260" i="2"/>
  <c r="AR172" i="2"/>
  <c r="AR209" i="2"/>
  <c r="AR480" i="2"/>
  <c r="AR465" i="2"/>
  <c r="AR439" i="2"/>
  <c r="AR292" i="2"/>
  <c r="AR167" i="2"/>
  <c r="AR52" i="2"/>
  <c r="AR461" i="2"/>
  <c r="AR148" i="2"/>
  <c r="AR12" i="2"/>
  <c r="AR307" i="2"/>
  <c r="AR199" i="2"/>
  <c r="AR83" i="2"/>
  <c r="AR304" i="2"/>
  <c r="AR106" i="2"/>
  <c r="AR231" i="2"/>
  <c r="AR294" i="2"/>
  <c r="AR35" i="2"/>
  <c r="AR407" i="2"/>
  <c r="AR424" i="2"/>
  <c r="AR542" i="2"/>
  <c r="AR657" i="2"/>
  <c r="AR550" i="2"/>
  <c r="AR558" i="2"/>
  <c r="AR464" i="2"/>
  <c r="AR40" i="2"/>
  <c r="AR59" i="2"/>
  <c r="AR100" i="2"/>
  <c r="AR602" i="2"/>
  <c r="AR476" i="2"/>
  <c r="AR502" i="2"/>
  <c r="AR645" i="2"/>
  <c r="AT225" i="2"/>
  <c r="AT612" i="2"/>
  <c r="AT279" i="2"/>
  <c r="AT306" i="2"/>
  <c r="AT10" i="2"/>
  <c r="AT477" i="2"/>
  <c r="AT720" i="2"/>
  <c r="AT8" i="2"/>
  <c r="AT493" i="2"/>
  <c r="AT266" i="2"/>
  <c r="AT449" i="2"/>
  <c r="AT383" i="2"/>
  <c r="AT71" i="2"/>
  <c r="AT409" i="2"/>
  <c r="AT691" i="2"/>
  <c r="AT356" i="2"/>
  <c r="AT136" i="2"/>
  <c r="AT422" i="2"/>
  <c r="AT46" i="2"/>
  <c r="AT693" i="2"/>
  <c r="AT147" i="2"/>
  <c r="AT328" i="2"/>
  <c r="AT240" i="2"/>
  <c r="AT210" i="2"/>
  <c r="AT386" i="2"/>
  <c r="AT440" i="2"/>
  <c r="AT664" i="2"/>
  <c r="AT152" i="2"/>
  <c r="AT124" i="2"/>
  <c r="AT579" i="2"/>
  <c r="AT678" i="2"/>
  <c r="AT82" i="2"/>
  <c r="AT280" i="2"/>
  <c r="AT621" i="2"/>
  <c r="AR451" i="2"/>
  <c r="AR285" i="2"/>
  <c r="AR255" i="2"/>
  <c r="AR158" i="2"/>
  <c r="AR609" i="2"/>
  <c r="AR293" i="2"/>
  <c r="AR76" i="2"/>
  <c r="AR508" i="2"/>
  <c r="AR290" i="2"/>
  <c r="AR23" i="2"/>
  <c r="AR547" i="2"/>
  <c r="AR485" i="2"/>
  <c r="AR340" i="2"/>
  <c r="AR458" i="2"/>
  <c r="AR26" i="2"/>
  <c r="AR398" i="2"/>
  <c r="AR42" i="2"/>
  <c r="AR37" i="2"/>
  <c r="AR204" i="2"/>
  <c r="AR50" i="2"/>
  <c r="AR128" i="2"/>
  <c r="AR427" i="2"/>
  <c r="AR18" i="2"/>
  <c r="AR382" i="2"/>
  <c r="AR55" i="2"/>
  <c r="AR300" i="2"/>
  <c r="AR125" i="2"/>
  <c r="AR121" i="2"/>
  <c r="AR156" i="2"/>
  <c r="AR263" i="2"/>
  <c r="AR327" i="2"/>
  <c r="AR482" i="2"/>
  <c r="AR276" i="2"/>
  <c r="AR107" i="2"/>
  <c r="AR587" i="2"/>
  <c r="AR715" i="2"/>
  <c r="AR588" i="2"/>
  <c r="AU712" i="2"/>
  <c r="AU714" i="2"/>
  <c r="AU468" i="2"/>
  <c r="AU669" i="2"/>
  <c r="AU395" i="2"/>
  <c r="AU168" i="2"/>
  <c r="AU193" i="2"/>
  <c r="AU421" i="2"/>
  <c r="AU397" i="2"/>
  <c r="AU216" i="2"/>
  <c r="AU278" i="2"/>
  <c r="AU436" i="2"/>
  <c r="AU644" i="2"/>
  <c r="AU695" i="2"/>
  <c r="AU729" i="2"/>
  <c r="AU99" i="2"/>
  <c r="AU39" i="2"/>
  <c r="AU549" i="2"/>
  <c r="AU585" i="2"/>
  <c r="AU354" i="2"/>
  <c r="AU529" i="2"/>
  <c r="AU138" i="2"/>
  <c r="AU271" i="2"/>
  <c r="AU197" i="2"/>
  <c r="AU103" i="2"/>
  <c r="AU683" i="2"/>
  <c r="AU371" i="2"/>
  <c r="AU17" i="2"/>
  <c r="AU157" i="2"/>
  <c r="AU14" i="2"/>
  <c r="AU392" i="2"/>
  <c r="AU251" i="2"/>
  <c r="AU556" i="2"/>
  <c r="AU324" i="2"/>
  <c r="AU536" i="2"/>
  <c r="AU208" i="2"/>
  <c r="AU517" i="2"/>
  <c r="AU171" i="2"/>
  <c r="AU462" i="2"/>
  <c r="AU375" i="2"/>
  <c r="AU546" i="2"/>
  <c r="AU69" i="2"/>
  <c r="AU270" i="2"/>
  <c r="AU65" i="2"/>
  <c r="AU457" i="2"/>
  <c r="AU484" i="2"/>
  <c r="AU624" i="2"/>
  <c r="AR366" i="2"/>
  <c r="AR423" i="2"/>
  <c r="AR459" i="2"/>
  <c r="AR287" i="2"/>
  <c r="AR143" i="2"/>
  <c r="AR360" i="2"/>
  <c r="AR200" i="2"/>
  <c r="AR641" i="2"/>
  <c r="AR81" i="2"/>
  <c r="AR384" i="2"/>
  <c r="AR92" i="2"/>
  <c r="AR51" i="2"/>
  <c r="AR460" i="2"/>
  <c r="AR497" i="2"/>
  <c r="AR593" i="2"/>
  <c r="AR479" i="2"/>
  <c r="AR213" i="2"/>
  <c r="AR611" i="2"/>
  <c r="AR417" i="2"/>
  <c r="AR564" i="2"/>
  <c r="AR519" i="2"/>
  <c r="AR314" i="2"/>
  <c r="AR239" i="2"/>
  <c r="AR362" i="2"/>
  <c r="AR432" i="2"/>
  <c r="AR473" i="2"/>
  <c r="AR469" i="2"/>
  <c r="AU719" i="2"/>
  <c r="AU735" i="2"/>
  <c r="AU675" i="2"/>
  <c r="AU583" i="2"/>
  <c r="AU513" i="2"/>
  <c r="AU567" i="2"/>
  <c r="AU85" i="2"/>
  <c r="AU87" i="2"/>
  <c r="AU730" i="2"/>
  <c r="AU372" i="2"/>
  <c r="AU330" i="2"/>
  <c r="AU711" i="2"/>
  <c r="AU389" i="2"/>
  <c r="AU274" i="2"/>
  <c r="AU126" i="2"/>
  <c r="AU284" i="2"/>
  <c r="AU623" i="2"/>
  <c r="AU553" i="2"/>
  <c r="AU44" i="2"/>
  <c r="AU176" i="2"/>
  <c r="AU185" i="2"/>
  <c r="AU713" i="2"/>
  <c r="AU162" i="2"/>
  <c r="AU466" i="2"/>
  <c r="AU291" i="2"/>
  <c r="AU142" i="2"/>
  <c r="AU599" i="2"/>
  <c r="AU503" i="2"/>
  <c r="AU102" i="2"/>
  <c r="AU2" i="2"/>
  <c r="AU626" i="2"/>
  <c r="AU569" i="2"/>
  <c r="AU29" i="2"/>
  <c r="AU525" i="2"/>
  <c r="AU224" i="2"/>
  <c r="AU146" i="2"/>
  <c r="AU177" i="2"/>
  <c r="AU589" i="2"/>
  <c r="AU56" i="2"/>
  <c r="AU537" i="2"/>
  <c r="AU174" i="2"/>
  <c r="AU444" i="2"/>
  <c r="AU267" i="2"/>
  <c r="AU73" i="2"/>
  <c r="AU463" i="2"/>
  <c r="AU446" i="2"/>
  <c r="AU380" i="2"/>
  <c r="AU685" i="2"/>
  <c r="AU472" i="2"/>
  <c r="AU426" i="2"/>
  <c r="AU688" i="2"/>
  <c r="AU632" i="2"/>
  <c r="AU198" i="2"/>
  <c r="AU393" i="2"/>
  <c r="AU471" i="2"/>
  <c r="AU613" i="2"/>
  <c r="AU652" i="2"/>
  <c r="AU506" i="2"/>
  <c r="AU334" i="2"/>
  <c r="AU350" i="2"/>
  <c r="AU509" i="2"/>
  <c r="AU41" i="2"/>
  <c r="AU24" i="2"/>
  <c r="AU116" i="2"/>
  <c r="AU590" i="2"/>
  <c r="AU45" i="2"/>
  <c r="AU639" i="2"/>
  <c r="AU581" i="2"/>
  <c r="AU339" i="2"/>
  <c r="AU597" i="2"/>
  <c r="AU264" i="2"/>
  <c r="AU686" i="2"/>
  <c r="AU489" i="2"/>
  <c r="AU265" i="2"/>
  <c r="AU34" i="2"/>
  <c r="AU325" i="2"/>
  <c r="AU709" i="2"/>
  <c r="AU630" i="2"/>
  <c r="AU130" i="2"/>
  <c r="AU732" i="2"/>
  <c r="AU217" i="2"/>
  <c r="AU205" i="2"/>
  <c r="AU242" i="2"/>
  <c r="AU607" i="2"/>
  <c r="AU253" i="2"/>
  <c r="AU555" i="2"/>
  <c r="AU349" i="2"/>
  <c r="AU568" i="2"/>
  <c r="AU690" i="2"/>
  <c r="AU721" i="2"/>
  <c r="AU416" i="2"/>
  <c r="AU308" i="2"/>
  <c r="AU27" i="2"/>
  <c r="AU182" i="2"/>
  <c r="AU722" i="2"/>
  <c r="AU677" i="2"/>
  <c r="AU723" i="2"/>
  <c r="AU302" i="2"/>
  <c r="AU448" i="2"/>
  <c r="AU668" i="2"/>
  <c r="AU363" i="2"/>
  <c r="AU194" i="2"/>
  <c r="AU642" i="2"/>
  <c r="AU104" i="2"/>
  <c r="AU434" i="2"/>
  <c r="AU572" i="2"/>
  <c r="AU438" i="2"/>
  <c r="AU164" i="2"/>
  <c r="AU475" i="2"/>
  <c r="AU402" i="2"/>
  <c r="AU637" i="2"/>
  <c r="AU332" i="2"/>
  <c r="AU54" i="2"/>
  <c r="AU233" i="2"/>
  <c r="AU16" i="2"/>
  <c r="AU237" i="2"/>
  <c r="AU53" i="2"/>
  <c r="AU347" i="2"/>
  <c r="AU726" i="2"/>
  <c r="AU232" i="2"/>
  <c r="AU406" i="2"/>
  <c r="AU98" i="2"/>
  <c r="AU225" i="2"/>
  <c r="AU612" i="2"/>
  <c r="AU279" i="2"/>
  <c r="AU306" i="2"/>
  <c r="AU10" i="2"/>
  <c r="AU477" i="2"/>
  <c r="AU720" i="2"/>
  <c r="AU8" i="2"/>
  <c r="AU493" i="2"/>
  <c r="AU266" i="2"/>
  <c r="AU449" i="2"/>
  <c r="AU383" i="2"/>
  <c r="AU71" i="2"/>
  <c r="AU409" i="2"/>
  <c r="AU691" i="2"/>
  <c r="AU356" i="2"/>
  <c r="AU136" i="2"/>
  <c r="AU422" i="2"/>
  <c r="AU46" i="2"/>
  <c r="AU693" i="2"/>
  <c r="AU147" i="2"/>
  <c r="AU328" i="2"/>
  <c r="AU240" i="2"/>
  <c r="AU210" i="2"/>
  <c r="AU386" i="2"/>
  <c r="AU440" i="2"/>
  <c r="AU664" i="2"/>
  <c r="AU152" i="2"/>
  <c r="AU124" i="2"/>
  <c r="AU579" i="2"/>
  <c r="AU678" i="2"/>
  <c r="AU82" i="2"/>
  <c r="AU280" i="2"/>
  <c r="AU621" i="2"/>
  <c r="AU662" i="2"/>
  <c r="AU528" i="2"/>
  <c r="AU629" i="2"/>
  <c r="AU408" i="2"/>
  <c r="AU627" i="2"/>
  <c r="AU595" i="2"/>
  <c r="AU331" i="2"/>
  <c r="AU387" i="2"/>
  <c r="AU90" i="2"/>
  <c r="AU144" i="2"/>
  <c r="AU636" i="2"/>
  <c r="AU516" i="2"/>
  <c r="AU694" i="2"/>
  <c r="AU36" i="2"/>
  <c r="AU586" i="2"/>
  <c r="AU175" i="2"/>
  <c r="AU236" i="2"/>
  <c r="AU600" i="2"/>
  <c r="AU430" i="2"/>
  <c r="AU453" i="2"/>
  <c r="AU134" i="2"/>
  <c r="AU133" i="2"/>
  <c r="AU342" i="2"/>
  <c r="AU355" i="2"/>
  <c r="AU77" i="2"/>
  <c r="AU608" i="2"/>
  <c r="AU275" i="2"/>
  <c r="AU262" i="2"/>
  <c r="AU58" i="2"/>
  <c r="AU491" i="2"/>
  <c r="AU179" i="2"/>
  <c r="AU429" i="2"/>
  <c r="AU38" i="2"/>
  <c r="AU312" i="2"/>
  <c r="AU496" i="2"/>
  <c r="AU498" i="2"/>
  <c r="AU66" i="2"/>
  <c r="AU105" i="2"/>
  <c r="AU582" i="2"/>
  <c r="AU522" i="2"/>
  <c r="AU674" i="2"/>
  <c r="AU295" i="2"/>
  <c r="AU603" i="2"/>
  <c r="AU88" i="2"/>
  <c r="AU514" i="2"/>
  <c r="AU57" i="2"/>
  <c r="AU191" i="2"/>
  <c r="AU25" i="2"/>
  <c r="AU474" i="2"/>
  <c r="AU246" i="2"/>
  <c r="AU322" i="2"/>
  <c r="AU648" i="2"/>
  <c r="AU183" i="2"/>
  <c r="AU249" i="2"/>
  <c r="AU321" i="2"/>
  <c r="AU165" i="2"/>
  <c r="AU401" i="2"/>
  <c r="AU112" i="2"/>
  <c r="AU235" i="2"/>
  <c r="AU93" i="2"/>
  <c r="AU650" i="2"/>
  <c r="AU618" i="2"/>
  <c r="AU670" i="2"/>
  <c r="AU739" i="2"/>
  <c r="AU649" i="2"/>
  <c r="AU716" i="2"/>
  <c r="AU252" i="2"/>
  <c r="AU391" i="2"/>
  <c r="AU544" i="2"/>
  <c r="AU281" i="2"/>
  <c r="AU539" i="2"/>
  <c r="AU117" i="2"/>
  <c r="AU178" i="2"/>
  <c r="AU374" i="2"/>
  <c r="AU145" i="2"/>
  <c r="AU727" i="2"/>
  <c r="AU413" i="2"/>
  <c r="AU288" i="2"/>
  <c r="AU428" i="2"/>
  <c r="AU420" i="2"/>
  <c r="AU483" i="2"/>
  <c r="AU560" i="2"/>
  <c r="AU667" i="2"/>
  <c r="AU202" i="2"/>
  <c r="AU531" i="2"/>
  <c r="AU565" i="2"/>
  <c r="AU268" i="2"/>
  <c r="AU163" i="2"/>
  <c r="AU370" i="2"/>
  <c r="AU563" i="2"/>
  <c r="AU352" i="2"/>
  <c r="AU190" i="2"/>
  <c r="AU3" i="2"/>
  <c r="AU500" i="2"/>
  <c r="AU495" i="2"/>
  <c r="AU94" i="2"/>
  <c r="AU309" i="2"/>
  <c r="AU303" i="2"/>
  <c r="AU358" i="2"/>
  <c r="AU109" i="2"/>
  <c r="AU361" i="2"/>
  <c r="AU84" i="2"/>
  <c r="AU584" i="2"/>
  <c r="AU238" i="2"/>
  <c r="AU470" i="2"/>
  <c r="AU454" i="2"/>
  <c r="AU31" i="2"/>
  <c r="AU357" i="2"/>
  <c r="AU192" i="2"/>
  <c r="AU561" i="2"/>
  <c r="AU108" i="2"/>
  <c r="AU230" i="2"/>
  <c r="AU687" i="2"/>
  <c r="AU318" i="2"/>
  <c r="AU173" i="2"/>
  <c r="AU80" i="2"/>
  <c r="AU6" i="2"/>
  <c r="AU227" i="2"/>
  <c r="AU646" i="2"/>
  <c r="AU638" i="2"/>
  <c r="AR85" i="2"/>
  <c r="AR87" i="2"/>
  <c r="AR330" i="2"/>
  <c r="AR389" i="2"/>
  <c r="AR274" i="2"/>
  <c r="AR44" i="2"/>
  <c r="AR176" i="2"/>
  <c r="AR185" i="2"/>
  <c r="AR291" i="2"/>
  <c r="AR142" i="2"/>
  <c r="AR599" i="2"/>
  <c r="AR102" i="2"/>
  <c r="AR2" i="2"/>
  <c r="AR626" i="2"/>
  <c r="AR29" i="2"/>
  <c r="AR525" i="2"/>
  <c r="AR224" i="2"/>
  <c r="AR146" i="2"/>
  <c r="AR589" i="2"/>
  <c r="AR56" i="2"/>
  <c r="AR444" i="2"/>
  <c r="AR267" i="2"/>
  <c r="AR73" i="2"/>
  <c r="AR463" i="2"/>
  <c r="AR446" i="2"/>
  <c r="AR283" i="2"/>
  <c r="AR487" i="2"/>
  <c r="AR692" i="2"/>
  <c r="AR154" i="2"/>
  <c r="AR403" i="2"/>
  <c r="AR258" i="2"/>
  <c r="AR380" i="2"/>
  <c r="AR161" i="2"/>
  <c r="AR527" i="2"/>
  <c r="AR222" i="2"/>
  <c r="AR447" i="2"/>
  <c r="AU717" i="2"/>
  <c r="AU592" i="2"/>
  <c r="AU313" i="2"/>
  <c r="AU376" i="2"/>
  <c r="AU594" i="2"/>
  <c r="AU728" i="2"/>
  <c r="AU610" i="2"/>
  <c r="AU180" i="2"/>
  <c r="AU661" i="2"/>
  <c r="AU319" i="2"/>
  <c r="AU207" i="2"/>
  <c r="AU111" i="2"/>
  <c r="AU400" i="2"/>
  <c r="AU696" i="2"/>
  <c r="AU651" i="2"/>
  <c r="AU631" i="2"/>
  <c r="AU660" i="2"/>
  <c r="AU113" i="2"/>
  <c r="AU524" i="2"/>
  <c r="AU658" i="2"/>
  <c r="AU366" i="2"/>
  <c r="AU467" i="2"/>
  <c r="AU423" i="2"/>
  <c r="AU378" i="2"/>
  <c r="AU459" i="2"/>
  <c r="AU74" i="2"/>
  <c r="AU287" i="2"/>
  <c r="AU143" i="2"/>
  <c r="AU666" i="2"/>
  <c r="AU181" i="2"/>
  <c r="AU360" i="2"/>
  <c r="AU200" i="2"/>
  <c r="AU641" i="2"/>
  <c r="AU81" i="2"/>
  <c r="AU384" i="2"/>
  <c r="AU456" i="2"/>
  <c r="AU359" i="2"/>
  <c r="AU92" i="2"/>
  <c r="AU51" i="2"/>
  <c r="AU460" i="2"/>
  <c r="AU497" i="2"/>
  <c r="AU593" i="2"/>
  <c r="AU479" i="2"/>
  <c r="AU551" i="2"/>
  <c r="AU213" i="2"/>
  <c r="AU611" i="2"/>
  <c r="AU615" i="2"/>
  <c r="AU557" i="2"/>
  <c r="AU526" i="2"/>
  <c r="AU441" i="2"/>
  <c r="AU562" i="2"/>
  <c r="AU494" i="2"/>
  <c r="AU580" i="2"/>
  <c r="AU620" i="2"/>
  <c r="AU578" i="2"/>
  <c r="AU247" i="2"/>
  <c r="AU653" i="2"/>
  <c r="AU628" i="2"/>
  <c r="AU220" i="2"/>
  <c r="AU412" i="2"/>
  <c r="AU310" i="2"/>
  <c r="AU70" i="2"/>
  <c r="AU478" i="2"/>
  <c r="AU353" i="2"/>
  <c r="AU634" i="2"/>
  <c r="AU301" i="2"/>
  <c r="AU289" i="2"/>
  <c r="AU554" i="2"/>
  <c r="AU228" i="2"/>
  <c r="AU523" i="2"/>
  <c r="AU75" i="2"/>
  <c r="AU673" i="2"/>
  <c r="AU61" i="2"/>
  <c r="AU219" i="2"/>
  <c r="AU488" i="2"/>
  <c r="AU323" i="2"/>
  <c r="AU187" i="2"/>
  <c r="AU118" i="2"/>
  <c r="AU95" i="2"/>
  <c r="AU282" i="2"/>
  <c r="AU189" i="2"/>
  <c r="AU296" i="2"/>
  <c r="AU425" i="2"/>
  <c r="AU435" i="2"/>
  <c r="AU345" i="2"/>
  <c r="AU155" i="2"/>
  <c r="AU32" i="2"/>
  <c r="AU159" i="2"/>
  <c r="AU226" i="2"/>
  <c r="AU97" i="2"/>
  <c r="AU348" i="2"/>
  <c r="AU530" i="2"/>
  <c r="AR472" i="2"/>
  <c r="AR198" i="2"/>
  <c r="AR393" i="2"/>
  <c r="AR471" i="2"/>
  <c r="AR613" i="2"/>
  <c r="AR506" i="2"/>
  <c r="AR334" i="2"/>
  <c r="AR350" i="2"/>
  <c r="AR509" i="2"/>
  <c r="AR41" i="2"/>
  <c r="AR24" i="2"/>
  <c r="AR116" i="2"/>
  <c r="AR45" i="2"/>
  <c r="AR581" i="2"/>
  <c r="AR597" i="2"/>
  <c r="AR489" i="2"/>
  <c r="AR34" i="2"/>
  <c r="AR325" i="2"/>
  <c r="AR630" i="2"/>
  <c r="AR130" i="2"/>
  <c r="AR217" i="2"/>
  <c r="AR205" i="2"/>
  <c r="AR242" i="2"/>
  <c r="AR607" i="2"/>
  <c r="AR253" i="2"/>
  <c r="AR555" i="2"/>
  <c r="AR349" i="2"/>
  <c r="AR416" i="2"/>
  <c r="AR27" i="2"/>
  <c r="AR571" i="2"/>
  <c r="AR515" i="2"/>
  <c r="AR149" i="2"/>
  <c r="AR4" i="2"/>
  <c r="AR405" i="2"/>
  <c r="AR367" i="2"/>
  <c r="AR333" i="2"/>
  <c r="AR654" i="2"/>
  <c r="AR201" i="2"/>
  <c r="AR682" i="2"/>
  <c r="AU703" i="2"/>
  <c r="AU700" i="2"/>
  <c r="AU437" i="2"/>
  <c r="AU655" i="2"/>
  <c r="AU499" i="2"/>
  <c r="AU223" i="2"/>
  <c r="AU277" i="2"/>
  <c r="AU316" i="2"/>
  <c r="AU710" i="2"/>
  <c r="AU260" i="2"/>
  <c r="AU532" i="2"/>
  <c r="AU172" i="2"/>
  <c r="AU379" i="2"/>
  <c r="AU663" i="2"/>
  <c r="AU209" i="2"/>
  <c r="AU480" i="2"/>
  <c r="AU465" i="2"/>
  <c r="AU439" i="2"/>
  <c r="AU292" i="2"/>
  <c r="AU167" i="2"/>
  <c r="AU731" i="2"/>
  <c r="AU52" i="2"/>
  <c r="AU461" i="2"/>
  <c r="AU273" i="2"/>
  <c r="AU148" i="2"/>
  <c r="AU737" i="2"/>
  <c r="AU541" i="2"/>
  <c r="AU614" i="2"/>
  <c r="AU12" i="2"/>
  <c r="AU307" i="2"/>
  <c r="AU199" i="2"/>
  <c r="AU63" i="2"/>
  <c r="AU83" i="2"/>
  <c r="AU127" i="2"/>
  <c r="AU304" i="2"/>
  <c r="AU106" i="2"/>
  <c r="AU269" i="2"/>
  <c r="AU231" i="2"/>
  <c r="AU337" i="2"/>
  <c r="AU294" i="2"/>
  <c r="AU35" i="2"/>
  <c r="AU407" i="2"/>
  <c r="AU424" i="2"/>
  <c r="AU390" i="2"/>
  <c r="AU542" i="2"/>
  <c r="AR302" i="2"/>
  <c r="AR448" i="2"/>
  <c r="AR194" i="2"/>
  <c r="AR642" i="2"/>
  <c r="AR104" i="2"/>
  <c r="AR434" i="2"/>
  <c r="AR438" i="2"/>
  <c r="AR164" i="2"/>
  <c r="AR475" i="2"/>
  <c r="AR402" i="2"/>
  <c r="AR332" i="2"/>
  <c r="AR54" i="2"/>
  <c r="AR233" i="2"/>
  <c r="AR16" i="2"/>
  <c r="AR237" i="2"/>
  <c r="AR53" i="2"/>
  <c r="AR98" i="2"/>
  <c r="AR612" i="2"/>
  <c r="AR279" i="2"/>
  <c r="AR306" i="2"/>
  <c r="AR10" i="2"/>
  <c r="AR477" i="2"/>
  <c r="AR8" i="2"/>
  <c r="AR493" i="2"/>
  <c r="AR266" i="2"/>
  <c r="AR383" i="2"/>
  <c r="AR71" i="2"/>
  <c r="AR409" i="2"/>
  <c r="AR136" i="2"/>
  <c r="AR422" i="2"/>
  <c r="AR46" i="2"/>
  <c r="AR147" i="2"/>
  <c r="AR328" i="2"/>
  <c r="AR210" i="2"/>
  <c r="AR440" i="2"/>
  <c r="AR152" i="2"/>
  <c r="AR579" i="2"/>
  <c r="AR82" i="2"/>
  <c r="AR280" i="2"/>
  <c r="AR621" i="2"/>
  <c r="AU736" i="2"/>
  <c r="AU617" i="2"/>
  <c r="AU451" i="2"/>
  <c r="AU443" i="2"/>
  <c r="AU195" i="2"/>
  <c r="AU285" i="2"/>
  <c r="AU255" i="2"/>
  <c r="AU158" i="2"/>
  <c r="AU609" i="2"/>
  <c r="AU293" i="2"/>
  <c r="AU718" i="2"/>
  <c r="AU221" i="2"/>
  <c r="AU76" i="2"/>
  <c r="AU538" i="2"/>
  <c r="AU508" i="2"/>
  <c r="AU290" i="2"/>
  <c r="AU733" i="2"/>
  <c r="AU23" i="2"/>
  <c r="AU547" i="2"/>
  <c r="AU485" i="2"/>
  <c r="AU704" i="2"/>
  <c r="AU340" i="2"/>
  <c r="AU311" i="2"/>
  <c r="AU622" i="2"/>
  <c r="AU315" i="2"/>
  <c r="AU576" i="2"/>
  <c r="AU458" i="2"/>
  <c r="AU26" i="2"/>
  <c r="AU115" i="2"/>
  <c r="AU398" i="2"/>
  <c r="AU42" i="2"/>
  <c r="AU37" i="2"/>
  <c r="AU204" i="2"/>
  <c r="AU707" i="2"/>
  <c r="AU119" i="2"/>
  <c r="AU50" i="2"/>
  <c r="AU128" i="2"/>
  <c r="AU427" i="2"/>
  <c r="AU18" i="2"/>
  <c r="AU382" i="2"/>
  <c r="AU55" i="2"/>
  <c r="AU300" i="2"/>
  <c r="AU125" i="2"/>
  <c r="AU121" i="2"/>
  <c r="AU156" i="2"/>
  <c r="AU640" i="2"/>
  <c r="AU635" i="2"/>
  <c r="AU643" i="2"/>
  <c r="AU415" i="2"/>
  <c r="AU510" i="2"/>
  <c r="AU286" i="2"/>
  <c r="AU679" i="2"/>
  <c r="AU699" i="2"/>
  <c r="AU676" i="2"/>
  <c r="AU150" i="2"/>
  <c r="AU697" i="2"/>
  <c r="AU139" i="2"/>
  <c r="AU706" i="2"/>
  <c r="AU184" i="2"/>
  <c r="AU215" i="2"/>
  <c r="AU377" i="2"/>
  <c r="AU724" i="2"/>
  <c r="AU734" i="2"/>
  <c r="AU21" i="2"/>
  <c r="AU30" i="2"/>
  <c r="AU297" i="2"/>
  <c r="AU680" i="2"/>
  <c r="AU68" i="2"/>
  <c r="AU243" i="2"/>
  <c r="AU28" i="2"/>
  <c r="AU241" i="2"/>
  <c r="AU15" i="2"/>
  <c r="AU329" i="2"/>
  <c r="AU433" i="2"/>
  <c r="AU48" i="2"/>
  <c r="AU574" i="2"/>
  <c r="AU129" i="2"/>
  <c r="AU188" i="2"/>
  <c r="AU625" i="2"/>
  <c r="AU261" i="2"/>
  <c r="AU365" i="2"/>
  <c r="AU67" i="2"/>
  <c r="AU665" i="2"/>
  <c r="AU166" i="2"/>
  <c r="AU186" i="2"/>
  <c r="AU346" i="2"/>
  <c r="AU317" i="2"/>
  <c r="AU9" i="2"/>
  <c r="AU647" i="2"/>
  <c r="AU298" i="2"/>
  <c r="AU419" i="2"/>
  <c r="AU218" i="2"/>
  <c r="AU13" i="2"/>
  <c r="AU64" i="2"/>
  <c r="AU214" i="2"/>
  <c r="AU351" i="2"/>
  <c r="AU132" i="2"/>
  <c r="AU505" i="2"/>
  <c r="AU450" i="2"/>
  <c r="AU431" i="2"/>
  <c r="AU89" i="2"/>
  <c r="AU338" i="2"/>
  <c r="AU533" i="2"/>
  <c r="AU141" i="2"/>
  <c r="AU571" i="2"/>
  <c r="AU515" i="2"/>
  <c r="AU335" i="2"/>
  <c r="AU577" i="2"/>
  <c r="AU19" i="2"/>
  <c r="AU62" i="2"/>
  <c r="AU149" i="2"/>
  <c r="AU4" i="2"/>
  <c r="AU405" i="2"/>
  <c r="AU367" i="2"/>
  <c r="AU333" i="2"/>
  <c r="AU122" i="2"/>
  <c r="AU654" i="2"/>
  <c r="AU201" i="2"/>
  <c r="AU682" i="2"/>
  <c r="AU320" i="2"/>
  <c r="AU535" i="2"/>
  <c r="AU504" i="2"/>
  <c r="AU417" i="2"/>
  <c r="AU671" i="2"/>
  <c r="AU564" i="2"/>
  <c r="AU396" i="2"/>
  <c r="AU43" i="2"/>
  <c r="AU519" i="2"/>
  <c r="AU314" i="2"/>
  <c r="AU91" i="2"/>
  <c r="AU239" i="2"/>
  <c r="AU362" i="2"/>
  <c r="AU432" i="2"/>
  <c r="AU256" i="2"/>
  <c r="AU11" i="2"/>
  <c r="AU473" i="2"/>
  <c r="AU469" i="2"/>
  <c r="AU49" i="2"/>
  <c r="AU521" i="2"/>
  <c r="AU305" i="2"/>
  <c r="AU272" i="2"/>
  <c r="AU394" i="2"/>
  <c r="AU169" i="2"/>
  <c r="AU501" i="2"/>
  <c r="AU507" i="2"/>
  <c r="AU212" i="2"/>
  <c r="AU120" i="2"/>
  <c r="AU481" i="2"/>
  <c r="AU206" i="2"/>
  <c r="AU410" i="2"/>
  <c r="AU445" i="2"/>
  <c r="AU411" i="2"/>
  <c r="AU657" i="2"/>
  <c r="AU605" i="2"/>
  <c r="AU550" i="2"/>
  <c r="AU558" i="2"/>
  <c r="AU464" i="2"/>
  <c r="AU40" i="2"/>
  <c r="AU455" i="2"/>
  <c r="AU59" i="2"/>
  <c r="AU100" i="2"/>
  <c r="AU602" i="2"/>
  <c r="AU476" i="2"/>
  <c r="AU502" i="2"/>
  <c r="AU60" i="2"/>
  <c r="AU645" i="2"/>
  <c r="AU540" i="2"/>
  <c r="AU518" i="2"/>
  <c r="AU170" i="2"/>
  <c r="AU520" i="2"/>
  <c r="AU254" i="2"/>
  <c r="AU263" i="2"/>
  <c r="AU327" i="2"/>
  <c r="AU203" i="2"/>
  <c r="AU482" i="2"/>
  <c r="AU276" i="2"/>
  <c r="AU659" i="2"/>
  <c r="AU107" i="2"/>
  <c r="AU135" i="2"/>
  <c r="AU341" i="2"/>
  <c r="AU587" i="2"/>
  <c r="AU715" i="2"/>
  <c r="AU588" i="2"/>
  <c r="AU373" i="2"/>
  <c r="AU7" i="2"/>
  <c r="AU385" i="2"/>
  <c r="AU601" i="2"/>
  <c r="AU140" i="2"/>
  <c r="AU681" i="2"/>
  <c r="AU160" i="2"/>
  <c r="AU708" i="2"/>
  <c r="AU234" i="2"/>
  <c r="AU616" i="2"/>
  <c r="AU548" i="2"/>
  <c r="AU257" i="2"/>
  <c r="AU131" i="2"/>
  <c r="AU114" i="2"/>
  <c r="AU250" i="2"/>
  <c r="AU343" i="2"/>
  <c r="AU492" i="2"/>
  <c r="AU689" i="2"/>
  <c r="AU368" i="2"/>
  <c r="AU72" i="2"/>
  <c r="AU490" i="2"/>
  <c r="AU259" i="2"/>
  <c r="AU573" i="2"/>
  <c r="AU229" i="2"/>
  <c r="AU364" i="2"/>
  <c r="AU404" i="2"/>
  <c r="AU245" i="2"/>
  <c r="AU511" i="2"/>
  <c r="AU534" i="2"/>
  <c r="AU47" i="2"/>
  <c r="AU344" i="2"/>
  <c r="AU559" i="2"/>
  <c r="AU283" i="2"/>
  <c r="AU211" i="2"/>
  <c r="AU487" i="2"/>
  <c r="AU399" i="2"/>
  <c r="AU692" i="2"/>
  <c r="AU154" i="2"/>
  <c r="AU403" i="2"/>
  <c r="AU258" i="2"/>
  <c r="AU336" i="2"/>
  <c r="AU326" i="2"/>
  <c r="AU161" i="2"/>
  <c r="AU527" i="2"/>
  <c r="AU222" i="2"/>
  <c r="AU543" i="2"/>
  <c r="AU447" i="2"/>
  <c r="W106" i="3" l="1"/>
  <c r="Y57" i="3"/>
  <c r="Y10" i="3"/>
  <c r="W25" i="3"/>
  <c r="W40" i="3"/>
  <c r="W67" i="3"/>
  <c r="W51" i="3"/>
  <c r="Y48" i="3"/>
  <c r="W15" i="3"/>
  <c r="W34" i="3"/>
  <c r="W43" i="3"/>
  <c r="Y70" i="3"/>
  <c r="Y111" i="3"/>
  <c r="W90" i="3"/>
  <c r="W42" i="3"/>
  <c r="W53" i="3"/>
  <c r="Y23" i="3"/>
  <c r="Y46" i="3"/>
  <c r="W50" i="3"/>
  <c r="Y40" i="3"/>
  <c r="W69" i="3"/>
  <c r="W49" i="3"/>
  <c r="Y98" i="3"/>
  <c r="Y19" i="3"/>
  <c r="Y81" i="3"/>
  <c r="Y3" i="3"/>
  <c r="Y101" i="3"/>
  <c r="W52" i="3"/>
  <c r="Y106" i="3"/>
  <c r="W103" i="3"/>
  <c r="Y84" i="3"/>
  <c r="W66" i="3"/>
  <c r="W71" i="3"/>
  <c r="W65" i="3"/>
  <c r="Y31" i="3"/>
  <c r="Y94" i="3"/>
  <c r="W12" i="3"/>
  <c r="W36" i="3"/>
  <c r="Y11" i="3"/>
  <c r="W88" i="3"/>
  <c r="Y108" i="3"/>
  <c r="W97" i="3"/>
  <c r="W77" i="3"/>
  <c r="W91" i="3"/>
  <c r="W99" i="3"/>
  <c r="W41" i="3"/>
  <c r="W7" i="3"/>
  <c r="W59" i="3"/>
  <c r="Y76" i="3"/>
  <c r="Y20" i="3"/>
  <c r="W56" i="3"/>
  <c r="Y44" i="3"/>
  <c r="Y72" i="3"/>
  <c r="W16" i="3"/>
  <c r="W121" i="3"/>
  <c r="Y80" i="3"/>
  <c r="W72" i="3"/>
  <c r="Y35" i="3"/>
  <c r="W117" i="3"/>
  <c r="Y17" i="3"/>
  <c r="W10" i="3"/>
  <c r="Y49" i="3"/>
  <c r="W58" i="3"/>
  <c r="Y54" i="3"/>
  <c r="Y122" i="3"/>
  <c r="Y51" i="3"/>
  <c r="Y90" i="3"/>
  <c r="W104" i="3"/>
  <c r="Y95" i="3"/>
  <c r="W48" i="3"/>
  <c r="Y9" i="3"/>
  <c r="W92" i="3"/>
  <c r="Y2" i="3"/>
  <c r="Y119" i="3"/>
  <c r="W107" i="3"/>
  <c r="Y36" i="3"/>
  <c r="W38" i="3"/>
  <c r="Y14" i="3"/>
  <c r="W18" i="3"/>
  <c r="W68" i="3"/>
  <c r="W60" i="3"/>
  <c r="Y91" i="3"/>
  <c r="Y27" i="3"/>
  <c r="Y33" i="3"/>
  <c r="Y85" i="3"/>
  <c r="Y120" i="3"/>
  <c r="Y66" i="3"/>
  <c r="W62" i="3"/>
  <c r="Y42" i="3"/>
  <c r="Y75" i="3"/>
  <c r="W32" i="3"/>
  <c r="Y69" i="3"/>
  <c r="Y109" i="3"/>
  <c r="Y82" i="3"/>
  <c r="Y96" i="3"/>
  <c r="W100" i="3"/>
  <c r="W17" i="3"/>
  <c r="W105" i="3"/>
  <c r="Y97" i="3"/>
  <c r="Y77" i="3"/>
  <c r="W22" i="3"/>
  <c r="W115" i="3"/>
  <c r="Y52" i="3"/>
  <c r="Y16" i="3"/>
  <c r="W98" i="3"/>
  <c r="Y74" i="3"/>
  <c r="W76" i="3"/>
  <c r="Y6" i="3"/>
  <c r="W8" i="3"/>
  <c r="Y38" i="3"/>
  <c r="Y25" i="3"/>
  <c r="Y88" i="3"/>
  <c r="Y55" i="3"/>
  <c r="W47" i="3"/>
  <c r="Y21" i="3"/>
  <c r="W55" i="3"/>
  <c r="Y45" i="3"/>
  <c r="W4" i="3"/>
  <c r="W11" i="3"/>
  <c r="W37" i="3"/>
  <c r="W93" i="3"/>
  <c r="W57" i="3"/>
  <c r="W28" i="3"/>
  <c r="W27" i="3"/>
  <c r="W33" i="3"/>
  <c r="W85" i="3"/>
  <c r="W120" i="3"/>
  <c r="Y102" i="3"/>
  <c r="Y92" i="3"/>
  <c r="W108" i="3"/>
  <c r="Y71" i="3"/>
  <c r="Y50" i="3"/>
  <c r="W29" i="3"/>
  <c r="Y47" i="3"/>
  <c r="Y118" i="3"/>
  <c r="Y58" i="3"/>
  <c r="W118" i="3"/>
  <c r="Y15" i="3"/>
  <c r="Y30" i="3"/>
  <c r="W46" i="3"/>
  <c r="W110" i="3"/>
  <c r="Y60" i="3"/>
  <c r="W89" i="3"/>
  <c r="W78" i="3"/>
  <c r="Y114" i="3"/>
  <c r="Y32" i="3"/>
  <c r="W54" i="3"/>
  <c r="Y53" i="3"/>
  <c r="Y12" i="3"/>
  <c r="W113" i="3"/>
  <c r="Y86" i="3"/>
  <c r="Y24" i="3"/>
  <c r="Y18" i="3"/>
  <c r="Y68" i="3"/>
  <c r="W86" i="3"/>
  <c r="Y67" i="3"/>
  <c r="W5" i="3"/>
  <c r="Y34" i="3"/>
  <c r="W94" i="3"/>
  <c r="W83" i="3"/>
  <c r="W102" i="3"/>
  <c r="W35" i="3"/>
  <c r="W114" i="3"/>
  <c r="Y22" i="3"/>
  <c r="Y115" i="3"/>
  <c r="Y63" i="3"/>
  <c r="Y8" i="3"/>
  <c r="Y121" i="3"/>
  <c r="Y117" i="3"/>
  <c r="W64" i="3"/>
  <c r="Y73" i="3"/>
  <c r="Y39" i="3"/>
  <c r="Y100" i="3"/>
  <c r="Y28" i="3"/>
  <c r="W24" i="3"/>
  <c r="Y112" i="3"/>
  <c r="W23" i="3"/>
  <c r="Y103" i="3"/>
  <c r="W119" i="3"/>
  <c r="W111" i="3"/>
  <c r="Y37" i="3"/>
  <c r="Y93" i="3"/>
  <c r="W9" i="3"/>
  <c r="Y13" i="3"/>
  <c r="Y26" i="3"/>
  <c r="Y79" i="3"/>
  <c r="Y29" i="3"/>
  <c r="Y65" i="3"/>
  <c r="Y107" i="3"/>
  <c r="Y61" i="3"/>
  <c r="W84" i="3"/>
  <c r="Y105" i="3"/>
  <c r="W73" i="3"/>
  <c r="Y110" i="3"/>
  <c r="W31" i="3"/>
  <c r="Y56" i="3"/>
  <c r="W109" i="3"/>
  <c r="W19" i="3"/>
  <c r="W81" i="3"/>
  <c r="W3" i="3"/>
  <c r="W13" i="3"/>
  <c r="W26" i="3"/>
  <c r="W79" i="3"/>
  <c r="W96" i="3"/>
  <c r="Y113" i="3"/>
  <c r="W45" i="3"/>
  <c r="Y89" i="3"/>
  <c r="W70" i="3"/>
  <c r="W95" i="3"/>
  <c r="Y4" i="3"/>
  <c r="W75" i="3"/>
  <c r="W39" i="3"/>
  <c r="W14" i="3"/>
  <c r="W80" i="3"/>
  <c r="Y104" i="3"/>
  <c r="W82" i="3"/>
  <c r="Y83" i="3"/>
  <c r="W101" i="3"/>
  <c r="W87" i="3"/>
  <c r="W116" i="3"/>
  <c r="Y41" i="3"/>
  <c r="Y7" i="3"/>
  <c r="Y59" i="3"/>
  <c r="Y43" i="3"/>
  <c r="W21" i="3"/>
  <c r="Y64" i="3"/>
  <c r="W30" i="3"/>
  <c r="Y99" i="3"/>
  <c r="W20" i="3"/>
  <c r="W44" i="3"/>
  <c r="W74" i="3"/>
  <c r="Y5" i="3"/>
  <c r="Y78" i="3"/>
  <c r="W6" i="3"/>
  <c r="W61" i="3"/>
  <c r="W112" i="3"/>
  <c r="W2" i="3"/>
  <c r="Y62" i="3"/>
  <c r="W122" i="3"/>
  <c r="Y87" i="3"/>
  <c r="Y116" i="3"/>
  <c r="W63" i="3"/>
  <c r="AV572" i="2"/>
  <c r="AV322" i="2"/>
  <c r="AV582" i="2"/>
  <c r="AV275" i="2"/>
  <c r="AV586" i="2"/>
  <c r="AV438" i="2"/>
  <c r="AV124" i="2"/>
  <c r="AV136" i="2"/>
  <c r="AV10" i="2"/>
  <c r="AV16" i="2"/>
  <c r="AV486" i="2"/>
  <c r="AV4" i="2"/>
  <c r="AV721" i="2"/>
  <c r="AV630" i="2"/>
  <c r="AV45" i="2"/>
  <c r="AV393" i="2"/>
  <c r="AV13" i="2"/>
  <c r="AV96" i="2"/>
  <c r="AV298" i="2"/>
  <c r="AV299" i="2"/>
  <c r="AV403" i="2"/>
  <c r="AV174" i="2"/>
  <c r="AV102" i="2"/>
  <c r="AV623" i="2"/>
  <c r="AV513" i="2"/>
  <c r="AV392" i="2"/>
  <c r="AV573" i="2"/>
  <c r="AV546" i="2"/>
  <c r="AV114" i="2"/>
  <c r="AV7" i="2"/>
  <c r="AV625" i="2"/>
  <c r="AV680" i="2"/>
  <c r="AV150" i="2"/>
  <c r="AV733" i="2"/>
  <c r="AV195" i="2"/>
  <c r="AV488" i="2"/>
  <c r="AV478" i="2"/>
  <c r="AV172" i="2"/>
  <c r="AV207" i="2"/>
  <c r="AV712" i="2"/>
  <c r="AV181" i="2"/>
  <c r="AV167" i="2"/>
  <c r="AV395" i="2"/>
  <c r="AV641" i="2"/>
  <c r="AV679" i="2"/>
  <c r="AV497" i="2"/>
  <c r="AV432" i="2"/>
  <c r="AV408" i="2"/>
  <c r="AV321" i="2"/>
  <c r="AV603" i="2"/>
  <c r="AV179" i="2"/>
  <c r="AV430" i="2"/>
  <c r="AV79" i="2"/>
  <c r="AV280" i="2"/>
  <c r="AV147" i="2"/>
  <c r="AV493" i="2"/>
  <c r="AV726" i="2"/>
  <c r="AV182" i="2"/>
  <c r="AV205" i="2"/>
  <c r="AV597" i="2"/>
  <c r="AV506" i="2"/>
  <c r="AV89" i="2"/>
  <c r="AV388" i="2"/>
  <c r="AV505" i="2"/>
  <c r="AV570" i="2"/>
  <c r="AV380" i="2"/>
  <c r="AV463" i="2"/>
  <c r="AV29" i="2"/>
  <c r="AV185" i="2"/>
  <c r="AV730" i="2"/>
  <c r="AV536" i="2"/>
  <c r="AV245" i="2"/>
  <c r="AV457" i="2"/>
  <c r="AV681" i="2"/>
  <c r="AV665" i="2"/>
  <c r="AV241" i="2"/>
  <c r="AV184" i="2"/>
  <c r="AV107" i="2"/>
  <c r="AV704" i="2"/>
  <c r="AV609" i="2"/>
  <c r="AV348" i="2"/>
  <c r="AV95" i="2"/>
  <c r="AV289" i="2"/>
  <c r="AV550" i="2"/>
  <c r="AV371" i="2"/>
  <c r="AV197" i="2"/>
  <c r="AV476" i="2"/>
  <c r="AV313" i="2"/>
  <c r="AV277" i="2"/>
  <c r="AV60" i="2"/>
  <c r="AV610" i="2"/>
  <c r="AV94" i="2"/>
  <c r="AV677" i="2"/>
  <c r="AV37" i="2"/>
  <c r="AV481" i="2"/>
  <c r="AV542" i="2"/>
  <c r="AV441" i="2"/>
  <c r="AV646" i="2"/>
  <c r="AV31" i="2"/>
  <c r="AV495" i="2"/>
  <c r="AV667" i="2"/>
  <c r="AV539" i="2"/>
  <c r="AV528" i="2"/>
  <c r="AV418" i="2"/>
  <c r="AV249" i="2"/>
  <c r="AV295" i="2"/>
  <c r="AV491" i="2"/>
  <c r="AV600" i="2"/>
  <c r="AV629" i="2"/>
  <c r="AV656" i="2"/>
  <c r="AV82" i="2"/>
  <c r="AV693" i="2"/>
  <c r="AV8" i="2"/>
  <c r="AV347" i="2"/>
  <c r="AV137" i="2"/>
  <c r="AV333" i="2"/>
  <c r="AV27" i="2"/>
  <c r="AV217" i="2"/>
  <c r="AV339" i="2"/>
  <c r="AV652" i="2"/>
  <c r="AV450" i="2"/>
  <c r="AV591" i="2"/>
  <c r="AV351" i="2"/>
  <c r="AV442" i="2"/>
  <c r="AV326" i="2"/>
  <c r="AV73" i="2"/>
  <c r="AV569" i="2"/>
  <c r="AV176" i="2"/>
  <c r="AV87" i="2"/>
  <c r="AV324" i="2"/>
  <c r="AV404" i="2"/>
  <c r="AV65" i="2"/>
  <c r="AV492" i="2"/>
  <c r="AV140" i="2"/>
  <c r="AV67" i="2"/>
  <c r="AV28" i="2"/>
  <c r="AV706" i="2"/>
  <c r="AV659" i="2"/>
  <c r="AV125" i="2"/>
  <c r="AV42" i="2"/>
  <c r="AV485" i="2"/>
  <c r="AV158" i="2"/>
  <c r="AV120" i="2"/>
  <c r="AV97" i="2"/>
  <c r="AV118" i="2"/>
  <c r="AV301" i="2"/>
  <c r="AV337" i="2"/>
  <c r="AV354" i="2"/>
  <c r="AV396" i="2"/>
  <c r="AV106" i="2"/>
  <c r="AV585" i="2"/>
  <c r="AV11" i="2"/>
  <c r="AV605" i="2"/>
  <c r="AV103" i="2"/>
  <c r="AV464" i="2"/>
  <c r="AV360" i="2"/>
  <c r="AV417" i="2"/>
  <c r="AV526" i="2"/>
  <c r="AV638" i="2"/>
  <c r="AV202" i="2"/>
  <c r="AV78" i="2"/>
  <c r="AV627" i="2"/>
  <c r="AV122" i="2"/>
  <c r="AV227" i="2"/>
  <c r="AV454" i="2"/>
  <c r="AV500" i="2"/>
  <c r="AV560" i="2"/>
  <c r="AV281" i="2"/>
  <c r="AV332" i="2"/>
  <c r="AV545" i="2"/>
  <c r="AV183" i="2"/>
  <c r="AV674" i="2"/>
  <c r="AV58" i="2"/>
  <c r="AV236" i="2"/>
  <c r="AV662" i="2"/>
  <c r="AV738" i="2"/>
  <c r="AV678" i="2"/>
  <c r="AV46" i="2"/>
  <c r="AV720" i="2"/>
  <c r="AV53" i="2"/>
  <c r="AV153" i="2"/>
  <c r="AV367" i="2"/>
  <c r="AV308" i="2"/>
  <c r="AV732" i="2"/>
  <c r="AV581" i="2"/>
  <c r="AV613" i="2"/>
  <c r="AV132" i="2"/>
  <c r="AV452" i="2"/>
  <c r="AV64" i="2"/>
  <c r="AV598" i="2"/>
  <c r="AV336" i="2"/>
  <c r="AV267" i="2"/>
  <c r="AV626" i="2"/>
  <c r="AV44" i="2"/>
  <c r="AV85" i="2"/>
  <c r="AV556" i="2"/>
  <c r="AV364" i="2"/>
  <c r="AV270" i="2"/>
  <c r="AV343" i="2"/>
  <c r="AV601" i="2"/>
  <c r="AV365" i="2"/>
  <c r="AV243" i="2"/>
  <c r="AV139" i="2"/>
  <c r="AV276" i="2"/>
  <c r="AV300" i="2"/>
  <c r="AV398" i="2"/>
  <c r="AV547" i="2"/>
  <c r="AV255" i="2"/>
  <c r="AV212" i="2"/>
  <c r="AV226" i="2"/>
  <c r="AV187" i="2"/>
  <c r="AV634" i="2"/>
  <c r="AV307" i="2"/>
  <c r="AV729" i="2"/>
  <c r="AV460" i="2"/>
  <c r="AV541" i="2"/>
  <c r="AV695" i="2"/>
  <c r="AV564" i="2"/>
  <c r="AV231" i="2"/>
  <c r="AV39" i="2"/>
  <c r="AV314" i="2"/>
  <c r="AV35" i="2"/>
  <c r="AV467" i="2"/>
  <c r="AV359" i="2"/>
  <c r="AV557" i="2"/>
  <c r="AV357" i="2"/>
  <c r="AV117" i="2"/>
  <c r="AV121" i="2"/>
  <c r="AV473" i="2"/>
  <c r="AV6" i="2"/>
  <c r="AV470" i="2"/>
  <c r="AV3" i="2"/>
  <c r="AV483" i="2"/>
  <c r="AV544" i="2"/>
  <c r="AV475" i="2"/>
  <c r="AV648" i="2"/>
  <c r="AV522" i="2"/>
  <c r="AV262" i="2"/>
  <c r="AV175" i="2"/>
  <c r="AV637" i="2"/>
  <c r="AV369" i="2"/>
  <c r="AV579" i="2"/>
  <c r="AV422" i="2"/>
  <c r="AV477" i="2"/>
  <c r="AV237" i="2"/>
  <c r="AV702" i="2"/>
  <c r="AV405" i="2"/>
  <c r="AV416" i="2"/>
  <c r="AV130" i="2"/>
  <c r="AV639" i="2"/>
  <c r="AV471" i="2"/>
  <c r="AV214" i="2"/>
  <c r="AV196" i="2"/>
  <c r="AV218" i="2"/>
  <c r="AV86" i="2"/>
  <c r="AV258" i="2"/>
  <c r="AV444" i="2"/>
  <c r="AV2" i="2"/>
  <c r="AV553" i="2"/>
  <c r="AV567" i="2"/>
  <c r="AV251" i="2"/>
  <c r="AV229" i="2"/>
  <c r="AV69" i="2"/>
  <c r="AV250" i="2"/>
  <c r="AV385" i="2"/>
  <c r="AV261" i="2"/>
  <c r="AV68" i="2"/>
  <c r="AV697" i="2"/>
  <c r="AV482" i="2"/>
  <c r="AV55" i="2"/>
  <c r="AV115" i="2"/>
  <c r="AV23" i="2"/>
  <c r="AV285" i="2"/>
  <c r="AV507" i="2"/>
  <c r="AV159" i="2"/>
  <c r="AV323" i="2"/>
  <c r="AV353" i="2"/>
  <c r="AV731" i="2"/>
  <c r="AV193" i="2"/>
  <c r="AV366" i="2"/>
  <c r="AV439" i="2"/>
  <c r="AV421" i="2"/>
  <c r="AV51" i="2"/>
  <c r="AV12" i="2"/>
  <c r="AV436" i="2"/>
  <c r="AV479" i="2"/>
  <c r="AV63" i="2"/>
  <c r="AV602" i="2"/>
  <c r="AV111" i="2"/>
  <c r="AV143" i="2"/>
  <c r="AV615" i="2"/>
  <c r="AV501" i="2"/>
  <c r="AV32" i="2"/>
  <c r="AV286" i="2"/>
  <c r="AV710" i="2"/>
  <c r="AV461" i="2"/>
  <c r="AV657" i="2"/>
  <c r="AV592" i="2"/>
  <c r="AV113" i="2"/>
  <c r="AV391" i="2"/>
  <c r="AV382" i="2"/>
  <c r="AV173" i="2"/>
  <c r="AV584" i="2"/>
  <c r="AV352" i="2"/>
  <c r="AV428" i="2"/>
  <c r="AV252" i="2"/>
  <c r="AV642" i="2"/>
  <c r="AV618" i="2"/>
  <c r="AV246" i="2"/>
  <c r="AV105" i="2"/>
  <c r="AV608" i="2"/>
  <c r="AV36" i="2"/>
  <c r="AV104" i="2"/>
  <c r="AV152" i="2"/>
  <c r="AV356" i="2"/>
  <c r="AV306" i="2"/>
  <c r="AV233" i="2"/>
  <c r="AV33" i="2"/>
  <c r="AV149" i="2"/>
  <c r="AV690" i="2"/>
  <c r="AV709" i="2"/>
  <c r="AV590" i="2"/>
  <c r="AV198" i="2"/>
  <c r="AV419" i="2"/>
  <c r="AV414" i="2"/>
  <c r="AV552" i="2"/>
  <c r="AV701" i="2"/>
  <c r="AV154" i="2"/>
  <c r="AV537" i="2"/>
  <c r="AV503" i="2"/>
  <c r="AV284" i="2"/>
  <c r="AV583" i="2"/>
  <c r="AV14" i="2"/>
  <c r="AV259" i="2"/>
  <c r="AV375" i="2"/>
  <c r="AV131" i="2"/>
  <c r="AV373" i="2"/>
  <c r="AV188" i="2"/>
  <c r="AV297" i="2"/>
  <c r="AV676" i="2"/>
  <c r="AV327" i="2"/>
  <c r="AV18" i="2"/>
  <c r="AV458" i="2"/>
  <c r="AV290" i="2"/>
  <c r="AV443" i="2"/>
  <c r="AV169" i="2"/>
  <c r="AV155" i="2"/>
  <c r="AV219" i="2"/>
  <c r="AV70" i="2"/>
  <c r="AV17" i="2"/>
  <c r="AV437" i="2"/>
  <c r="AV59" i="2"/>
  <c r="AV717" i="2"/>
  <c r="AV540" i="2"/>
  <c r="AV524" i="2"/>
  <c r="AV532" i="2"/>
  <c r="AV415" i="2"/>
  <c r="AV378" i="2"/>
  <c r="AV663" i="2"/>
  <c r="AV269" i="2"/>
  <c r="AV645" i="2"/>
  <c r="AV180" i="2"/>
  <c r="AV190" i="2"/>
  <c r="AV203" i="2"/>
  <c r="AV318" i="2"/>
  <c r="AV84" i="2"/>
  <c r="AV563" i="2"/>
  <c r="AV288" i="2"/>
  <c r="AV716" i="2"/>
  <c r="AV668" i="2"/>
  <c r="AV650" i="2"/>
  <c r="AV474" i="2"/>
  <c r="AV66" i="2"/>
  <c r="AV77" i="2"/>
  <c r="AV694" i="2"/>
  <c r="AV363" i="2"/>
  <c r="AV664" i="2"/>
  <c r="AV691" i="2"/>
  <c r="AV279" i="2"/>
  <c r="AV54" i="2"/>
  <c r="AV619" i="2"/>
  <c r="AV62" i="2"/>
  <c r="AV568" i="2"/>
  <c r="AV325" i="2"/>
  <c r="AV116" i="2"/>
  <c r="AV632" i="2"/>
  <c r="AV566" i="2"/>
  <c r="AV698" i="2"/>
  <c r="AV596" i="2"/>
  <c r="AV692" i="2"/>
  <c r="AV56" i="2"/>
  <c r="AV599" i="2"/>
  <c r="AV126" i="2"/>
  <c r="AV675" i="2"/>
  <c r="AV157" i="2"/>
  <c r="AV490" i="2"/>
  <c r="AV257" i="2"/>
  <c r="AV647" i="2"/>
  <c r="AV129" i="2"/>
  <c r="AV30" i="2"/>
  <c r="AV699" i="2"/>
  <c r="AV263" i="2"/>
  <c r="AV427" i="2"/>
  <c r="AV576" i="2"/>
  <c r="AV508" i="2"/>
  <c r="AV451" i="2"/>
  <c r="AV394" i="2"/>
  <c r="AV345" i="2"/>
  <c r="AV61" i="2"/>
  <c r="AV310" i="2"/>
  <c r="AV138" i="2"/>
  <c r="AV239" i="2"/>
  <c r="AV390" i="2"/>
  <c r="AV683" i="2"/>
  <c r="AV91" i="2"/>
  <c r="AV40" i="2"/>
  <c r="AV661" i="2"/>
  <c r="AV700" i="2"/>
  <c r="AV518" i="2"/>
  <c r="AV696" i="2"/>
  <c r="AV499" i="2"/>
  <c r="AV614" i="2"/>
  <c r="AV558" i="2"/>
  <c r="AV247" i="2"/>
  <c r="AV256" i="2"/>
  <c r="AV26" i="2"/>
  <c r="AV687" i="2"/>
  <c r="AV361" i="2"/>
  <c r="AV370" i="2"/>
  <c r="AV413" i="2"/>
  <c r="AV649" i="2"/>
  <c r="AV723" i="2"/>
  <c r="AV93" i="2"/>
  <c r="AV25" i="2"/>
  <c r="AV498" i="2"/>
  <c r="AV355" i="2"/>
  <c r="AV516" i="2"/>
  <c r="AV302" i="2"/>
  <c r="AV440" i="2"/>
  <c r="AV409" i="2"/>
  <c r="AV612" i="2"/>
  <c r="AV402" i="2"/>
  <c r="AV684" i="2"/>
  <c r="AV19" i="2"/>
  <c r="AV349" i="2"/>
  <c r="AV34" i="2"/>
  <c r="AV24" i="2"/>
  <c r="AV688" i="2"/>
  <c r="AV101" i="2"/>
  <c r="AV5" i="2"/>
  <c r="AV447" i="2"/>
  <c r="AV399" i="2"/>
  <c r="AV589" i="2"/>
  <c r="AV142" i="2"/>
  <c r="AV274" i="2"/>
  <c r="AV735" i="2"/>
  <c r="AV559" i="2"/>
  <c r="AV72" i="2"/>
  <c r="AV548" i="2"/>
  <c r="AV9" i="2"/>
  <c r="AV574" i="2"/>
  <c r="AV21" i="2"/>
  <c r="AV588" i="2"/>
  <c r="AV254" i="2"/>
  <c r="AV128" i="2"/>
  <c r="AV315" i="2"/>
  <c r="AV538" i="2"/>
  <c r="AV617" i="2"/>
  <c r="AV272" i="2"/>
  <c r="AV435" i="2"/>
  <c r="AV673" i="2"/>
  <c r="AV412" i="2"/>
  <c r="AV99" i="2"/>
  <c r="AV213" i="2"/>
  <c r="AV304" i="2"/>
  <c r="AV529" i="2"/>
  <c r="AV551" i="2"/>
  <c r="AV407" i="2"/>
  <c r="AV271" i="2"/>
  <c r="AV519" i="2"/>
  <c r="AV455" i="2"/>
  <c r="AV376" i="2"/>
  <c r="AV362" i="2"/>
  <c r="AV292" i="2"/>
  <c r="AV294" i="2"/>
  <c r="AV578" i="2"/>
  <c r="AV671" i="2"/>
  <c r="AV238" i="2"/>
  <c r="AV230" i="2"/>
  <c r="AV109" i="2"/>
  <c r="AV163" i="2"/>
  <c r="AV727" i="2"/>
  <c r="AV739" i="2"/>
  <c r="AV20" i="2"/>
  <c r="AV235" i="2"/>
  <c r="AV191" i="2"/>
  <c r="AV496" i="2"/>
  <c r="AV342" i="2"/>
  <c r="AV636" i="2"/>
  <c r="AV722" i="2"/>
  <c r="AV386" i="2"/>
  <c r="AV71" i="2"/>
  <c r="AV225" i="2"/>
  <c r="AV164" i="2"/>
  <c r="AV577" i="2"/>
  <c r="AV555" i="2"/>
  <c r="AV265" i="2"/>
  <c r="AV41" i="2"/>
  <c r="AV426" i="2"/>
  <c r="AV110" i="2"/>
  <c r="AV123" i="2"/>
  <c r="AV543" i="2"/>
  <c r="AV487" i="2"/>
  <c r="AV177" i="2"/>
  <c r="AV291" i="2"/>
  <c r="AV389" i="2"/>
  <c r="AV719" i="2"/>
  <c r="AV344" i="2"/>
  <c r="AV368" i="2"/>
  <c r="AV616" i="2"/>
  <c r="AV317" i="2"/>
  <c r="AV48" i="2"/>
  <c r="AV734" i="2"/>
  <c r="AV715" i="2"/>
  <c r="AV520" i="2"/>
  <c r="AV50" i="2"/>
  <c r="AV622" i="2"/>
  <c r="AV76" i="2"/>
  <c r="AV736" i="2"/>
  <c r="AV411" i="2"/>
  <c r="AV305" i="2"/>
  <c r="AV425" i="2"/>
  <c r="AV75" i="2"/>
  <c r="AV220" i="2"/>
  <c r="AV397" i="2"/>
  <c r="AV384" i="2"/>
  <c r="AV737" i="2"/>
  <c r="AV644" i="2"/>
  <c r="AV81" i="2"/>
  <c r="AV83" i="2"/>
  <c r="AV549" i="2"/>
  <c r="AV593" i="2"/>
  <c r="AV424" i="2"/>
  <c r="AV462" i="2"/>
  <c r="AV611" i="2"/>
  <c r="AV260" i="2"/>
  <c r="AV199" i="2"/>
  <c r="AV620" i="2"/>
  <c r="AV92" i="2"/>
  <c r="AV420" i="2"/>
  <c r="AV504" i="2"/>
  <c r="AV108" i="2"/>
  <c r="AV358" i="2"/>
  <c r="AV268" i="2"/>
  <c r="AV145" i="2"/>
  <c r="AV670" i="2"/>
  <c r="AV151" i="2"/>
  <c r="AV112" i="2"/>
  <c r="AV57" i="2"/>
  <c r="AV312" i="2"/>
  <c r="AV133" i="2"/>
  <c r="AV144" i="2"/>
  <c r="AV633" i="2"/>
  <c r="AV210" i="2"/>
  <c r="AV383" i="2"/>
  <c r="AV98" i="2"/>
  <c r="AV434" i="2"/>
  <c r="AV682" i="2"/>
  <c r="AV335" i="2"/>
  <c r="AV253" i="2"/>
  <c r="AV489" i="2"/>
  <c r="AV509" i="2"/>
  <c r="AV472" i="2"/>
  <c r="AV725" i="2"/>
  <c r="AV141" i="2"/>
  <c r="AV672" i="2"/>
  <c r="AV222" i="2"/>
  <c r="AV211" i="2"/>
  <c r="AV146" i="2"/>
  <c r="AV466" i="2"/>
  <c r="AV711" i="2"/>
  <c r="AV171" i="2"/>
  <c r="AV47" i="2"/>
  <c r="AV689" i="2"/>
  <c r="AV234" i="2"/>
  <c r="AV346" i="2"/>
  <c r="AV433" i="2"/>
  <c r="AV724" i="2"/>
  <c r="AV587" i="2"/>
  <c r="AV170" i="2"/>
  <c r="AV119" i="2"/>
  <c r="AV221" i="2"/>
  <c r="AV445" i="2"/>
  <c r="AV521" i="2"/>
  <c r="AV296" i="2"/>
  <c r="AV523" i="2"/>
  <c r="AV628" i="2"/>
  <c r="AV714" i="2"/>
  <c r="AV74" i="2"/>
  <c r="AV465" i="2"/>
  <c r="AV168" i="2"/>
  <c r="AV459" i="2"/>
  <c r="AV273" i="2"/>
  <c r="AV278" i="2"/>
  <c r="AV200" i="2"/>
  <c r="AV127" i="2"/>
  <c r="AV216" i="2"/>
  <c r="AV456" i="2"/>
  <c r="AV703" i="2"/>
  <c r="AV52" i="2"/>
  <c r="AV580" i="2"/>
  <c r="AV666" i="2"/>
  <c r="AV80" i="2"/>
  <c r="AV535" i="2"/>
  <c r="AV561" i="2"/>
  <c r="AV303" i="2"/>
  <c r="AV565" i="2"/>
  <c r="AV374" i="2"/>
  <c r="AV387" i="2"/>
  <c r="AV381" i="2"/>
  <c r="AV401" i="2"/>
  <c r="AV514" i="2"/>
  <c r="AV38" i="2"/>
  <c r="AV134" i="2"/>
  <c r="AV90" i="2"/>
  <c r="AV248" i="2"/>
  <c r="AV240" i="2"/>
  <c r="AV449" i="2"/>
  <c r="AV406" i="2"/>
  <c r="AV194" i="2"/>
  <c r="AV201" i="2"/>
  <c r="AV515" i="2"/>
  <c r="AV607" i="2"/>
  <c r="AV686" i="2"/>
  <c r="AV350" i="2"/>
  <c r="AV685" i="2"/>
  <c r="AV244" i="2"/>
  <c r="AV338" i="2"/>
  <c r="AV575" i="2"/>
  <c r="AV527" i="2"/>
  <c r="AV283" i="2"/>
  <c r="AV224" i="2"/>
  <c r="AV162" i="2"/>
  <c r="AV330" i="2"/>
  <c r="AV517" i="2"/>
  <c r="AV534" i="2"/>
  <c r="AV624" i="2"/>
  <c r="AV708" i="2"/>
  <c r="AV186" i="2"/>
  <c r="AV329" i="2"/>
  <c r="AV377" i="2"/>
  <c r="AV341" i="2"/>
  <c r="AV640" i="2"/>
  <c r="AV707" i="2"/>
  <c r="AV311" i="2"/>
  <c r="AV718" i="2"/>
  <c r="AV410" i="2"/>
  <c r="AV49" i="2"/>
  <c r="AV189" i="2"/>
  <c r="AV228" i="2"/>
  <c r="AV653" i="2"/>
  <c r="AV705" i="2"/>
  <c r="AV631" i="2"/>
  <c r="AV316" i="2"/>
  <c r="AV510" i="2"/>
  <c r="AV651" i="2"/>
  <c r="AV209" i="2"/>
  <c r="AV669" i="2"/>
  <c r="AV423" i="2"/>
  <c r="AV148" i="2"/>
  <c r="AV468" i="2"/>
  <c r="AV287" i="2"/>
  <c r="AV469" i="2"/>
  <c r="AV379" i="2"/>
  <c r="AV494" i="2"/>
  <c r="AV658" i="2"/>
  <c r="AV320" i="2"/>
  <c r="AV192" i="2"/>
  <c r="AV309" i="2"/>
  <c r="AV531" i="2"/>
  <c r="AV178" i="2"/>
  <c r="AV595" i="2"/>
  <c r="AV512" i="2"/>
  <c r="AV165" i="2"/>
  <c r="AV88" i="2"/>
  <c r="AV429" i="2"/>
  <c r="AV453" i="2"/>
  <c r="AV331" i="2"/>
  <c r="AV22" i="2"/>
  <c r="AV621" i="2"/>
  <c r="AV328" i="2"/>
  <c r="AV266" i="2"/>
  <c r="AV232" i="2"/>
  <c r="AV448" i="2"/>
  <c r="AV654" i="2"/>
  <c r="AV571" i="2"/>
  <c r="AV242" i="2"/>
  <c r="AV264" i="2"/>
  <c r="AV334" i="2"/>
  <c r="AV533" i="2"/>
  <c r="AV606" i="2"/>
  <c r="AV431" i="2"/>
  <c r="AV604" i="2"/>
  <c r="AV161" i="2"/>
  <c r="AV446" i="2"/>
  <c r="AV525" i="2"/>
  <c r="AV713" i="2"/>
  <c r="AV372" i="2"/>
  <c r="AV208" i="2"/>
  <c r="AV511" i="2"/>
  <c r="AV484" i="2"/>
  <c r="AV160" i="2"/>
  <c r="AV166" i="2"/>
  <c r="AV15" i="2"/>
  <c r="AV215" i="2"/>
  <c r="AV135" i="2"/>
  <c r="AV156" i="2"/>
  <c r="AV204" i="2"/>
  <c r="AV340" i="2"/>
  <c r="AV293" i="2"/>
  <c r="AV206" i="2"/>
  <c r="AV530" i="2"/>
  <c r="AV282" i="2"/>
  <c r="AV554" i="2"/>
  <c r="AV502" i="2"/>
  <c r="AV728" i="2"/>
  <c r="AV100" i="2"/>
  <c r="AV594" i="2"/>
  <c r="AV223" i="2"/>
  <c r="AV643" i="2"/>
  <c r="AV400" i="2"/>
  <c r="AV480" i="2"/>
  <c r="AV635" i="2"/>
  <c r="AV660" i="2"/>
  <c r="AV43" i="2"/>
  <c r="AV655" i="2"/>
  <c r="AV562" i="2"/>
  <c r="AV319" i="2"/>
  <c r="Z116" i="3" l="1"/>
  <c r="X20" i="3"/>
  <c r="Z113" i="3"/>
  <c r="X90" i="3"/>
  <c r="Z87" i="3"/>
  <c r="Z99" i="3"/>
  <c r="X96" i="3"/>
  <c r="Z105" i="3"/>
  <c r="X111" i="3"/>
  <c r="Z121" i="3"/>
  <c r="Z67" i="3"/>
  <c r="X78" i="3"/>
  <c r="Z50" i="3"/>
  <c r="X37" i="3"/>
  <c r="Z6" i="3"/>
  <c r="X17" i="3"/>
  <c r="Z85" i="3"/>
  <c r="Z2" i="3"/>
  <c r="X10" i="3"/>
  <c r="Z76" i="3"/>
  <c r="X12" i="3"/>
  <c r="Z81" i="3"/>
  <c r="Z111" i="3"/>
  <c r="X29" i="3"/>
  <c r="Z3" i="3"/>
  <c r="X122" i="3"/>
  <c r="Z104" i="3"/>
  <c r="X79" i="3"/>
  <c r="X84" i="3"/>
  <c r="X119" i="3"/>
  <c r="Z8" i="3"/>
  <c r="X86" i="3"/>
  <c r="X89" i="3"/>
  <c r="Z71" i="3"/>
  <c r="X11" i="3"/>
  <c r="X76" i="3"/>
  <c r="X100" i="3"/>
  <c r="Z33" i="3"/>
  <c r="X92" i="3"/>
  <c r="Z17" i="3"/>
  <c r="X59" i="3"/>
  <c r="Z94" i="3"/>
  <c r="Z19" i="3"/>
  <c r="Z70" i="3"/>
  <c r="Z83" i="3"/>
  <c r="X36" i="3"/>
  <c r="X30" i="3"/>
  <c r="Z62" i="3"/>
  <c r="Z64" i="3"/>
  <c r="X80" i="3"/>
  <c r="X26" i="3"/>
  <c r="Z61" i="3"/>
  <c r="Z103" i="3"/>
  <c r="Z63" i="3"/>
  <c r="Z68" i="3"/>
  <c r="Z60" i="3"/>
  <c r="X108" i="3"/>
  <c r="X4" i="3"/>
  <c r="Z74" i="3"/>
  <c r="Z96" i="3"/>
  <c r="Z27" i="3"/>
  <c r="Z9" i="3"/>
  <c r="X117" i="3"/>
  <c r="X7" i="3"/>
  <c r="Z31" i="3"/>
  <c r="Z98" i="3"/>
  <c r="X43" i="3"/>
  <c r="Z114" i="3"/>
  <c r="X2" i="3"/>
  <c r="X21" i="3"/>
  <c r="X14" i="3"/>
  <c r="X13" i="3"/>
  <c r="Z107" i="3"/>
  <c r="X23" i="3"/>
  <c r="Z115" i="3"/>
  <c r="Z18" i="3"/>
  <c r="X110" i="3"/>
  <c r="Z92" i="3"/>
  <c r="Z45" i="3"/>
  <c r="X98" i="3"/>
  <c r="Z82" i="3"/>
  <c r="Z91" i="3"/>
  <c r="X48" i="3"/>
  <c r="Z35" i="3"/>
  <c r="X41" i="3"/>
  <c r="X65" i="3"/>
  <c r="X49" i="3"/>
  <c r="X34" i="3"/>
  <c r="X93" i="3"/>
  <c r="X112" i="3"/>
  <c r="Z43" i="3"/>
  <c r="X39" i="3"/>
  <c r="X3" i="3"/>
  <c r="Z65" i="3"/>
  <c r="Z112" i="3"/>
  <c r="Z22" i="3"/>
  <c r="Z24" i="3"/>
  <c r="X46" i="3"/>
  <c r="Z102" i="3"/>
  <c r="X55" i="3"/>
  <c r="Z16" i="3"/>
  <c r="Z109" i="3"/>
  <c r="X60" i="3"/>
  <c r="Z95" i="3"/>
  <c r="X72" i="3"/>
  <c r="X99" i="3"/>
  <c r="X71" i="3"/>
  <c r="X69" i="3"/>
  <c r="X15" i="3"/>
  <c r="X105" i="3"/>
  <c r="Z59" i="3"/>
  <c r="X81" i="3"/>
  <c r="Z29" i="3"/>
  <c r="X24" i="3"/>
  <c r="X114" i="3"/>
  <c r="Z86" i="3"/>
  <c r="Z30" i="3"/>
  <c r="X120" i="3"/>
  <c r="Z21" i="3"/>
  <c r="Z52" i="3"/>
  <c r="Z69" i="3"/>
  <c r="X82" i="3"/>
  <c r="X68" i="3"/>
  <c r="X104" i="3"/>
  <c r="Z80" i="3"/>
  <c r="X91" i="3"/>
  <c r="X66" i="3"/>
  <c r="Z40" i="3"/>
  <c r="Z48" i="3"/>
  <c r="X73" i="3"/>
  <c r="Z49" i="3"/>
  <c r="X6" i="3"/>
  <c r="Z7" i="3"/>
  <c r="Z4" i="3"/>
  <c r="X19" i="3"/>
  <c r="Z79" i="3"/>
  <c r="Z28" i="3"/>
  <c r="X35" i="3"/>
  <c r="X113" i="3"/>
  <c r="Z15" i="3"/>
  <c r="X85" i="3"/>
  <c r="X47" i="3"/>
  <c r="Z57" i="3"/>
  <c r="X32" i="3"/>
  <c r="X18" i="3"/>
  <c r="Z90" i="3"/>
  <c r="X121" i="3"/>
  <c r="X77" i="3"/>
  <c r="Z84" i="3"/>
  <c r="X50" i="3"/>
  <c r="X25" i="3"/>
  <c r="X8" i="3"/>
  <c r="X61" i="3"/>
  <c r="Z78" i="3"/>
  <c r="Z41" i="3"/>
  <c r="X95" i="3"/>
  <c r="X109" i="3"/>
  <c r="Z26" i="3"/>
  <c r="Z100" i="3"/>
  <c r="X102" i="3"/>
  <c r="Z12" i="3"/>
  <c r="X118" i="3"/>
  <c r="X33" i="3"/>
  <c r="Z55" i="3"/>
  <c r="X115" i="3"/>
  <c r="Z75" i="3"/>
  <c r="Z14" i="3"/>
  <c r="Z51" i="3"/>
  <c r="X16" i="3"/>
  <c r="X97" i="3"/>
  <c r="X103" i="3"/>
  <c r="Z46" i="3"/>
  <c r="X106" i="3"/>
  <c r="Z117" i="3"/>
  <c r="Z119" i="3"/>
  <c r="X75" i="3"/>
  <c r="Z5" i="3"/>
  <c r="X116" i="3"/>
  <c r="X83" i="3"/>
  <c r="X70" i="3"/>
  <c r="Z56" i="3"/>
  <c r="Z13" i="3"/>
  <c r="Z39" i="3"/>
  <c r="Z53" i="3"/>
  <c r="Z58" i="3"/>
  <c r="X27" i="3"/>
  <c r="Z88" i="3"/>
  <c r="X22" i="3"/>
  <c r="Z42" i="3"/>
  <c r="X38" i="3"/>
  <c r="Z122" i="3"/>
  <c r="Z10" i="3"/>
  <c r="Z72" i="3"/>
  <c r="Z108" i="3"/>
  <c r="Z106" i="3"/>
  <c r="Z23" i="3"/>
  <c r="X51" i="3"/>
  <c r="X5" i="3"/>
  <c r="Z20" i="3"/>
  <c r="X74" i="3"/>
  <c r="X87" i="3"/>
  <c r="Z89" i="3"/>
  <c r="X31" i="3"/>
  <c r="X9" i="3"/>
  <c r="Z73" i="3"/>
  <c r="X94" i="3"/>
  <c r="X54" i="3"/>
  <c r="Z118" i="3"/>
  <c r="X28" i="3"/>
  <c r="Z25" i="3"/>
  <c r="Z77" i="3"/>
  <c r="X62" i="3"/>
  <c r="Z36" i="3"/>
  <c r="Z54" i="3"/>
  <c r="Z44" i="3"/>
  <c r="X88" i="3"/>
  <c r="X52" i="3"/>
  <c r="X53" i="3"/>
  <c r="X67" i="3"/>
  <c r="Z37" i="3"/>
  <c r="Z120" i="3"/>
  <c r="X63" i="3"/>
  <c r="X44" i="3"/>
  <c r="X101" i="3"/>
  <c r="X45" i="3"/>
  <c r="Z110" i="3"/>
  <c r="Z93" i="3"/>
  <c r="X64" i="3"/>
  <c r="Z34" i="3"/>
  <c r="Z32" i="3"/>
  <c r="Z47" i="3"/>
  <c r="X57" i="3"/>
  <c r="Z38" i="3"/>
  <c r="Z97" i="3"/>
  <c r="Z66" i="3"/>
  <c r="X107" i="3"/>
  <c r="X58" i="3"/>
  <c r="X56" i="3"/>
  <c r="Z11" i="3"/>
  <c r="Z101" i="3"/>
  <c r="X42" i="3"/>
  <c r="X40" i="3"/>
</calcChain>
</file>

<file path=xl/sharedStrings.xml><?xml version="1.0" encoding="utf-8"?>
<sst xmlns="http://schemas.openxmlformats.org/spreadsheetml/2006/main" count="9105" uniqueCount="3229">
  <si>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</si>
  <si>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</si>
  <si>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</si>
  <si>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</si>
  <si>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</si>
  <si>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</si>
  <si>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</si>
  <si>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</si>
  <si>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</si>
  <si>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</si>
  <si>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</si>
  <si>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</si>
  <si>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</si>
  <si>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</si>
  <si>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</si>
  <si>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</si>
  <si>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</si>
  <si>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</si>
  <si>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</si>
  <si>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</si>
  <si>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</si>
  <si>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</si>
  <si>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</si>
  <si>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</si>
  <si>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</si>
  <si>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</si>
  <si>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</si>
  <si>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</si>
  <si>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</si>
  <si>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</si>
  <si>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</si>
  <si>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</si>
  <si>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</si>
  <si>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</si>
  <si>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</si>
  <si>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</si>
  <si>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</si>
  <si>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</si>
  <si>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</si>
  <si>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</si>
  <si>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</si>
  <si>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</si>
  <si>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</si>
  <si>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</si>
  <si>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</si>
  <si>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</si>
  <si>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</si>
  <si>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</si>
  <si>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</si>
  <si>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</si>
  <si>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</si>
  <si>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</si>
  <si>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</si>
  <si>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</si>
  <si>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</si>
  <si>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NTPC Ltd</t>
  </si>
  <si>
    <t>NTPC</t>
  </si>
  <si>
    <t>Power Generation</t>
  </si>
  <si>
    <t>Maruti Suzuki India Ltd</t>
  </si>
  <si>
    <t>MARUTI</t>
  </si>
  <si>
    <t>Four Wheelers</t>
  </si>
  <si>
    <t>Axis Bank Ltd</t>
  </si>
  <si>
    <t>AXISBANK</t>
  </si>
  <si>
    <t>Oil and Natural Gas Corporation Ltd</t>
  </si>
  <si>
    <t>ONGC</t>
  </si>
  <si>
    <t>Oil &amp; Gas - Exploration &amp; Production</t>
  </si>
  <si>
    <t>Tata Motors Ltd</t>
  </si>
  <si>
    <t>TATAMOTORS</t>
  </si>
  <si>
    <t>Kotak Mahindra Bank Ltd</t>
  </si>
  <si>
    <t>KOTAKBANK</t>
  </si>
  <si>
    <t>Adani Enterprises Ltd</t>
  </si>
  <si>
    <t>ADANIENT</t>
  </si>
  <si>
    <t>Commodities Trading</t>
  </si>
  <si>
    <t>UltraTech Cement Ltd</t>
  </si>
  <si>
    <t>ULTRACEMCO</t>
  </si>
  <si>
    <t>Cement</t>
  </si>
  <si>
    <t>Avenue Supermarts Ltd</t>
  </si>
  <si>
    <t>DMART</t>
  </si>
  <si>
    <t>Retail - Department Stores</t>
  </si>
  <si>
    <t>Titan Company Ltd</t>
  </si>
  <si>
    <t>TITAN</t>
  </si>
  <si>
    <t>Precious Metals, Jewellery &amp; Watches</t>
  </si>
  <si>
    <t>Mahindra and Mahindra Ltd</t>
  </si>
  <si>
    <t>M&amp;M</t>
  </si>
  <si>
    <t>Bajaj Auto Ltd</t>
  </si>
  <si>
    <t>BAJAJ-AUTO</t>
  </si>
  <si>
    <t>Two Wheelers</t>
  </si>
  <si>
    <t>Asian Paints Ltd</t>
  </si>
  <si>
    <t>ASIANPAINT</t>
  </si>
  <si>
    <t>Paints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</si>
  <si>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</si>
  <si>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</si>
  <si>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</si>
  <si>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</si>
  <si>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</si>
  <si>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</si>
  <si>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Hindustan Aeronautics Ltd</t>
  </si>
  <si>
    <t>HAL</t>
  </si>
  <si>
    <t>Aerospace &amp; Defense Equipments</t>
  </si>
  <si>
    <t>Coal India Ltd</t>
  </si>
  <si>
    <t>COALINDIA</t>
  </si>
  <si>
    <t>Mining - Coal</t>
  </si>
  <si>
    <t>Bajaj Finserv Ltd</t>
  </si>
  <si>
    <t>BAJAJFINSV</t>
  </si>
  <si>
    <t>Wipro Ltd</t>
  </si>
  <si>
    <t>WIPRO</t>
  </si>
  <si>
    <t>Adani Green Energy Ltd</t>
  </si>
  <si>
    <t>ADANIGREEN</t>
  </si>
  <si>
    <t>Renewable Energy</t>
  </si>
  <si>
    <t>Trent Ltd</t>
  </si>
  <si>
    <t>TRENT</t>
  </si>
  <si>
    <t>Retail - Apparel</t>
  </si>
  <si>
    <t>Indian Oil Corporation Ltd</t>
  </si>
  <si>
    <t>IOC</t>
  </si>
  <si>
    <t>Adani Power Ltd</t>
  </si>
  <si>
    <t>ADANIPOWER</t>
  </si>
  <si>
    <t>Nestle India Ltd</t>
  </si>
  <si>
    <t>NESTLEIND</t>
  </si>
  <si>
    <t>FMCG - Foods</t>
  </si>
  <si>
    <t>Siemens Ltd</t>
  </si>
  <si>
    <t>SIEMENS</t>
  </si>
  <si>
    <t>Conglomerates</t>
  </si>
  <si>
    <t>Zomato Ltd</t>
  </si>
  <si>
    <t>ZOMATO</t>
  </si>
  <si>
    <t>Online Services</t>
  </si>
  <si>
    <t>JSW Steel Ltd</t>
  </si>
  <si>
    <t>JSWSTEEL</t>
  </si>
  <si>
    <t>Iron &amp; Steel</t>
  </si>
  <si>
    <t>Jio Financial Services Ltd</t>
  </si>
  <si>
    <t>JIOFIN</t>
  </si>
  <si>
    <t>Indian Railway Finance Corp Ltd</t>
  </si>
  <si>
    <t>IRFC</t>
  </si>
  <si>
    <t>Specialized Finance</t>
  </si>
  <si>
    <t>DLF Ltd</t>
  </si>
  <si>
    <t>DLF</t>
  </si>
  <si>
    <t>Real Estate</t>
  </si>
  <si>
    <t>Bharat Electronics Ltd</t>
  </si>
  <si>
    <t>BEL</t>
  </si>
  <si>
    <t>Electronic Equipments</t>
  </si>
  <si>
    <t>Varun Beverages Ltd</t>
  </si>
  <si>
    <t>VBL</t>
  </si>
  <si>
    <t>Soft Drinks</t>
  </si>
  <si>
    <t>Hindustan Zinc Ltd</t>
  </si>
  <si>
    <t>HINDZINC</t>
  </si>
  <si>
    <t>Mining - Diversified</t>
  </si>
  <si>
    <t>Tata Steel Ltd</t>
  </si>
  <si>
    <t>TATASTEEL</t>
  </si>
  <si>
    <t>Interglobe Aviation Ltd</t>
  </si>
  <si>
    <t>INDIGO</t>
  </si>
  <si>
    <t>Airlines</t>
  </si>
  <si>
    <t>LTIMindtree Ltd</t>
  </si>
  <si>
    <t>LTIM</t>
  </si>
  <si>
    <t>Grasim Industries Ltd</t>
  </si>
  <si>
    <t>GRASIM</t>
  </si>
  <si>
    <t>SBI Life Insurance Company Ltd</t>
  </si>
  <si>
    <t>SBILIFE</t>
  </si>
  <si>
    <t>Vedanta Ltd</t>
  </si>
  <si>
    <t>VEDL</t>
  </si>
  <si>
    <t>Metals - Diversified</t>
  </si>
  <si>
    <t>Pidilite Industries Ltd</t>
  </si>
  <si>
    <t>PIDILITIND</t>
  </si>
  <si>
    <t>Diversified Chemicals</t>
  </si>
  <si>
    <t>Power Finance Corporation Ltd</t>
  </si>
  <si>
    <t>PFC</t>
  </si>
  <si>
    <t>ABB India Ltd</t>
  </si>
  <si>
    <t>ABB</t>
  </si>
  <si>
    <t>Heavy Electrical Equipments</t>
  </si>
  <si>
    <t>Tech Mahindra Ltd</t>
  </si>
  <si>
    <t>TECHM</t>
  </si>
  <si>
    <t>Ambuja Cements Ltd</t>
  </si>
  <si>
    <t>AMBUJACEM</t>
  </si>
  <si>
    <t>Godrej Consumer Products Ltd</t>
  </si>
  <si>
    <t>GODREJCP</t>
  </si>
  <si>
    <t>FMCG - Personal Products</t>
  </si>
  <si>
    <t>HDFC Life Insurance Company Ltd</t>
  </si>
  <si>
    <t>HDFCLIFE</t>
  </si>
  <si>
    <t>Hindalco Industries Ltd</t>
  </si>
  <si>
    <t>HINDALCO</t>
  </si>
  <si>
    <t>Metals - Aluminium</t>
  </si>
  <si>
    <t>REC Limited</t>
  </si>
  <si>
    <t>RECLTD</t>
  </si>
  <si>
    <t>Bharat Petroleum Corporation Ltd</t>
  </si>
  <si>
    <t>BPCL</t>
  </si>
  <si>
    <t>Britannia Industries Ltd</t>
  </si>
  <si>
    <t>BRITANNIA</t>
  </si>
  <si>
    <t>Divi's Laboratories Ltd</t>
  </si>
  <si>
    <t>DIVISLAB</t>
  </si>
  <si>
    <t>Labs &amp; Life Sciences Services</t>
  </si>
  <si>
    <t>Gail (India) Ltd</t>
  </si>
  <si>
    <t>GAIL</t>
  </si>
  <si>
    <t>Gas Distribution</t>
  </si>
  <si>
    <t>Tata Power Company Ltd</t>
  </si>
  <si>
    <t>TATAPOWER</t>
  </si>
  <si>
    <t>TVS Motor Company Ltd</t>
  </si>
  <si>
    <t>TVSMOTOR</t>
  </si>
  <si>
    <t>Cipla Ltd</t>
  </si>
  <si>
    <t>CIPLA</t>
  </si>
  <si>
    <t>JSW Energy Ltd</t>
  </si>
  <si>
    <t>JSWENERGY</t>
  </si>
  <si>
    <t>Eicher Motors Ltd</t>
  </si>
  <si>
    <t>EICHERMOT</t>
  </si>
  <si>
    <t>Trucks &amp; Buses</t>
  </si>
  <si>
    <t>Cholamandalam Investment and Finance Company Ltd</t>
  </si>
  <si>
    <t>CHOLAFIN</t>
  </si>
  <si>
    <t>Samvardhana Motherson International Ltd</t>
  </si>
  <si>
    <t>MOTHERSON</t>
  </si>
  <si>
    <t>Auto Parts</t>
  </si>
  <si>
    <t>Shriram Finance Ltd</t>
  </si>
  <si>
    <t>SHRIRAMFIN</t>
  </si>
  <si>
    <t>Havells India Ltd</t>
  </si>
  <si>
    <t>HAVELLS</t>
  </si>
  <si>
    <t>Electrical Components &amp; Equipments</t>
  </si>
  <si>
    <t>Bank of Baroda Ltd</t>
  </si>
  <si>
    <t>BANKBARODA</t>
  </si>
  <si>
    <t>Macrotech Developers Ltd</t>
  </si>
  <si>
    <t>LODHA</t>
  </si>
  <si>
    <t>Punjab National Bank</t>
  </si>
  <si>
    <t>PNB</t>
  </si>
  <si>
    <t>Tata Consumer Products Ltd</t>
  </si>
  <si>
    <t>TATACONSUM</t>
  </si>
  <si>
    <t>Tea &amp; Coffee</t>
  </si>
  <si>
    <t>Adani Energy Solutions Ltd</t>
  </si>
  <si>
    <t>ADANIENSOL</t>
  </si>
  <si>
    <t>Power Infrastructure</t>
  </si>
  <si>
    <t>Dabur India Ltd</t>
  </si>
  <si>
    <t>DABUR</t>
  </si>
  <si>
    <t>Torrent Pharmaceuticals Ltd</t>
  </si>
  <si>
    <t>TORNTPHARM</t>
  </si>
  <si>
    <t>Hero MotoCorp Ltd</t>
  </si>
  <si>
    <t>HEROMOTOCO</t>
  </si>
  <si>
    <t>Rail Vikas Nigam Ltd</t>
  </si>
  <si>
    <t>RVNL</t>
  </si>
  <si>
    <t>Bajaj Holdings and Investment Ltd</t>
  </si>
  <si>
    <t>BAJAJHLDNG</t>
  </si>
  <si>
    <t>Asset Management</t>
  </si>
  <si>
    <t>Indusind Bank Ltd</t>
  </si>
  <si>
    <t>INDUSINDBK</t>
  </si>
  <si>
    <t>Suzlon Energy Ltd</t>
  </si>
  <si>
    <t>SUZLON</t>
  </si>
  <si>
    <t>Renewable Energy Equipment &amp; Services</t>
  </si>
  <si>
    <t>Indus Towers Ltd</t>
  </si>
  <si>
    <t>INDUSTOWER</t>
  </si>
  <si>
    <t>Telecom Infrastructure</t>
  </si>
  <si>
    <t>Zydus Lifesciences Ltd</t>
  </si>
  <si>
    <t>ZYDUSLIFE</t>
  </si>
  <si>
    <t>Indian Overseas Bank</t>
  </si>
  <si>
    <t>IOB</t>
  </si>
  <si>
    <t>Dr Reddy's Laboratories Ltd</t>
  </si>
  <si>
    <t>DRREDDY</t>
  </si>
  <si>
    <t>United Spirits Ltd</t>
  </si>
  <si>
    <t>UNITDSPR</t>
  </si>
  <si>
    <t>Alcoholic Beverages</t>
  </si>
  <si>
    <t>CG Power and Industrial Solutions Ltd</t>
  </si>
  <si>
    <t>CGPOWER</t>
  </si>
  <si>
    <t>ICICI Prudential Life Insurance Company Ltd</t>
  </si>
  <si>
    <t>ICICIPRULI</t>
  </si>
  <si>
    <t>Oracle Financial Services Software Ltd</t>
  </si>
  <si>
    <t>OFSS</t>
  </si>
  <si>
    <t>Software Services</t>
  </si>
  <si>
    <t>Cummins India Ltd</t>
  </si>
  <si>
    <t>CUMMINSIND</t>
  </si>
  <si>
    <t>Industrial Machinery</t>
  </si>
  <si>
    <t>Jindal Steel And Power Ltd</t>
  </si>
  <si>
    <t>JINDALSTEL</t>
  </si>
  <si>
    <t>ICICI Lombard General Insurance Company Ltd</t>
  </si>
  <si>
    <t>ICICIGI</t>
  </si>
  <si>
    <t>Lupin Ltd</t>
  </si>
  <si>
    <t>LUPIN</t>
  </si>
  <si>
    <t>IDBI Bank Ltd</t>
  </si>
  <si>
    <t>IDBI</t>
  </si>
  <si>
    <t>Private Bank</t>
  </si>
  <si>
    <t>Polycab India Ltd</t>
  </si>
  <si>
    <t>POLYCAB</t>
  </si>
  <si>
    <t>GMR Airports Ltd</t>
  </si>
  <si>
    <t>GMRINFRA</t>
  </si>
  <si>
    <t>Bosch Ltd</t>
  </si>
  <si>
    <t>BOSCHLTD</t>
  </si>
  <si>
    <t>Apollo Hospitals Enterprise Ltd</t>
  </si>
  <si>
    <t>APOLLOHOSP</t>
  </si>
  <si>
    <t>Hospitals &amp; Diagnostic Centres</t>
  </si>
  <si>
    <t>Solar Industries India Ltd</t>
  </si>
  <si>
    <t>SOLARINDS</t>
  </si>
  <si>
    <t>Commodity Chemicals</t>
  </si>
  <si>
    <t>Mankind Pharma Ltd</t>
  </si>
  <si>
    <t>MANKIND</t>
  </si>
  <si>
    <t>Info Edge (India) Ltd</t>
  </si>
  <si>
    <t>NAUKRI</t>
  </si>
  <si>
    <t>Colgate-Palmolive (India) Ltd</t>
  </si>
  <si>
    <t>COLPAL</t>
  </si>
  <si>
    <t>Indian Hotels Company Ltd</t>
  </si>
  <si>
    <t>INDHOTEL</t>
  </si>
  <si>
    <t>Hotels, Resorts &amp; Cruise Lines</t>
  </si>
  <si>
    <t>Canara Bank Ltd</t>
  </si>
  <si>
    <t>CANBK</t>
  </si>
  <si>
    <t>Oil India Ltd</t>
  </si>
  <si>
    <t>OIL</t>
  </si>
  <si>
    <t>NHPC Ltd</t>
  </si>
  <si>
    <t>NHPC</t>
  </si>
  <si>
    <t>HDFC Asset Management Company Ltd</t>
  </si>
  <si>
    <t>HDFCAMC</t>
  </si>
  <si>
    <t>Vodafone Idea Ltd</t>
  </si>
  <si>
    <t>IDEA</t>
  </si>
  <si>
    <t>Shree Cement Ltd</t>
  </si>
  <si>
    <t>SHREECEM</t>
  </si>
  <si>
    <t>Bharat Heavy Electricals Ltd</t>
  </si>
  <si>
    <t>BHEL</t>
  </si>
  <si>
    <t>Union Bank of India Ltd</t>
  </si>
  <si>
    <t>UNIONBANK</t>
  </si>
  <si>
    <t>Aurobindo Pharma Ltd</t>
  </si>
  <si>
    <t>AUROPHARMA</t>
  </si>
  <si>
    <t>Marico Ltd</t>
  </si>
  <si>
    <t>MARICO</t>
  </si>
  <si>
    <t>Max Healthcare Institute Ltd</t>
  </si>
  <si>
    <t>MAXHEALTH</t>
  </si>
  <si>
    <t>Adani Total Gas Ltd</t>
  </si>
  <si>
    <t>ATGL</t>
  </si>
  <si>
    <t>Hindustan Petroleum Corp Ltd</t>
  </si>
  <si>
    <t>HINDPETRO</t>
  </si>
  <si>
    <t>Mazagon Dock Shipbuilders Ltd</t>
  </si>
  <si>
    <t>MAZDOCK</t>
  </si>
  <si>
    <t>Shipbuilding</t>
  </si>
  <si>
    <t>Torrent Power Ltd</t>
  </si>
  <si>
    <t>TORNTPOWER</t>
  </si>
  <si>
    <t>PB Fintech Ltd</t>
  </si>
  <si>
    <t>POLICYBZR</t>
  </si>
  <si>
    <t>Godrej Properties Ltd</t>
  </si>
  <si>
    <t>GODREJPROP</t>
  </si>
  <si>
    <t>Persistent Systems Ltd</t>
  </si>
  <si>
    <t>PERSISTENT</t>
  </si>
  <si>
    <t>Muthoot Finance Ltd</t>
  </si>
  <si>
    <t>MUTHOOTFIN</t>
  </si>
  <si>
    <t>Prestige Estates Projects Ltd</t>
  </si>
  <si>
    <t>PRESTIGE</t>
  </si>
  <si>
    <t>Tube Investments of India Ltd</t>
  </si>
  <si>
    <t>TIINDIA</t>
  </si>
  <si>
    <t>Cycles</t>
  </si>
  <si>
    <t>Dixon Technologies (India) Ltd</t>
  </si>
  <si>
    <t>DIXON</t>
  </si>
  <si>
    <t>Home Electronics &amp; Appliances</t>
  </si>
  <si>
    <t>SBI Cards and Payment Services Ltd</t>
  </si>
  <si>
    <t>SBICARD</t>
  </si>
  <si>
    <t>Payment Infrastructure</t>
  </si>
  <si>
    <t>Alkem Laboratories Ltd</t>
  </si>
  <si>
    <t>ALKEM</t>
  </si>
  <si>
    <t>Bharat Forge Ltd</t>
  </si>
  <si>
    <t>BHARATFORG</t>
  </si>
  <si>
    <t>Indian Railway Catering and Tourism Corporation Ltd</t>
  </si>
  <si>
    <t>IRCTC</t>
  </si>
  <si>
    <t>Kalyan Jewellers India Ltd</t>
  </si>
  <si>
    <t>KALYANKJIL</t>
  </si>
  <si>
    <t>SRF Ltd</t>
  </si>
  <si>
    <t>SRF</t>
  </si>
  <si>
    <t>Yes Bank Ltd</t>
  </si>
  <si>
    <t>YESBANK</t>
  </si>
  <si>
    <t>Berger Paints India Ltd</t>
  </si>
  <si>
    <t>BERGEPAINT</t>
  </si>
  <si>
    <t>Ashok Leyland Ltd</t>
  </si>
  <si>
    <t>ASHOKLEY</t>
  </si>
  <si>
    <t>PI Industries Ltd</t>
  </si>
  <si>
    <t>PIIND</t>
  </si>
  <si>
    <t>Linde India Ltd</t>
  </si>
  <si>
    <t>LINDEINDIA</t>
  </si>
  <si>
    <t>Indian Bank</t>
  </si>
  <si>
    <t>INDIANB</t>
  </si>
  <si>
    <t>General Insurance Corporation of India</t>
  </si>
  <si>
    <t>GICRE</t>
  </si>
  <si>
    <t>JSW Infrastructure Ltd</t>
  </si>
  <si>
    <t>JSWINFRA</t>
  </si>
  <si>
    <t>Bharti Hexacom Ltd</t>
  </si>
  <si>
    <t>BHARTIHEXA</t>
  </si>
  <si>
    <t>Patanjali Foods Ltd</t>
  </si>
  <si>
    <t>PATANJALI</t>
  </si>
  <si>
    <t>Packaged Foods &amp; Meats</t>
  </si>
  <si>
    <t>Supreme Industries Ltd</t>
  </si>
  <si>
    <t>SUPREMEIND</t>
  </si>
  <si>
    <t>Plastic Products</t>
  </si>
  <si>
    <t>Oberoi Realty Ltd</t>
  </si>
  <si>
    <t>OBEROIRLTY</t>
  </si>
  <si>
    <t>NMDC Ltd</t>
  </si>
  <si>
    <t>NMDC</t>
  </si>
  <si>
    <t>Mining - Iron Ore</t>
  </si>
  <si>
    <t>Fertilisers And Chemicals Travancore Ltd</t>
  </si>
  <si>
    <t>FACT</t>
  </si>
  <si>
    <t>Fertilizers &amp; Agro Chemicals</t>
  </si>
  <si>
    <t>Voltas Ltd</t>
  </si>
  <si>
    <t>VOLTAS</t>
  </si>
  <si>
    <t>Jindal Stainless Ltd</t>
  </si>
  <si>
    <t>JSL</t>
  </si>
  <si>
    <t>Abbott India Ltd</t>
  </si>
  <si>
    <t>ABBOTINDIA</t>
  </si>
  <si>
    <t>Indian Renewable Energy Development Agency Ltd</t>
  </si>
  <si>
    <t>IREDA</t>
  </si>
  <si>
    <t>Schaeffler India Ltd</t>
  </si>
  <si>
    <t>SCHAEFFLER</t>
  </si>
  <si>
    <t>L&amp;T Technology Services Ltd</t>
  </si>
  <si>
    <t>LTTS</t>
  </si>
  <si>
    <t>UNO Minda Ltd</t>
  </si>
  <si>
    <t>UNOMINDA</t>
  </si>
  <si>
    <t>Balkrishna Industries Ltd</t>
  </si>
  <si>
    <t>BALKRISIND</t>
  </si>
  <si>
    <t>Tires &amp; Rubber</t>
  </si>
  <si>
    <t>Phoenix Mills Ltd</t>
  </si>
  <si>
    <t>PHOENIXLTD</t>
  </si>
  <si>
    <t>Mphasis Ltd</t>
  </si>
  <si>
    <t>MPHASIS</t>
  </si>
  <si>
    <t>UCO Bank</t>
  </si>
  <si>
    <t>UCOBANK</t>
  </si>
  <si>
    <t>Fsn E-Commerce Ventures Ltd</t>
  </si>
  <si>
    <t>NYKAA</t>
  </si>
  <si>
    <t>Wellness Services</t>
  </si>
  <si>
    <t>Aditya Birla Capital Ltd</t>
  </si>
  <si>
    <t>ABCAPITAL</t>
  </si>
  <si>
    <t>Diversified Financials</t>
  </si>
  <si>
    <t>Tata Communications Ltd</t>
  </si>
  <si>
    <t>TATACOMM</t>
  </si>
  <si>
    <t>Container Corporation of India Ltd</t>
  </si>
  <si>
    <t>CONCOR</t>
  </si>
  <si>
    <t>Logistics</t>
  </si>
  <si>
    <t>MRF Ltd</t>
  </si>
  <si>
    <t>MRF</t>
  </si>
  <si>
    <t>United Breweries Ltd</t>
  </si>
  <si>
    <t>UBL</t>
  </si>
  <si>
    <t>IDFC First Bank Ltd</t>
  </si>
  <si>
    <t>IDFCFIRSTB</t>
  </si>
  <si>
    <t>Steel Authority of India Ltd</t>
  </si>
  <si>
    <t>SAIL</t>
  </si>
  <si>
    <t>Hitachi Energy India Ltd</t>
  </si>
  <si>
    <t>POWERINDIA</t>
  </si>
  <si>
    <t>Procter &amp; Gamble Hygiene and Health Care Ltd</t>
  </si>
  <si>
    <t>PGHH</t>
  </si>
  <si>
    <t>AU Small Finance Bank Ltd</t>
  </si>
  <si>
    <t>AUBANK</t>
  </si>
  <si>
    <t>Sundaram Finance Ltd</t>
  </si>
  <si>
    <t>SUNDARMFIN</t>
  </si>
  <si>
    <t>Thermax Limited</t>
  </si>
  <si>
    <t>THERMAX</t>
  </si>
  <si>
    <t>Astral Ltd</t>
  </si>
  <si>
    <t>ASTRAL</t>
  </si>
  <si>
    <t>Building Products - Pipes</t>
  </si>
  <si>
    <t>Central Bank of India Ltd</t>
  </si>
  <si>
    <t>CENTRALBK</t>
  </si>
  <si>
    <t>SJVN Ltd</t>
  </si>
  <si>
    <t>SJVN</t>
  </si>
  <si>
    <t>Bank of India Ltd</t>
  </si>
  <si>
    <t>BANKINDIA</t>
  </si>
  <si>
    <t>Housing and Urban Development Corporation Ltd</t>
  </si>
  <si>
    <t>HUDCO</t>
  </si>
  <si>
    <t>Petronet LNG Ltd</t>
  </si>
  <si>
    <t>PETRONET</t>
  </si>
  <si>
    <t>Oil &amp; Gas - Storage &amp; Transportation</t>
  </si>
  <si>
    <t>Premier Energies Ltd</t>
  </si>
  <si>
    <t>PREMIERENE</t>
  </si>
  <si>
    <t>Coromandel International Ltd</t>
  </si>
  <si>
    <t>COROMANDEL</t>
  </si>
  <si>
    <t>KPIT Technologies Ltd</t>
  </si>
  <si>
    <t>KPITTECH</t>
  </si>
  <si>
    <t>Glenmark Pharmaceuticals Ltd</t>
  </si>
  <si>
    <t>GLENMARK</t>
  </si>
  <si>
    <t>Ola Electric Mobility Ltd</t>
  </si>
  <si>
    <t>OLAELEC</t>
  </si>
  <si>
    <t>GlaxoSmithKline Pharmaceuticals Ltd</t>
  </si>
  <si>
    <t>GLAXO</t>
  </si>
  <si>
    <t>Page Industries Ltd</t>
  </si>
  <si>
    <t>PAGEIND</t>
  </si>
  <si>
    <t>Apparel &amp; Accessories</t>
  </si>
  <si>
    <t>Gujarat Fluorochemicals Ltd</t>
  </si>
  <si>
    <t>FLUOROCHEM</t>
  </si>
  <si>
    <t>Specialty Chemicals</t>
  </si>
  <si>
    <t>Tata Elxsi Ltd</t>
  </si>
  <si>
    <t>TATAELXSI</t>
  </si>
  <si>
    <t>Cochin Shipyard Ltd</t>
  </si>
  <si>
    <t>COCHINSHIP</t>
  </si>
  <si>
    <t>ACC Ltd</t>
  </si>
  <si>
    <t>ACC</t>
  </si>
  <si>
    <t>Adani Wilmar Ltd</t>
  </si>
  <si>
    <t>AWL</t>
  </si>
  <si>
    <t>Coforge Ltd</t>
  </si>
  <si>
    <t>COFORGE</t>
  </si>
  <si>
    <t>UPL Ltd</t>
  </si>
  <si>
    <t>UPL</t>
  </si>
  <si>
    <t>Federal Bank Ltd</t>
  </si>
  <si>
    <t>FEDERALBNK</t>
  </si>
  <si>
    <t>Bharat Dynamics Ltd</t>
  </si>
  <si>
    <t>BDL</t>
  </si>
  <si>
    <t>Biocon Ltd</t>
  </si>
  <si>
    <t>BIOCON</t>
  </si>
  <si>
    <t>Biotechnology</t>
  </si>
  <si>
    <t>Motilal Oswal Financial Services Ltd</t>
  </si>
  <si>
    <t>MOTILALOFS</t>
  </si>
  <si>
    <t>Sona BLW Precision Forgings Ltd</t>
  </si>
  <si>
    <t>SONACOMS</t>
  </si>
  <si>
    <t>Jubilant Foodworks Ltd</t>
  </si>
  <si>
    <t>JUBLFOOD</t>
  </si>
  <si>
    <t>Restaurants &amp; Cafes</t>
  </si>
  <si>
    <t>Honeywell Automation India Ltd</t>
  </si>
  <si>
    <t>HONAUT</t>
  </si>
  <si>
    <t>L&amp;T Finance Ltd</t>
  </si>
  <si>
    <t>LTF</t>
  </si>
  <si>
    <t>Tata Technologies Ltd</t>
  </si>
  <si>
    <t>TATATECH</t>
  </si>
  <si>
    <t>Fortis Healthcare Ltd</t>
  </si>
  <si>
    <t>FORTIS</t>
  </si>
  <si>
    <t>Ge T&amp;D India Ltd</t>
  </si>
  <si>
    <t>GET&amp;D</t>
  </si>
  <si>
    <t>Gujarat Gas Ltd</t>
  </si>
  <si>
    <t>GUJGASLTD</t>
  </si>
  <si>
    <t>Bank of Maharashtra Ltd</t>
  </si>
  <si>
    <t>MAHABANK</t>
  </si>
  <si>
    <t>Nippon Life India Asset Management Ltd</t>
  </si>
  <si>
    <t>NAM-INDIA</t>
  </si>
  <si>
    <t>Apar Industries Ltd</t>
  </si>
  <si>
    <t>APARINDS</t>
  </si>
  <si>
    <t>One 97 Communications Ltd</t>
  </si>
  <si>
    <t>PAYTM</t>
  </si>
  <si>
    <t>Business Support Services</t>
  </si>
  <si>
    <t>Ajanta Pharma Ltd</t>
  </si>
  <si>
    <t>AJANTPHARM</t>
  </si>
  <si>
    <t>Escorts Kubota Ltd</t>
  </si>
  <si>
    <t>ESCORTS</t>
  </si>
  <si>
    <t>Tractors</t>
  </si>
  <si>
    <t>Exide Industries Ltd</t>
  </si>
  <si>
    <t>EXIDEIND</t>
  </si>
  <si>
    <t>Batteries</t>
  </si>
  <si>
    <t>Mahindra and Mahindra Financial Services Ltd</t>
  </si>
  <si>
    <t>M&amp;MFIN</t>
  </si>
  <si>
    <t>AIA Engineering Ltd</t>
  </si>
  <si>
    <t>AIAENG</t>
  </si>
  <si>
    <t>APL Apollo Tubes Ltd</t>
  </si>
  <si>
    <t>APLAPOLLO</t>
  </si>
  <si>
    <t>Godrej Industries Ltd</t>
  </si>
  <si>
    <t>GODREJIND</t>
  </si>
  <si>
    <t>New India Assurance Company Ltd</t>
  </si>
  <si>
    <t>NIACL</t>
  </si>
  <si>
    <t>KEI Industries Ltd</t>
  </si>
  <si>
    <t>KEI</t>
  </si>
  <si>
    <t>Cables</t>
  </si>
  <si>
    <t>3M India Ltd</t>
  </si>
  <si>
    <t>3MINDIA</t>
  </si>
  <si>
    <t>Stationery</t>
  </si>
  <si>
    <t>Deepak Nitrite Ltd</t>
  </si>
  <si>
    <t>DEEPAKNTR</t>
  </si>
  <si>
    <t>360 One Wam Ltd</t>
  </si>
  <si>
    <t>360ONE</t>
  </si>
  <si>
    <t>Investment Banking &amp; Brokerage</t>
  </si>
  <si>
    <t>LIC Housing Finance Ltd</t>
  </si>
  <si>
    <t>LICHSGFIN</t>
  </si>
  <si>
    <t>Home Financing</t>
  </si>
  <si>
    <t>Lloyds Metals And Energy Ltd</t>
  </si>
  <si>
    <t>LLOYDSME</t>
  </si>
  <si>
    <t>Max Financial Services Ltd</t>
  </si>
  <si>
    <t>MFSL</t>
  </si>
  <si>
    <t>BSE Ltd</t>
  </si>
  <si>
    <t>BSE</t>
  </si>
  <si>
    <t>Stock Exchanges &amp; Ratings</t>
  </si>
  <si>
    <t>Blue Star Ltd</t>
  </si>
  <si>
    <t>BLUESTARCO</t>
  </si>
  <si>
    <t>Punjab &amp; Sind Bank</t>
  </si>
  <si>
    <t>PSB</t>
  </si>
  <si>
    <t>Godfrey Phillips India Ltd</t>
  </si>
  <si>
    <t>GODFRYPHLP</t>
  </si>
  <si>
    <t>NLC India Ltd</t>
  </si>
  <si>
    <t>NLCINDIA</t>
  </si>
  <si>
    <t>IPCA Laboratories Ltd</t>
  </si>
  <si>
    <t>IPCALAB</t>
  </si>
  <si>
    <t>IRB Infrastructure Developers Ltd</t>
  </si>
  <si>
    <t>IRB</t>
  </si>
  <si>
    <t>Syngene International Ltd</t>
  </si>
  <si>
    <t>SYNGENE</t>
  </si>
  <si>
    <t>J K Cement Ltd</t>
  </si>
  <si>
    <t>JKCEMENT</t>
  </si>
  <si>
    <t>Indraprastha Gas Ltd</t>
  </si>
  <si>
    <t>IGL</t>
  </si>
  <si>
    <t>Star Health and Allied Insurance Company Ltd</t>
  </si>
  <si>
    <t>STARHEALTH</t>
  </si>
  <si>
    <t>Dalmia Bharat Ltd</t>
  </si>
  <si>
    <t>DALBHARAT</t>
  </si>
  <si>
    <t>Cholamandalam Financial Holdings Ltd</t>
  </si>
  <si>
    <t>CHOLAHLDNG</t>
  </si>
  <si>
    <t>Tata Investment Corporation Ltd</t>
  </si>
  <si>
    <t>TATAINVEST</t>
  </si>
  <si>
    <t>Aditya Birla Fashion and Retail Ltd</t>
  </si>
  <si>
    <t>ABFRL</t>
  </si>
  <si>
    <t>Endurance Technologies Ltd</t>
  </si>
  <si>
    <t>ENDURANCE</t>
  </si>
  <si>
    <t>Emami Ltd</t>
  </si>
  <si>
    <t>EMAMILTD</t>
  </si>
  <si>
    <t>Metro Brands Ltd</t>
  </si>
  <si>
    <t>METROBRAND</t>
  </si>
  <si>
    <t>Footwear</t>
  </si>
  <si>
    <t>Go Digit General Insurance Ltd</t>
  </si>
  <si>
    <t>GODIGIT</t>
  </si>
  <si>
    <t>Kaynes Technology India Ltd</t>
  </si>
  <si>
    <t>KAYNES</t>
  </si>
  <si>
    <t>CRISIL Ltd</t>
  </si>
  <si>
    <t>CRISIL</t>
  </si>
  <si>
    <t>Brainbees Solutions Ltd</t>
  </si>
  <si>
    <t>FIRSTCRY</t>
  </si>
  <si>
    <t>National Aluminium Co Ltd</t>
  </si>
  <si>
    <t>NATIONALUM</t>
  </si>
  <si>
    <t>Mangalore Refinery and Petrochemicals Ltd</t>
  </si>
  <si>
    <t>MRPL</t>
  </si>
  <si>
    <t>Apollo Tyres Ltd</t>
  </si>
  <si>
    <t>APOLLOTYRE</t>
  </si>
  <si>
    <t>Bandhan Bank Ltd</t>
  </si>
  <si>
    <t>BANDHANBNK</t>
  </si>
  <si>
    <t>Inox Wind Ltd</t>
  </si>
  <si>
    <t>INOXWIND</t>
  </si>
  <si>
    <t>ZF Commercial Vehicle Control Systems India Ltd</t>
  </si>
  <si>
    <t>ZFCVINDIA</t>
  </si>
  <si>
    <t>Brigade Enterprises Ltd</t>
  </si>
  <si>
    <t>BRIGADE</t>
  </si>
  <si>
    <t>Sun Tv Network Ltd</t>
  </si>
  <si>
    <t>SUNTV</t>
  </si>
  <si>
    <t>TV Channels &amp; Broadcasters</t>
  </si>
  <si>
    <t>NBCC (India) Ltd</t>
  </si>
  <si>
    <t>NBCC</t>
  </si>
  <si>
    <t>Embassy Office Parks REIT</t>
  </si>
  <si>
    <t>EMBASSY</t>
  </si>
  <si>
    <t>Century Textiles and Industries Ltd</t>
  </si>
  <si>
    <t>CENTURYTEX</t>
  </si>
  <si>
    <t>Paper Products</t>
  </si>
  <si>
    <t>TVS Holdings Ltd</t>
  </si>
  <si>
    <t>TVSHLTD</t>
  </si>
  <si>
    <t>Vedant Fashions Ltd</t>
  </si>
  <si>
    <t>MANYAVAR</t>
  </si>
  <si>
    <t>Textiles</t>
  </si>
  <si>
    <t>Poonawalla Fincorp Ltd</t>
  </si>
  <si>
    <t>POONAWALLA</t>
  </si>
  <si>
    <t>Gland Pharma Ltd</t>
  </si>
  <si>
    <t>GLAND</t>
  </si>
  <si>
    <t>Suven Pharmaceuticals Ltd</t>
  </si>
  <si>
    <t>SUVENPHAR</t>
  </si>
  <si>
    <t>Motherson Sumi Wiring India Ltd</t>
  </si>
  <si>
    <t>MSUMI</t>
  </si>
  <si>
    <t>Delhivery Ltd</t>
  </si>
  <si>
    <t>DELHIVERY</t>
  </si>
  <si>
    <t>Hindustan Copper Ltd</t>
  </si>
  <si>
    <t>HINDCOPPER</t>
  </si>
  <si>
    <t>Mining - Copper</t>
  </si>
  <si>
    <t>Global Health Ltd</t>
  </si>
  <si>
    <t>MEDANTA</t>
  </si>
  <si>
    <t>Piramal Pharma Ltd</t>
  </si>
  <si>
    <t>PPLPHARMA</t>
  </si>
  <si>
    <t>J B Chemicals and Pharmaceuticals Ltd</t>
  </si>
  <si>
    <t>JBCHEPHARM</t>
  </si>
  <si>
    <t>Sumitomo Chemical India Ltd</t>
  </si>
  <si>
    <t>SUMICHEM</t>
  </si>
  <si>
    <t>PNB Housing Finance Ltd</t>
  </si>
  <si>
    <t>PNBHOUSING</t>
  </si>
  <si>
    <t>Sundram Fasteners Ltd</t>
  </si>
  <si>
    <t>SUNDRMFAST</t>
  </si>
  <si>
    <t>BASF India Ltd</t>
  </si>
  <si>
    <t>BASF</t>
  </si>
  <si>
    <t>Bayer Cropscience Ltd</t>
  </si>
  <si>
    <t>BAYERCROP</t>
  </si>
  <si>
    <t>Crompton Greaves Consumer Electricals Ltd</t>
  </si>
  <si>
    <t>CROMPTON</t>
  </si>
  <si>
    <t>Gillette India Ltd</t>
  </si>
  <si>
    <t>GILLETTE</t>
  </si>
  <si>
    <t>Central Depository Services (India) Ltd</t>
  </si>
  <si>
    <t>CDSL</t>
  </si>
  <si>
    <t>KPR Mill Ltd</t>
  </si>
  <si>
    <t>KPRMILL</t>
  </si>
  <si>
    <t>Carborundum Universal Ltd</t>
  </si>
  <si>
    <t>CARBORUNIV</t>
  </si>
  <si>
    <t>Natco Pharma Ltd</t>
  </si>
  <si>
    <t>NATCOPHARM</t>
  </si>
  <si>
    <t>Himadri Speciality Chemical Ltd</t>
  </si>
  <si>
    <t>HSCL</t>
  </si>
  <si>
    <t>Timken India Ltd</t>
  </si>
  <si>
    <t>TIMKEN</t>
  </si>
  <si>
    <t>ITI Ltd</t>
  </si>
  <si>
    <t>ITI</t>
  </si>
  <si>
    <t>Telecom Equipments</t>
  </si>
  <si>
    <t>Aegis Logistics Ltd</t>
  </si>
  <si>
    <t>AEGISLOG</t>
  </si>
  <si>
    <t>Dr. Lal PathLabs Ltd</t>
  </si>
  <si>
    <t>LALPATHLAB</t>
  </si>
  <si>
    <t>Pfizer Ltd</t>
  </si>
  <si>
    <t>PFIZER</t>
  </si>
  <si>
    <t>ICICI Securities Ltd</t>
  </si>
  <si>
    <t>ISEC</t>
  </si>
  <si>
    <t>Hatsun Agro Product Ltd</t>
  </si>
  <si>
    <t>HATSUN</t>
  </si>
  <si>
    <t>Grindwell Norton Ltd</t>
  </si>
  <si>
    <t>GRINDWELL</t>
  </si>
  <si>
    <t>Laurus Labs Ltd</t>
  </si>
  <si>
    <t>LAURUSLABS</t>
  </si>
  <si>
    <t>Radico Khaitan Ltd</t>
  </si>
  <si>
    <t>RADICO</t>
  </si>
  <si>
    <t>Multi Commodity Exchange of India Ltd</t>
  </si>
  <si>
    <t>MCX</t>
  </si>
  <si>
    <t>Jyoti CNC Automation Ltd</t>
  </si>
  <si>
    <t>JYOTICNC</t>
  </si>
  <si>
    <t>Computer Hardware</t>
  </si>
  <si>
    <t>SKF India Ltd</t>
  </si>
  <si>
    <t>SKFINDIA</t>
  </si>
  <si>
    <t>Emcure Pharmaceuticals Ltd</t>
  </si>
  <si>
    <t>EMCURE</t>
  </si>
  <si>
    <t>Tata Chemicals Ltd</t>
  </si>
  <si>
    <t>TATACHEM</t>
  </si>
  <si>
    <t>Whirlpool of India Ltd</t>
  </si>
  <si>
    <t>WHIRLPOOL</t>
  </si>
  <si>
    <t>Ratnamani Metals and Tubes Ltd</t>
  </si>
  <si>
    <t>RATNAMANI</t>
  </si>
  <si>
    <t>Narayana Hrudayalaya Ltd</t>
  </si>
  <si>
    <t>NH</t>
  </si>
  <si>
    <t>CESC Ltd</t>
  </si>
  <si>
    <t>CESC</t>
  </si>
  <si>
    <t>Amara Raja Energy &amp; Mobility Ltd</t>
  </si>
  <si>
    <t>ARE&amp;M</t>
  </si>
  <si>
    <t>Poly Medicure Ltd</t>
  </si>
  <si>
    <t>POLYMED</t>
  </si>
  <si>
    <t>Health Care Equipment &amp; Supplies</t>
  </si>
  <si>
    <t>Castrol India Ltd</t>
  </si>
  <si>
    <t>CASTROLIND</t>
  </si>
  <si>
    <t>Authum Investment &amp; Infrastructure Ltd</t>
  </si>
  <si>
    <t>AIIL</t>
  </si>
  <si>
    <t>KEC International Ltd</t>
  </si>
  <si>
    <t>KEC</t>
  </si>
  <si>
    <t>Kansai Nerolac Paints Ltd</t>
  </si>
  <si>
    <t>KANSAINER</t>
  </si>
  <si>
    <t>Piramal Enterprises Ltd</t>
  </si>
  <si>
    <t>PEL</t>
  </si>
  <si>
    <t>Nuvama Wealth Management Ltd</t>
  </si>
  <si>
    <t>NUVAMA</t>
  </si>
  <si>
    <t>KIOCL Ltd</t>
  </si>
  <si>
    <t>KIOCL</t>
  </si>
  <si>
    <t>Triveni Turbine Ltd</t>
  </si>
  <si>
    <t>TRITURBINE</t>
  </si>
  <si>
    <t>Shyam Metalics and Energy Ltd</t>
  </si>
  <si>
    <t>SHYAMMETL</t>
  </si>
  <si>
    <t>JBM Auto Ltd</t>
  </si>
  <si>
    <t>JBMA</t>
  </si>
  <si>
    <t>Gujarat State Petronet Ltd</t>
  </si>
  <si>
    <t>GSPL</t>
  </si>
  <si>
    <t>EIH Ltd</t>
  </si>
  <si>
    <t>EIHOTEL</t>
  </si>
  <si>
    <t>Alembic Pharmaceuticals Ltd</t>
  </si>
  <si>
    <t>APLLTD</t>
  </si>
  <si>
    <t>Jupiter Wagons Ltd</t>
  </si>
  <si>
    <t>JWL</t>
  </si>
  <si>
    <t>Rail</t>
  </si>
  <si>
    <t>Cyient Ltd</t>
  </si>
  <si>
    <t>CYIENT</t>
  </si>
  <si>
    <t>Atul Ltd</t>
  </si>
  <si>
    <t>ATUL</t>
  </si>
  <si>
    <t>Kajaria Ceramics Ltd</t>
  </si>
  <si>
    <t>KAJARIACER</t>
  </si>
  <si>
    <t>Building Products - Ceramics</t>
  </si>
  <si>
    <t>Ircon International Ltd</t>
  </si>
  <si>
    <t>IRCON</t>
  </si>
  <si>
    <t>CPSE ETF</t>
  </si>
  <si>
    <t>CPSEETF</t>
  </si>
  <si>
    <t>Equity</t>
  </si>
  <si>
    <t>Devyani International Ltd</t>
  </si>
  <si>
    <t>DEVYANI</t>
  </si>
  <si>
    <t>Elgi Equipments Ltd</t>
  </si>
  <si>
    <t>ELGIEQUIP</t>
  </si>
  <si>
    <t>Jindal SAW Ltd</t>
  </si>
  <si>
    <t>JINDALSAW</t>
  </si>
  <si>
    <t>Kalpataru Projects International Ltd</t>
  </si>
  <si>
    <t>KPIL</t>
  </si>
  <si>
    <t>Affle (India) Ltd</t>
  </si>
  <si>
    <t>AFFLE</t>
  </si>
  <si>
    <t>Advertising</t>
  </si>
  <si>
    <t>IIFL Finance Ltd</t>
  </si>
  <si>
    <t>IIFL</t>
  </si>
  <si>
    <t>Krishna Institute of Medical Sciences Ltd</t>
  </si>
  <si>
    <t>KIMS</t>
  </si>
  <si>
    <t>Angel One Ltd</t>
  </si>
  <si>
    <t>ANGELONE</t>
  </si>
  <si>
    <t>Anant Raj Ltd</t>
  </si>
  <si>
    <t>ANANTRAJ</t>
  </si>
  <si>
    <t>Bikaji Foods International Ltd</t>
  </si>
  <si>
    <t>BIKAJI</t>
  </si>
  <si>
    <t>Five-Star Business Finance Ltd</t>
  </si>
  <si>
    <t>FIVESTAR</t>
  </si>
  <si>
    <t>Tejas Networks Ltd</t>
  </si>
  <si>
    <t>TEJASNET</t>
  </si>
  <si>
    <t>Finolex Cables Ltd</t>
  </si>
  <si>
    <t>FINCABLES</t>
  </si>
  <si>
    <t>Concord Biotech Ltd</t>
  </si>
  <si>
    <t>CONCORDBIO</t>
  </si>
  <si>
    <t>HFCL Ltd</t>
  </si>
  <si>
    <t>HFCL</t>
  </si>
  <si>
    <t>Computer Age Management Services Ltd</t>
  </si>
  <si>
    <t>CAMS</t>
  </si>
  <si>
    <t>Aditya Birla Sun Life Amc Ltd</t>
  </si>
  <si>
    <t>ABSLAMC</t>
  </si>
  <si>
    <t>Firstsource Solutions Ltd</t>
  </si>
  <si>
    <t>FSL</t>
  </si>
  <si>
    <t>Outsourced services</t>
  </si>
  <si>
    <t>CIE Automotive India Ltd</t>
  </si>
  <si>
    <t>CIEINDIA</t>
  </si>
  <si>
    <t>PTC Industries Ltd</t>
  </si>
  <si>
    <t>PTCIL</t>
  </si>
  <si>
    <t>Signatureglobal (India) Ltd</t>
  </si>
  <si>
    <t>SIGNATURE</t>
  </si>
  <si>
    <t>Relaxo Footwears Ltd</t>
  </si>
  <si>
    <t>RELAXO</t>
  </si>
  <si>
    <t>Aster DM Healthcare Ltd</t>
  </si>
  <si>
    <t>ASTERDM</t>
  </si>
  <si>
    <t>Aarti Industries Ltd</t>
  </si>
  <si>
    <t>AARTIIND</t>
  </si>
  <si>
    <t>Jyothy Labs Ltd</t>
  </si>
  <si>
    <t>JYOTHYLAB</t>
  </si>
  <si>
    <t>Garden Reach Shipbuilders &amp; Engineers Ltd</t>
  </si>
  <si>
    <t>GRSE</t>
  </si>
  <si>
    <t>Chambal Fertilisers and Chemicals Ltd</t>
  </si>
  <si>
    <t>CHAMBLFERT</t>
  </si>
  <si>
    <t>Cello World Ltd</t>
  </si>
  <si>
    <t>CELLO</t>
  </si>
  <si>
    <t>Nexus Select Trust</t>
  </si>
  <si>
    <t>NXST</t>
  </si>
  <si>
    <t>Mindspace Business Parks REIT</t>
  </si>
  <si>
    <t>MINDSPACE</t>
  </si>
  <si>
    <t>CreditAccess Grameen Ltd</t>
  </si>
  <si>
    <t>CREDITACC</t>
  </si>
  <si>
    <t>Ramco Cements Limited</t>
  </si>
  <si>
    <t>RAMCOCEM</t>
  </si>
  <si>
    <t>Sobha Ltd</t>
  </si>
  <si>
    <t>SOBHA</t>
  </si>
  <si>
    <t>V Guard Industries Ltd</t>
  </si>
  <si>
    <t>VGUARD</t>
  </si>
  <si>
    <t>Vinati Organics Ltd</t>
  </si>
  <si>
    <t>VINATIORGA</t>
  </si>
  <si>
    <t>Aadhar Housing Finance Ltd</t>
  </si>
  <si>
    <t>AADHARHFC</t>
  </si>
  <si>
    <t>NCC Ltd</t>
  </si>
  <si>
    <t>NCC</t>
  </si>
  <si>
    <t>Schneider Electric Infrastructure Ltd</t>
  </si>
  <si>
    <t>SCHNEIDER</t>
  </si>
  <si>
    <t>Tbo Tek Ltd</t>
  </si>
  <si>
    <t>TBOTEK</t>
  </si>
  <si>
    <t>Tour &amp; Travel Services</t>
  </si>
  <si>
    <t>Indian Energy Exchange Ltd</t>
  </si>
  <si>
    <t>IEX</t>
  </si>
  <si>
    <t>Power Trading &amp; Consultancy</t>
  </si>
  <si>
    <t>Blue Dart Express Ltd</t>
  </si>
  <si>
    <t>BLUEDART</t>
  </si>
  <si>
    <t>Chalet Hotels Ltd</t>
  </si>
  <si>
    <t>CHALET</t>
  </si>
  <si>
    <t>Swan Energy Ltd</t>
  </si>
  <si>
    <t>SWANENERGY</t>
  </si>
  <si>
    <t>Sonata Software Ltd</t>
  </si>
  <si>
    <t>SONATSOFTW</t>
  </si>
  <si>
    <t>Finolex Industries Ltd</t>
  </si>
  <si>
    <t>FINPIPE</t>
  </si>
  <si>
    <t>Eris Lifesciences Ltd</t>
  </si>
  <si>
    <t>ERIS</t>
  </si>
  <si>
    <t>Jai Balaji Industries Ltd</t>
  </si>
  <si>
    <t>JAIBALAJI</t>
  </si>
  <si>
    <t>Jubilant Pharmova Ltd</t>
  </si>
  <si>
    <t>JUBLPHARMA</t>
  </si>
  <si>
    <t>Bombay Burmah Trading Corporation Ltd</t>
  </si>
  <si>
    <t>BBTC</t>
  </si>
  <si>
    <t>Indiamart Intermesh Ltd</t>
  </si>
  <si>
    <t>INDIAMART</t>
  </si>
  <si>
    <t>R R Kabel Ltd</t>
  </si>
  <si>
    <t>RRKABEL</t>
  </si>
  <si>
    <t>Kirloskar Oil Engines Ltd</t>
  </si>
  <si>
    <t>KIRLOSENG</t>
  </si>
  <si>
    <t>Techno Electric &amp; Engineering Company Ltd</t>
  </si>
  <si>
    <t>TECHNOE</t>
  </si>
  <si>
    <t>Bata India Ltd</t>
  </si>
  <si>
    <t>BATAINDIA</t>
  </si>
  <si>
    <t>Trident Ltd</t>
  </si>
  <si>
    <t>TRIDENT</t>
  </si>
  <si>
    <t>IFCI Ltd</t>
  </si>
  <si>
    <t>IFCI</t>
  </si>
  <si>
    <t>Birlasoft Ltd</t>
  </si>
  <si>
    <t>BSOFT</t>
  </si>
  <si>
    <t>Ramkrishna Forgings Ltd</t>
  </si>
  <si>
    <t>RKFORGE</t>
  </si>
  <si>
    <t>PCBL Ltd</t>
  </si>
  <si>
    <t>PCBL</t>
  </si>
  <si>
    <t>Titagarh Rail Systems Ltd</t>
  </si>
  <si>
    <t>TITAGARH</t>
  </si>
  <si>
    <t>Welspun Corp Ltd</t>
  </si>
  <si>
    <t>WELCORP</t>
  </si>
  <si>
    <t>Great Eastern Shipping Company Ltd</t>
  </si>
  <si>
    <t>GESHIP</t>
  </si>
  <si>
    <t>Tata Teleservices (Maharashtra) Ltd</t>
  </si>
  <si>
    <t>TTML</t>
  </si>
  <si>
    <t>Century Plyboards (India) Ltd</t>
  </si>
  <si>
    <t>CENTURYPLY</t>
  </si>
  <si>
    <t>Wood Products</t>
  </si>
  <si>
    <t>Zensar Technologies Ltd</t>
  </si>
  <si>
    <t>ZENSARTECH</t>
  </si>
  <si>
    <t>Bls International Services Ltd</t>
  </si>
  <si>
    <t>BLS</t>
  </si>
  <si>
    <t>Manappuram Finance Ltd</t>
  </si>
  <si>
    <t>MANAPPURAM</t>
  </si>
  <si>
    <t>IDFC Ltd</t>
  </si>
  <si>
    <t>IDFC</t>
  </si>
  <si>
    <t>Mahanagar Gas Ltd</t>
  </si>
  <si>
    <t>MGL</t>
  </si>
  <si>
    <t>Capri Global Capital Ltd</t>
  </si>
  <si>
    <t>CGCL</t>
  </si>
  <si>
    <t>HBL Power Systems Ltd</t>
  </si>
  <si>
    <t>HBLPOWER</t>
  </si>
  <si>
    <t>Kfin Technologies Ltd</t>
  </si>
  <si>
    <t>KFINTECH</t>
  </si>
  <si>
    <t>Lakshmi Machine Works Ltd</t>
  </si>
  <si>
    <t>LAXMIMACH</t>
  </si>
  <si>
    <t>Karur Vysya Bank Ltd</t>
  </si>
  <si>
    <t>KARURVYSYA</t>
  </si>
  <si>
    <t>Welspun Living Ltd</t>
  </si>
  <si>
    <t>WELSPUNLIV</t>
  </si>
  <si>
    <t>Gravita India Ltd</t>
  </si>
  <si>
    <t>GRAVITA</t>
  </si>
  <si>
    <t>Metals - Lead</t>
  </si>
  <si>
    <t>Sterling and Wilson Renewable Energy Ltd</t>
  </si>
  <si>
    <t>SWSOLAR</t>
  </si>
  <si>
    <t>Doms Industries Ltd</t>
  </si>
  <si>
    <t>DOMS</t>
  </si>
  <si>
    <t>Office Supplies</t>
  </si>
  <si>
    <t>Astrazeneca Pharma India Ltd</t>
  </si>
  <si>
    <t>ASTRAZEN</t>
  </si>
  <si>
    <t>Akzo Nobel India Ltd</t>
  </si>
  <si>
    <t>AKZOINDIA</t>
  </si>
  <si>
    <t>Aptus Value Housing Finance India Ltd</t>
  </si>
  <si>
    <t>APTUS</t>
  </si>
  <si>
    <t>DCM Shriram Ltd</t>
  </si>
  <si>
    <t>DCMSHRIRAM</t>
  </si>
  <si>
    <t>Clean Science and Technology Ltd</t>
  </si>
  <si>
    <t>CLEAN</t>
  </si>
  <si>
    <t>RITES Ltd</t>
  </si>
  <si>
    <t>RITES</t>
  </si>
  <si>
    <t>Newgen Software Technologies Ltd</t>
  </si>
  <si>
    <t>NEWGEN</t>
  </si>
  <si>
    <t>Asahi India Glass Ltd</t>
  </si>
  <si>
    <t>ASAHIINDIA</t>
  </si>
  <si>
    <t>Sanofi India Ltd</t>
  </si>
  <si>
    <t>SANOFI</t>
  </si>
  <si>
    <t>UTI Asset Management Company Ltd</t>
  </si>
  <si>
    <t>UTIAMC</t>
  </si>
  <si>
    <t>BEML Ltd</t>
  </si>
  <si>
    <t>BEML</t>
  </si>
  <si>
    <t>Anand Rathi Wealth Ltd</t>
  </si>
  <si>
    <t>ANANDRATHI</t>
  </si>
  <si>
    <t>Fine Organic Industries Ltd</t>
  </si>
  <si>
    <t>FINEORG</t>
  </si>
  <si>
    <t>PVR INOX Ltd</t>
  </si>
  <si>
    <t>PVRINOX</t>
  </si>
  <si>
    <t>Theatres</t>
  </si>
  <si>
    <t>Navin Fluorine International Ltd</t>
  </si>
  <si>
    <t>NAVINFLUOR</t>
  </si>
  <si>
    <t>Indegene Ltd</t>
  </si>
  <si>
    <t>INDGN</t>
  </si>
  <si>
    <t>Supreme Petrochem Ltd</t>
  </si>
  <si>
    <t>SPLPETRO</t>
  </si>
  <si>
    <t>PG Electroplast Ltd</t>
  </si>
  <si>
    <t>PGEL</t>
  </si>
  <si>
    <t>Neuland Laboratories Ltd</t>
  </si>
  <si>
    <t>NEULANDLAB</t>
  </si>
  <si>
    <t>Honasa Consumer Ltd</t>
  </si>
  <si>
    <t>HONASA</t>
  </si>
  <si>
    <t>Glenmark Life Sciences Ltd</t>
  </si>
  <si>
    <t>GLS</t>
  </si>
  <si>
    <t>Nava Limited</t>
  </si>
  <si>
    <t>NAVA</t>
  </si>
  <si>
    <t>G R Infraprojects Ltd</t>
  </si>
  <si>
    <t>GRINFRA</t>
  </si>
  <si>
    <t>NMDC Steel Ltd</t>
  </si>
  <si>
    <t>NSLNISP</t>
  </si>
  <si>
    <t>Amber Enterprises India Ltd</t>
  </si>
  <si>
    <t>AMBER</t>
  </si>
  <si>
    <t>Wockhardt Ltd</t>
  </si>
  <si>
    <t>WOCKPHARMA</t>
  </si>
  <si>
    <t>KSB Ltd</t>
  </si>
  <si>
    <t>KSB</t>
  </si>
  <si>
    <t>UTI S&amp;P BSE Sensex ETF</t>
  </si>
  <si>
    <t>UTISENSETF</t>
  </si>
  <si>
    <t>Inox Wind Energy Ltd</t>
  </si>
  <si>
    <t>IWEL</t>
  </si>
  <si>
    <t>Godrej Agrovet Ltd</t>
  </si>
  <si>
    <t>GODREJAGRO</t>
  </si>
  <si>
    <t>Agro Products</t>
  </si>
  <si>
    <t>Netweb Technologies India Ltd</t>
  </si>
  <si>
    <t>NETWEB</t>
  </si>
  <si>
    <t>Railtel Corporation of India Ltd</t>
  </si>
  <si>
    <t>RAILTEL</t>
  </si>
  <si>
    <t>Communication &amp; Networking</t>
  </si>
  <si>
    <t>Waaree Renewable Technologies Ltd</t>
  </si>
  <si>
    <t>WAAREERTL</t>
  </si>
  <si>
    <t>Craftsman Automation Ltd</t>
  </si>
  <si>
    <t>CRAFTSMAN</t>
  </si>
  <si>
    <t>Data Patterns (India) Ltd</t>
  </si>
  <si>
    <t>DATAPATTNS</t>
  </si>
  <si>
    <t>Zen Technologies Ltd</t>
  </si>
  <si>
    <t>ZENTEC</t>
  </si>
  <si>
    <t>Redington Ltd</t>
  </si>
  <si>
    <t>REDINGTON</t>
  </si>
  <si>
    <t>Technology Hardware</t>
  </si>
  <si>
    <t>Action Construction Equipment Ltd</t>
  </si>
  <si>
    <t>ACE</t>
  </si>
  <si>
    <t>Heavy Machinery</t>
  </si>
  <si>
    <t>Caplin Point Laboratories Ltd</t>
  </si>
  <si>
    <t>CAPLIPOINT</t>
  </si>
  <si>
    <t>Raymond Lifestyle Ltd</t>
  </si>
  <si>
    <t>RAYMONDLSL</t>
  </si>
  <si>
    <t>Aavas Financiers Ltd</t>
  </si>
  <si>
    <t>AAVAS</t>
  </si>
  <si>
    <t>E I D-Parry (India) Ltd</t>
  </si>
  <si>
    <t>EIDPARRY</t>
  </si>
  <si>
    <t>Sugar</t>
  </si>
  <si>
    <t>Elecon Engineering Company Ltd</t>
  </si>
  <si>
    <t>ELECON</t>
  </si>
  <si>
    <t>Electrosteel Castings Ltd</t>
  </si>
  <si>
    <t>ELECTCAST</t>
  </si>
  <si>
    <t>MMTC Ltd</t>
  </si>
  <si>
    <t>MMTC</t>
  </si>
  <si>
    <t>Vardhman Textiles Ltd</t>
  </si>
  <si>
    <t>VTL</t>
  </si>
  <si>
    <t>Akums Drugs and Pharmaceuticals Ltd</t>
  </si>
  <si>
    <t>AKUMS</t>
  </si>
  <si>
    <t>Voltamp Transformers Ltd</t>
  </si>
  <si>
    <t>VOLTAMP</t>
  </si>
  <si>
    <t>LT Foods Ltd</t>
  </si>
  <si>
    <t>LTFOODS</t>
  </si>
  <si>
    <t>Zydus Wellness Ltd</t>
  </si>
  <si>
    <t>ZYDUSWELL</t>
  </si>
  <si>
    <t>LS Industries Ltd</t>
  </si>
  <si>
    <t>LSIND</t>
  </si>
  <si>
    <t>Intellect Design Arena Ltd</t>
  </si>
  <si>
    <t>INTELLECT</t>
  </si>
  <si>
    <t>Sarda Energy &amp; Minerals Ltd</t>
  </si>
  <si>
    <t>SARDAEN</t>
  </si>
  <si>
    <t>Granules India Ltd</t>
  </si>
  <si>
    <t>GRANULES</t>
  </si>
  <si>
    <t>Rainbow Children's Medicare Ltd</t>
  </si>
  <si>
    <t>RAINBOW</t>
  </si>
  <si>
    <t>Praj Industries Ltd</t>
  </si>
  <si>
    <t>PRAJIND</t>
  </si>
  <si>
    <t>Olectra Greentech Ltd</t>
  </si>
  <si>
    <t>OLECTRA</t>
  </si>
  <si>
    <t>Ingersoll-Rand (India) Ltd</t>
  </si>
  <si>
    <t>INGERRAND</t>
  </si>
  <si>
    <t>Westlife Foodworld Ltd</t>
  </si>
  <si>
    <t>WESTLIFE</t>
  </si>
  <si>
    <t>Aether Industries Ltd</t>
  </si>
  <si>
    <t>AETHER</t>
  </si>
  <si>
    <t>eClerx Services Limited</t>
  </si>
  <si>
    <t>ECLERX</t>
  </si>
  <si>
    <t>Chennai Petroleum Corporation Ltd</t>
  </si>
  <si>
    <t>CHENNPETRO</t>
  </si>
  <si>
    <t>Alok Industries Ltd</t>
  </si>
  <si>
    <t>ALOKINDS</t>
  </si>
  <si>
    <t>Zee Entertainment Enterprises Ltd</t>
  </si>
  <si>
    <t>ZEEL</t>
  </si>
  <si>
    <t>RBL Bank Ltd</t>
  </si>
  <si>
    <t>RBLBANK</t>
  </si>
  <si>
    <t>Kirloskar Brothers Ltd</t>
  </si>
  <si>
    <t>KIRLOSBROS</t>
  </si>
  <si>
    <t>Cube Highways Trust</t>
  </si>
  <si>
    <t>CUBEINVIT</t>
  </si>
  <si>
    <t>Roads</t>
  </si>
  <si>
    <t>Minda Corporation Ltd</t>
  </si>
  <si>
    <t>MINDACORP</t>
  </si>
  <si>
    <t>Tanla Platforms Ltd</t>
  </si>
  <si>
    <t>TANLA</t>
  </si>
  <si>
    <t>Godawari Power and Ispat Ltd</t>
  </si>
  <si>
    <t>GPIL</t>
  </si>
  <si>
    <t>City Union Bank Ltd</t>
  </si>
  <si>
    <t>CUB</t>
  </si>
  <si>
    <t>TTK Prestige Ltd</t>
  </si>
  <si>
    <t>TTKPRESTIG</t>
  </si>
  <si>
    <t>Deepak Fertilisers and Petrochemicals Corp Ltd</t>
  </si>
  <si>
    <t>DEEPAKFERT</t>
  </si>
  <si>
    <t>Nuvoco Vistas Corporation Ltd</t>
  </si>
  <si>
    <t>NUVOCO</t>
  </si>
  <si>
    <t>Marksans Pharma Ltd</t>
  </si>
  <si>
    <t>MARKSANS</t>
  </si>
  <si>
    <t>Engineers India Ltd</t>
  </si>
  <si>
    <t>ENGINERSIN</t>
  </si>
  <si>
    <t>Genus Power Infrastructures Ltd</t>
  </si>
  <si>
    <t>GENUSPOWER</t>
  </si>
  <si>
    <t>Safari Industries (India) Ltd</t>
  </si>
  <si>
    <t>SAFARI</t>
  </si>
  <si>
    <t>Strides Pharma Science Ltd</t>
  </si>
  <si>
    <t>STAR</t>
  </si>
  <si>
    <t>Can Fin Homes Ltd</t>
  </si>
  <si>
    <t>CANFINHOME</t>
  </si>
  <si>
    <t>JM Financial Ltd</t>
  </si>
  <si>
    <t>JMFINANCIL</t>
  </si>
  <si>
    <t>Raymond Ltd</t>
  </si>
  <si>
    <t>RAYMOND</t>
  </si>
  <si>
    <t>Happiest Minds Technologies Ltd</t>
  </si>
  <si>
    <t>HAPPSTMNDS</t>
  </si>
  <si>
    <t>Sammaan Capital Ltd</t>
  </si>
  <si>
    <t>SAMMAANCAP</t>
  </si>
  <si>
    <t>CEAT Ltd</t>
  </si>
  <si>
    <t>CEATLTD</t>
  </si>
  <si>
    <t>Quess Corp Ltd</t>
  </si>
  <si>
    <t>QUESS</t>
  </si>
  <si>
    <t>Employment Services</t>
  </si>
  <si>
    <t>Tega Industries Ltd</t>
  </si>
  <si>
    <t>TEGA</t>
  </si>
  <si>
    <t>Maharashtra Scooters Ltd</t>
  </si>
  <si>
    <t>MAHSCOOTER</t>
  </si>
  <si>
    <t>Reliance Power Ltd</t>
  </si>
  <si>
    <t>RPOWER</t>
  </si>
  <si>
    <t>RHI Magnesita India Ltd</t>
  </si>
  <si>
    <t>RHIM</t>
  </si>
  <si>
    <t>Jaiprakash Power Ventures Ltd</t>
  </si>
  <si>
    <t>JPPOWER</t>
  </si>
  <si>
    <t>PNC Infratech Ltd</t>
  </si>
  <si>
    <t>PNCINFRA</t>
  </si>
  <si>
    <t>Gujarat Mineral Development Corporation Ltd</t>
  </si>
  <si>
    <t>GMDCLTD</t>
  </si>
  <si>
    <t>Jammu and Kashmir Bank Ltd</t>
  </si>
  <si>
    <t>J&amp;KBANK</t>
  </si>
  <si>
    <t>Jubilant Ingrevia Ltd</t>
  </si>
  <si>
    <t>JUBLINGREA</t>
  </si>
  <si>
    <t>JK Tyre &amp; Industries Ltd</t>
  </si>
  <si>
    <t>JKTYRE</t>
  </si>
  <si>
    <t>Powergrid Infrastructure Investment Trust</t>
  </si>
  <si>
    <t>PGINVIT</t>
  </si>
  <si>
    <t>shipping corporation of India Ltd</t>
  </si>
  <si>
    <t>SCI</t>
  </si>
  <si>
    <t>Happy Forgings Ltd</t>
  </si>
  <si>
    <t>HAPPYFORGE</t>
  </si>
  <si>
    <t>Auto, Truck &amp; Motorcycle Parts</t>
  </si>
  <si>
    <t>Alkyl Amines Chemicals Ltd</t>
  </si>
  <si>
    <t>ALKYLAMINE</t>
  </si>
  <si>
    <t>CE Info Systems Ltd</t>
  </si>
  <si>
    <t>MAPMYINDIA</t>
  </si>
  <si>
    <t>Bajaj Electricals Ltd</t>
  </si>
  <si>
    <t>BAJAJELEC</t>
  </si>
  <si>
    <t>India Cements Ltd</t>
  </si>
  <si>
    <t>INDIACEM</t>
  </si>
  <si>
    <t>Bengal &amp; Assam Company Ltd</t>
  </si>
  <si>
    <t>BENGALASM</t>
  </si>
  <si>
    <t>Kirloskar Ferrous Industries Ltd</t>
  </si>
  <si>
    <t>KIRLFER</t>
  </si>
  <si>
    <t>Edelweiss Financial Services Ltd</t>
  </si>
  <si>
    <t>EDELWEISS</t>
  </si>
  <si>
    <t>Balrampur Chini Mills Ltd</t>
  </si>
  <si>
    <t>BALRAMCHIN</t>
  </si>
  <si>
    <t>Metropolis Healthcare Ltd</t>
  </si>
  <si>
    <t>METROPOLIS</t>
  </si>
  <si>
    <t>Gujarat Pipavav Port Ltd</t>
  </si>
  <si>
    <t>GPPL</t>
  </si>
  <si>
    <t>Rattanindia Enterprises Ltd</t>
  </si>
  <si>
    <t>RTNINDIA</t>
  </si>
  <si>
    <t>Cera Sanitaryware Ltd</t>
  </si>
  <si>
    <t>CERA</t>
  </si>
  <si>
    <t>Usha Martin Ltd</t>
  </si>
  <si>
    <t>USHAMART</t>
  </si>
  <si>
    <t>Mrs. Bectors Food Specialities Ltd</t>
  </si>
  <si>
    <t>BECTORFOOD</t>
  </si>
  <si>
    <t>HMT Ltd</t>
  </si>
  <si>
    <t>HMT</t>
  </si>
  <si>
    <t>Galaxy Surfactants Ltd</t>
  </si>
  <si>
    <t>GALAXYSURF</t>
  </si>
  <si>
    <t>Puravankara Ltd</t>
  </si>
  <si>
    <t>PURVA</t>
  </si>
  <si>
    <t>KPI Green Energy Ltd</t>
  </si>
  <si>
    <t>KPIGREEN</t>
  </si>
  <si>
    <t>Bharat 22 ETF</t>
  </si>
  <si>
    <t>ICICIB22</t>
  </si>
  <si>
    <t>Vesuvius India Ltd</t>
  </si>
  <si>
    <t>VESUVIUS</t>
  </si>
  <si>
    <t>Home First Finance Company India Ltd</t>
  </si>
  <si>
    <t>HOMEFIRST</t>
  </si>
  <si>
    <t>INOX India Ltd</t>
  </si>
  <si>
    <t>INOXINDIA</t>
  </si>
  <si>
    <t>Sea-Borne Tankers</t>
  </si>
  <si>
    <t>City Pulse Multiplex Ltd</t>
  </si>
  <si>
    <t>CPML</t>
  </si>
  <si>
    <t>Movies &amp; Entertainment</t>
  </si>
  <si>
    <t>Route Mobile Ltd</t>
  </si>
  <si>
    <t>ROUTE</t>
  </si>
  <si>
    <t>Prism Johnson Ltd</t>
  </si>
  <si>
    <t>PRSMJOHNSN</t>
  </si>
  <si>
    <t>Nippon India ETF Nifty Bank BeES</t>
  </si>
  <si>
    <t>BANKBEES</t>
  </si>
  <si>
    <t>Arvind Ltd</t>
  </si>
  <si>
    <t>ARVIND</t>
  </si>
  <si>
    <t>Sapphire Foods India Ltd</t>
  </si>
  <si>
    <t>SAPPHIRE</t>
  </si>
  <si>
    <t>Lemon Tree Hotels Ltd</t>
  </si>
  <si>
    <t>LEMONTREE</t>
  </si>
  <si>
    <t>Rashtriya Chemicals and Fertilizers Ltd</t>
  </si>
  <si>
    <t>RCF</t>
  </si>
  <si>
    <t>Power Mech Projects Ltd</t>
  </si>
  <si>
    <t>POWERMECH</t>
  </si>
  <si>
    <t>Triveni Engineering and Industries Ltd</t>
  </si>
  <si>
    <t>TRIVENI</t>
  </si>
  <si>
    <t>RedTape</t>
  </si>
  <si>
    <t>REDTAPE</t>
  </si>
  <si>
    <t>Valor Estate Ltd</t>
  </si>
  <si>
    <t>DBREALTY</t>
  </si>
  <si>
    <t>Graphite India Ltd</t>
  </si>
  <si>
    <t>GRAPHITE</t>
  </si>
  <si>
    <t>Symphony Ltd</t>
  </si>
  <si>
    <t>SYMPHONY</t>
  </si>
  <si>
    <t>Transformers and Rectifiers (India) Ltd</t>
  </si>
  <si>
    <t>TARIL</t>
  </si>
  <si>
    <t>HG Infra Engineering Ltd</t>
  </si>
  <si>
    <t>HGINFRA</t>
  </si>
  <si>
    <t>Just Dial Ltd</t>
  </si>
  <si>
    <t>JUSTDIAL</t>
  </si>
  <si>
    <t>Shriram Pistons &amp; Rings Ltd</t>
  </si>
  <si>
    <t>SHRIPISTON</t>
  </si>
  <si>
    <t>Birla Corporation Ltd</t>
  </si>
  <si>
    <t>BIRLACORPN</t>
  </si>
  <si>
    <t>Sheela Foam Ltd</t>
  </si>
  <si>
    <t>SFL</t>
  </si>
  <si>
    <t>Home Furnishing</t>
  </si>
  <si>
    <t>Aurionpro Solutions Ltd</t>
  </si>
  <si>
    <t>AURIONPRO</t>
  </si>
  <si>
    <t>Shoppers Stop Ltd</t>
  </si>
  <si>
    <t>SHOPERSTOP</t>
  </si>
  <si>
    <t>Saregama India Ltd</t>
  </si>
  <si>
    <t>SAREGAMA</t>
  </si>
  <si>
    <t>Movies &amp; TV Serials</t>
  </si>
  <si>
    <t>Latent View Analytics Ltd</t>
  </si>
  <si>
    <t>LATENTVIEW</t>
  </si>
  <si>
    <t>Thomas Cook (India) Ltd</t>
  </si>
  <si>
    <t>THOMASCOOK</t>
  </si>
  <si>
    <t>Time Technoplast Ltd</t>
  </si>
  <si>
    <t>TIMETECHNO</t>
  </si>
  <si>
    <t>Prudent Corporate Advisory Services Ltd</t>
  </si>
  <si>
    <t>PRUDENT</t>
  </si>
  <si>
    <t>Shree Renuka Sugars Ltd</t>
  </si>
  <si>
    <t>RENUKA</t>
  </si>
  <si>
    <t>KNR Constructions Ltd</t>
  </si>
  <si>
    <t>KNRCON</t>
  </si>
  <si>
    <t>Allied Blenders and Distillers Ltd</t>
  </si>
  <si>
    <t>ABDL</t>
  </si>
  <si>
    <t>Isgec Heavy Engineering Ltd</t>
  </si>
  <si>
    <t>ISGEC</t>
  </si>
  <si>
    <t>Campus Activewear Ltd</t>
  </si>
  <si>
    <t>CAMPUS</t>
  </si>
  <si>
    <t>IIFL Securities Ltd</t>
  </si>
  <si>
    <t>IIFLSEC</t>
  </si>
  <si>
    <t>CCL Products (India) Ltd</t>
  </si>
  <si>
    <t>CCL</t>
  </si>
  <si>
    <t>Max Estates Ltd</t>
  </si>
  <si>
    <t>MAXESTATES</t>
  </si>
  <si>
    <t>Senco Gold Ltd</t>
  </si>
  <si>
    <t>SENCO</t>
  </si>
  <si>
    <t>F D C Ltd</t>
  </si>
  <si>
    <t>FDC</t>
  </si>
  <si>
    <t>Brookfield India Real Estate Trust</t>
  </si>
  <si>
    <t>BIRET</t>
  </si>
  <si>
    <t>Equitas Small Finance Bank Ltd</t>
  </si>
  <si>
    <t>EQUITASBNK</t>
  </si>
  <si>
    <t>Gujarat Narmada Valley Fertilizers &amp; Chemicals Ltd</t>
  </si>
  <si>
    <t>GNFC</t>
  </si>
  <si>
    <t>GMR Power and Urban Infra Ltd</t>
  </si>
  <si>
    <t>GMRP&amp;UI</t>
  </si>
  <si>
    <t>India Grid Trust</t>
  </si>
  <si>
    <t>INDIGRID</t>
  </si>
  <si>
    <t>Religare Enterprises Ltd</t>
  </si>
  <si>
    <t>RELIGARE</t>
  </si>
  <si>
    <t>ESAB India Ltd</t>
  </si>
  <si>
    <t>ESABINDIA</t>
  </si>
  <si>
    <t>Eureka Forbes Ltd</t>
  </si>
  <si>
    <t>EUREKAFORB</t>
  </si>
  <si>
    <t>Household Appliances</t>
  </si>
  <si>
    <t>Vijaya Diagnostic Centre Ltd</t>
  </si>
  <si>
    <t>VIJAYA</t>
  </si>
  <si>
    <t>JK Lakshmi Cement Ltd</t>
  </si>
  <si>
    <t>JKLAKSHMI</t>
  </si>
  <si>
    <t>Force Motors Ltd</t>
  </si>
  <si>
    <t>FORCEMOT</t>
  </si>
  <si>
    <t>Azad Engineering Ltd</t>
  </si>
  <si>
    <t>AZAD</t>
  </si>
  <si>
    <t>Network18 Media &amp; Investments Ltd</t>
  </si>
  <si>
    <t>NETWORK18</t>
  </si>
  <si>
    <t>ELANTAS Beck India Ltd</t>
  </si>
  <si>
    <t>ELANTAS</t>
  </si>
  <si>
    <t>CMS Info Systems Ltd</t>
  </si>
  <si>
    <t>CMSINFO</t>
  </si>
  <si>
    <t>Avanti Feeds Ltd</t>
  </si>
  <si>
    <t>AVANTIFEED</t>
  </si>
  <si>
    <t>Choice International Ltd</t>
  </si>
  <si>
    <t>CHOICEIN</t>
  </si>
  <si>
    <t>Gallantt Ispat Ltd</t>
  </si>
  <si>
    <t>GALLANTT</t>
  </si>
  <si>
    <t>National Standard (India) Ltd</t>
  </si>
  <si>
    <t>NATIONSTD</t>
  </si>
  <si>
    <t>TVS Supply Chain Solutions Ltd</t>
  </si>
  <si>
    <t>TVSSCS</t>
  </si>
  <si>
    <t>ASK Automotive Ltd</t>
  </si>
  <si>
    <t>ASKAUTOLTD</t>
  </si>
  <si>
    <t>SBFC Finance Ltd</t>
  </si>
  <si>
    <t>SBFC</t>
  </si>
  <si>
    <t>Keystone Realtors Ltd</t>
  </si>
  <si>
    <t>RUSTOMJEE</t>
  </si>
  <si>
    <t>Jupiter Life Line Hospitals Ltd</t>
  </si>
  <si>
    <t>JLHL</t>
  </si>
  <si>
    <t>Maharashtra Seamless Ltd</t>
  </si>
  <si>
    <t>MAHSEAMLES</t>
  </si>
  <si>
    <t>Gujarat State Fertilizers &amp; Chemicals Ltd</t>
  </si>
  <si>
    <t>GSFC</t>
  </si>
  <si>
    <t>Tips Music Ltd</t>
  </si>
  <si>
    <t>TIPSINDLTD</t>
  </si>
  <si>
    <t>Lloyds Engineering Works Ltd</t>
  </si>
  <si>
    <t>LLOYDSENGG</t>
  </si>
  <si>
    <t>Rategain Travel Technologies Ltd</t>
  </si>
  <si>
    <t>RATEGAIN</t>
  </si>
  <si>
    <t>Astra Microwave Products Ltd</t>
  </si>
  <si>
    <t>ASTRAMICRO</t>
  </si>
  <si>
    <t>Archean Chemical Industries Ltd</t>
  </si>
  <si>
    <t>ACI</t>
  </si>
  <si>
    <t>Rajesh Exports Ltd</t>
  </si>
  <si>
    <t>RAJESHEXPO</t>
  </si>
  <si>
    <t>Va Tech Wabag Ltd</t>
  </si>
  <si>
    <t>WABAG</t>
  </si>
  <si>
    <t>Water Management</t>
  </si>
  <si>
    <t>Blue Jet Healthcare Ltd</t>
  </si>
  <si>
    <t>BLUEJET</t>
  </si>
  <si>
    <t>Sundaram Finance Holdings Ltd</t>
  </si>
  <si>
    <t>SUNDARMHLD</t>
  </si>
  <si>
    <t>JSW Holdings Ltd</t>
  </si>
  <si>
    <t>JSWHL</t>
  </si>
  <si>
    <t>Transport Corporation of India Ltd</t>
  </si>
  <si>
    <t>TCI</t>
  </si>
  <si>
    <t>Kotak Nifty Bank ETF</t>
  </si>
  <si>
    <t>BANKNIFTY1</t>
  </si>
  <si>
    <t>Procter &amp; Gamble Health Ltd</t>
  </si>
  <si>
    <t>PGHL</t>
  </si>
  <si>
    <t>Shilpa Medicare Ltd</t>
  </si>
  <si>
    <t>SHILPAMED</t>
  </si>
  <si>
    <t>Shakti Pumps (India) Ltd</t>
  </si>
  <si>
    <t>SHAKTIPUMP</t>
  </si>
  <si>
    <t>Black Box Ltd</t>
  </si>
  <si>
    <t>BBOX</t>
  </si>
  <si>
    <t>Varroc Engineering Ltd</t>
  </si>
  <si>
    <t>VARROC</t>
  </si>
  <si>
    <t>Laxmi Organic Industries Ltd</t>
  </si>
  <si>
    <t>LXCHEM</t>
  </si>
  <si>
    <t>Sunteck Realty Ltd</t>
  </si>
  <si>
    <t>SUNTECK</t>
  </si>
  <si>
    <t>Kama Holdings Ltd</t>
  </si>
  <si>
    <t>KAMAHOLD</t>
  </si>
  <si>
    <t>Juniper Hotels Ltd</t>
  </si>
  <si>
    <t>JUNIPER</t>
  </si>
  <si>
    <t>Mahindra Lifespace Developers Ltd</t>
  </si>
  <si>
    <t>MAHLIFE</t>
  </si>
  <si>
    <t>Epigral Ltd</t>
  </si>
  <si>
    <t>EPIGRAL</t>
  </si>
  <si>
    <t>Mahindra Holidays and Resorts India Ltd</t>
  </si>
  <si>
    <t>MHRIL</t>
  </si>
  <si>
    <t>Karnataka Bank Ltd</t>
  </si>
  <si>
    <t>KTKBANK</t>
  </si>
  <si>
    <t>India Shelter Finance Corporation Ltd</t>
  </si>
  <si>
    <t>INDIASHLTR</t>
  </si>
  <si>
    <t>MedPlus Health Services Ltd</t>
  </si>
  <si>
    <t>MEDPLUS</t>
  </si>
  <si>
    <t>Anupam Rasayan India Ltd</t>
  </si>
  <si>
    <t>ANURAS</t>
  </si>
  <si>
    <t>Balu Forge Industries Ltd</t>
  </si>
  <si>
    <t>BALUFORGE</t>
  </si>
  <si>
    <t>Kirloskar Pneumatic Company Ltd</t>
  </si>
  <si>
    <t>KIRLPNU</t>
  </si>
  <si>
    <t>Reliance Infrastructure Ltd</t>
  </si>
  <si>
    <t>RELINFRA</t>
  </si>
  <si>
    <t>Star Cement Ltd</t>
  </si>
  <si>
    <t>STARCEMENT</t>
  </si>
  <si>
    <t>Mastek Ltd</t>
  </si>
  <si>
    <t>MASTEK</t>
  </si>
  <si>
    <t>SBI Nifty 50 ETF</t>
  </si>
  <si>
    <t>SETFNIF50</t>
  </si>
  <si>
    <t>BHARAT Bond ETF-April 2023-Growth</t>
  </si>
  <si>
    <t>EBBETF0423</t>
  </si>
  <si>
    <t>Debt</t>
  </si>
  <si>
    <t>Electronics Mart India Ltd</t>
  </si>
  <si>
    <t>EMIL</t>
  </si>
  <si>
    <t>Ion Exchange (India) Ltd</t>
  </si>
  <si>
    <t>IONEXCHANG</t>
  </si>
  <si>
    <t>Environmental Services</t>
  </si>
  <si>
    <t>Syrma SGS Technology Ltd</t>
  </si>
  <si>
    <t>SYRMA</t>
  </si>
  <si>
    <t>Protean eGov Technologies Ltd</t>
  </si>
  <si>
    <t>PROTEAN</t>
  </si>
  <si>
    <t>IT Consulting &amp; Other Services</t>
  </si>
  <si>
    <t>Ethos Ltd</t>
  </si>
  <si>
    <t>ETHOSLTD</t>
  </si>
  <si>
    <t>Sansera Engineering Ltd</t>
  </si>
  <si>
    <t>SANSERA</t>
  </si>
  <si>
    <t>Ujjivan Small Finance Bank Ltd</t>
  </si>
  <si>
    <t>UJJIVANSFB</t>
  </si>
  <si>
    <t>ITD Cementation India Ltd</t>
  </si>
  <si>
    <t>ITDCEM</t>
  </si>
  <si>
    <t>Equinox India Developments Ltd</t>
  </si>
  <si>
    <t>EMBDL</t>
  </si>
  <si>
    <t>Dilip Buildcon Ltd</t>
  </si>
  <si>
    <t>DBL</t>
  </si>
  <si>
    <t>EPL Ltd</t>
  </si>
  <si>
    <t>EPL</t>
  </si>
  <si>
    <t>Packaging</t>
  </si>
  <si>
    <t>RattanIndia Power Ltd</t>
  </si>
  <si>
    <t>RTNPOWER</t>
  </si>
  <si>
    <t>TV18 Broadcast Ltd</t>
  </si>
  <si>
    <t>TV18BRDCST</t>
  </si>
  <si>
    <t>Indo Count Industries Ltd</t>
  </si>
  <si>
    <t>ICIL</t>
  </si>
  <si>
    <t>Moil Ltd</t>
  </si>
  <si>
    <t>MOIL</t>
  </si>
  <si>
    <t>Mining - Manganese</t>
  </si>
  <si>
    <t>Inox Green Energy Services Ltd</t>
  </si>
  <si>
    <t>INOXGREEN</t>
  </si>
  <si>
    <t>Nazara Technologies Ltd</t>
  </si>
  <si>
    <t>NAZARA</t>
  </si>
  <si>
    <t>Theme Parks &amp; Gaming</t>
  </si>
  <si>
    <t>Welspun Enterprises Ltd</t>
  </si>
  <si>
    <t>WELENT</t>
  </si>
  <si>
    <t>HEG Ltd</t>
  </si>
  <si>
    <t>HEG</t>
  </si>
  <si>
    <t>Sandur Manganese and Iron Ores Ltd</t>
  </si>
  <si>
    <t>SANDUMA</t>
  </si>
  <si>
    <t>Texmaco Rail &amp; Engineering Ltd</t>
  </si>
  <si>
    <t>TEXRAIL</t>
  </si>
  <si>
    <t>IFB Industries Ltd</t>
  </si>
  <si>
    <t>IFBIND</t>
  </si>
  <si>
    <t>Technocraft Industries (India) Ltd</t>
  </si>
  <si>
    <t>TIIL</t>
  </si>
  <si>
    <t>Insolation Energy Ltd</t>
  </si>
  <si>
    <t>INA</t>
  </si>
  <si>
    <t>Semiconductors</t>
  </si>
  <si>
    <t>Infibeam Avenues Ltd</t>
  </si>
  <si>
    <t>INFIBEAM</t>
  </si>
  <si>
    <t>Arvind Fashions Ltd</t>
  </si>
  <si>
    <t>ARVINDFASN</t>
  </si>
  <si>
    <t>Garware Technical Fibres Ltd</t>
  </si>
  <si>
    <t>GARFIBRES</t>
  </si>
  <si>
    <t>Ahluwalia Contracts (India) Ltd</t>
  </si>
  <si>
    <t>AHLUCONT</t>
  </si>
  <si>
    <t>Orchid Pharma Ltd</t>
  </si>
  <si>
    <t>ORCHPHARMA</t>
  </si>
  <si>
    <t>Chemplast Sanmar Ltd</t>
  </si>
  <si>
    <t>CHEMPLASTS</t>
  </si>
  <si>
    <t>JK Paper Ltd</t>
  </si>
  <si>
    <t>JKPAPER</t>
  </si>
  <si>
    <t>Responsive Industries Ltd</t>
  </si>
  <si>
    <t>RESPONIND</t>
  </si>
  <si>
    <t>Building Products - Granite</t>
  </si>
  <si>
    <t>PDS Limited</t>
  </si>
  <si>
    <t>PDSL</t>
  </si>
  <si>
    <t>Garware Hi-Tech Films Ltd</t>
  </si>
  <si>
    <t>GRWRHITECH</t>
  </si>
  <si>
    <t>Gabriel India Ltd</t>
  </si>
  <si>
    <t>GABRIEL</t>
  </si>
  <si>
    <t>Hindustan Construction Company Ltd</t>
  </si>
  <si>
    <t>HCC</t>
  </si>
  <si>
    <t>Tamilnad Mercantile Bank Ltd</t>
  </si>
  <si>
    <t>TMB</t>
  </si>
  <si>
    <t>Kennametal India Ltd</t>
  </si>
  <si>
    <t>KENNAMET</t>
  </si>
  <si>
    <t>Dodla Dairy Ltd</t>
  </si>
  <si>
    <t>DODLA</t>
  </si>
  <si>
    <t>Magellanic Cloud Ltd</t>
  </si>
  <si>
    <t>MCLOUD</t>
  </si>
  <si>
    <t>VST Industries Ltd</t>
  </si>
  <si>
    <t>VSTIND</t>
  </si>
  <si>
    <t>Mishra Dhatu Nigam Ltd</t>
  </si>
  <si>
    <t>MIDHANI</t>
  </si>
  <si>
    <t>Easy Trip Planners Ltd</t>
  </si>
  <si>
    <t>EASEMYTRIP</t>
  </si>
  <si>
    <t>Suprajit Engineering Ltd</t>
  </si>
  <si>
    <t>SUPRAJIT</t>
  </si>
  <si>
    <t>Balaji Amines Ltd</t>
  </si>
  <si>
    <t>BALAMINES</t>
  </si>
  <si>
    <t>Sun Pharma Advanced Research Co Ltd</t>
  </si>
  <si>
    <t>SPARC</t>
  </si>
  <si>
    <t>Diamond Power Infrastructure Ltd</t>
  </si>
  <si>
    <t>DIACABS</t>
  </si>
  <si>
    <t>Sharda Motor Industries Ltd</t>
  </si>
  <si>
    <t>SHARDAMOTR</t>
  </si>
  <si>
    <t>Dhanuka Agritech Ltd</t>
  </si>
  <si>
    <t>DHANUKA</t>
  </si>
  <si>
    <t>Jindal Worldwide Ltd</t>
  </si>
  <si>
    <t>JINDWORLD</t>
  </si>
  <si>
    <t>Tarc Ltd</t>
  </si>
  <si>
    <t>TARC</t>
  </si>
  <si>
    <t>V-mart Retail Ltd</t>
  </si>
  <si>
    <t>VMART</t>
  </si>
  <si>
    <t>Indigo Paints Ltd</t>
  </si>
  <si>
    <t>INDIGOPNTS</t>
  </si>
  <si>
    <t>Piccadily Agro Industries Ltd</t>
  </si>
  <si>
    <t>PICCADIL</t>
  </si>
  <si>
    <t>V I P Industries Ltd</t>
  </si>
  <si>
    <t>VIPIND</t>
  </si>
  <si>
    <t>Ashoka Buildcon Ltd</t>
  </si>
  <si>
    <t>ASHOKA</t>
  </si>
  <si>
    <t>Man Infraconstruction Ltd</t>
  </si>
  <si>
    <t>MANINFRA</t>
  </si>
  <si>
    <t>Bondada Engineering Ltd</t>
  </si>
  <si>
    <t>BONDADA</t>
  </si>
  <si>
    <t>PTC India Ltd</t>
  </si>
  <si>
    <t>PTC</t>
  </si>
  <si>
    <t>Surya Roshni Ltd</t>
  </si>
  <si>
    <t>SURYAROSNI</t>
  </si>
  <si>
    <t>eMudhra Ltd</t>
  </si>
  <si>
    <t>EMUDHRA</t>
  </si>
  <si>
    <t>KRBL Ltd</t>
  </si>
  <si>
    <t>KRBL</t>
  </si>
  <si>
    <t>Paradeep Phosphates Ltd</t>
  </si>
  <si>
    <t>PARADEEP</t>
  </si>
  <si>
    <t>Bansal Wire Industries Ltd</t>
  </si>
  <si>
    <t>BANSALWIRE</t>
  </si>
  <si>
    <t>Lux Industries Ltd</t>
  </si>
  <si>
    <t>LUXIND</t>
  </si>
  <si>
    <t>Greenlam Industries Ltd</t>
  </si>
  <si>
    <t>GREENLAM</t>
  </si>
  <si>
    <t>Building Products - Laminates</t>
  </si>
  <si>
    <t>Niit Learning Systems Ltd</t>
  </si>
  <si>
    <t>NIITMTS</t>
  </si>
  <si>
    <t>Education Services</t>
  </si>
  <si>
    <t>Nesco Ltd</t>
  </si>
  <si>
    <t>NESCO</t>
  </si>
  <si>
    <t>Go Fashion (India) Ltd</t>
  </si>
  <si>
    <t>GOCOLORS</t>
  </si>
  <si>
    <t>Kesoram Industries Ltd</t>
  </si>
  <si>
    <t>KESORAMIND</t>
  </si>
  <si>
    <t>Ganesh Housing Corp Ltd</t>
  </si>
  <si>
    <t>GANESHHOUC</t>
  </si>
  <si>
    <t>Sudarshan Chemical Industries Ltd</t>
  </si>
  <si>
    <t>SUDARSCHEM</t>
  </si>
  <si>
    <t>Rolex Rings Ltd</t>
  </si>
  <si>
    <t>ROLEXRINGS</t>
  </si>
  <si>
    <t>National Highways Infra Trust</t>
  </si>
  <si>
    <t>NHIT</t>
  </si>
  <si>
    <t>Allcargo Logistics Ltd</t>
  </si>
  <si>
    <t>ALLCARGO</t>
  </si>
  <si>
    <t>Gulf Oil Lubricants India Ltd</t>
  </si>
  <si>
    <t>GULFOILLUB</t>
  </si>
  <si>
    <t>Ceigall India Ltd</t>
  </si>
  <si>
    <t>CEIGALL</t>
  </si>
  <si>
    <t>GHCL Ltd</t>
  </si>
  <si>
    <t>GHCL</t>
  </si>
  <si>
    <t>BHARAT Bond ETF-April 2030-Growth</t>
  </si>
  <si>
    <t>EBBETF0430</t>
  </si>
  <si>
    <t>South Indian Bank Ltd</t>
  </si>
  <si>
    <t>SOUTHBANK</t>
  </si>
  <si>
    <t>Borosil Renewables Ltd</t>
  </si>
  <si>
    <t>BORORENEW</t>
  </si>
  <si>
    <t>Housewares</t>
  </si>
  <si>
    <t>Gokaldas Exports Ltd</t>
  </si>
  <si>
    <t>GOKEX</t>
  </si>
  <si>
    <t>TD Power Systems Ltd</t>
  </si>
  <si>
    <t>TDPOWERSYS</t>
  </si>
  <si>
    <t>PC Jeweller Ltd</t>
  </si>
  <si>
    <t>PCJEWELLER</t>
  </si>
  <si>
    <t>Aditya Vision Ltd</t>
  </si>
  <si>
    <t>AVL</t>
  </si>
  <si>
    <t>Retail - Speciality</t>
  </si>
  <si>
    <t>Hindustan Foods Ltd</t>
  </si>
  <si>
    <t>HNDFDS</t>
  </si>
  <si>
    <t>BHARAT Bond ETF-April 2032</t>
  </si>
  <si>
    <t>BBETF0432</t>
  </si>
  <si>
    <t>Sterlite Technologies Ltd</t>
  </si>
  <si>
    <t>STLTECH</t>
  </si>
  <si>
    <t>Rallis India Ltd</t>
  </si>
  <si>
    <t>RALLIS</t>
  </si>
  <si>
    <t>GMM Pfaudler Ltd</t>
  </si>
  <si>
    <t>GMMPFAUDLR</t>
  </si>
  <si>
    <t>Prince Pipes and Fittings Ltd</t>
  </si>
  <si>
    <t>PRINCEPIPE</t>
  </si>
  <si>
    <t>Share India Securities Ltd</t>
  </si>
  <si>
    <t>SHAREINDIA</t>
  </si>
  <si>
    <t>ICRA Ltd</t>
  </si>
  <si>
    <t>ICRA</t>
  </si>
  <si>
    <t>Gujarat Ambuja Exports Ltd</t>
  </si>
  <si>
    <t>GAEL</t>
  </si>
  <si>
    <t>Jai Corp Ltd</t>
  </si>
  <si>
    <t>JAICORPLTD</t>
  </si>
  <si>
    <t>India Infrastructure Trust</t>
  </si>
  <si>
    <t>INFRATRUST</t>
  </si>
  <si>
    <t>National Fertilizers Ltd</t>
  </si>
  <si>
    <t>NFL</t>
  </si>
  <si>
    <t>Indinfravit Trust</t>
  </si>
  <si>
    <t>INDINFR</t>
  </si>
  <si>
    <t>R Systems International Ltd</t>
  </si>
  <si>
    <t>RSYSTEMS</t>
  </si>
  <si>
    <t>Entero Healthcare Solutions Ltd</t>
  </si>
  <si>
    <t>ENTERO</t>
  </si>
  <si>
    <t>Rain Industries Ltd</t>
  </si>
  <si>
    <t>RAIN</t>
  </si>
  <si>
    <t>Jana Small Finance Bank Ltd</t>
  </si>
  <si>
    <t>JSFB</t>
  </si>
  <si>
    <t>Thangamayil Jewellery Ltd</t>
  </si>
  <si>
    <t>THANGAMAYL</t>
  </si>
  <si>
    <t>Ami Organics Ltd</t>
  </si>
  <si>
    <t>AMIORG</t>
  </si>
  <si>
    <t>Gujarat Alkalies And Chemicals Ltd</t>
  </si>
  <si>
    <t>GUJALKALI</t>
  </si>
  <si>
    <t>Tilaknagar Industries Ltd</t>
  </si>
  <si>
    <t>TI</t>
  </si>
  <si>
    <t>Kovai Medical Center and Hospital Ltd</t>
  </si>
  <si>
    <t>KOVAI</t>
  </si>
  <si>
    <t>Network People Services Technologies Ltd</t>
  </si>
  <si>
    <t>NPST</t>
  </si>
  <si>
    <t>Pilani Investment And Industries Corporation Ltd</t>
  </si>
  <si>
    <t>PILANIINVS</t>
  </si>
  <si>
    <t>Le Travenues Technology Ltd</t>
  </si>
  <si>
    <t>IXIGO</t>
  </si>
  <si>
    <t>India Tourism Development Corp Ltd</t>
  </si>
  <si>
    <t>ITDC</t>
  </si>
  <si>
    <t>Aarti Pharmalabs Ltd</t>
  </si>
  <si>
    <t>AARTIPHARM</t>
  </si>
  <si>
    <t>Advanced Enzyme Technologies Ltd</t>
  </si>
  <si>
    <t>ADVENZYMES</t>
  </si>
  <si>
    <t>SIS Ltd</t>
  </si>
  <si>
    <t>SIS</t>
  </si>
  <si>
    <t>Pricol Ltd</t>
  </si>
  <si>
    <t>PRICOLLTD</t>
  </si>
  <si>
    <t>Healthcare Global Enterprises Ltd</t>
  </si>
  <si>
    <t>HCG</t>
  </si>
  <si>
    <t>Orient Cement Ltd</t>
  </si>
  <si>
    <t>ORIENTCEM</t>
  </si>
  <si>
    <t>DB Corp Ltd</t>
  </si>
  <si>
    <t>DBCORP</t>
  </si>
  <si>
    <t>Publishing</t>
  </si>
  <si>
    <t>Johnson Controls-Hitachi Air Conditioning India Ltd</t>
  </si>
  <si>
    <t>JCHAC</t>
  </si>
  <si>
    <t>AGI Greenpac Ltd</t>
  </si>
  <si>
    <t>AGI</t>
  </si>
  <si>
    <t>J Kumar Infraprojects Ltd</t>
  </si>
  <si>
    <t>JKIL</t>
  </si>
  <si>
    <t>Bharat Rasayan Ltd</t>
  </si>
  <si>
    <t>BHARATRAS</t>
  </si>
  <si>
    <t>Privi Speciality Chemicals Ltd</t>
  </si>
  <si>
    <t>PRIVISCL</t>
  </si>
  <si>
    <t>Ujaas Energy Ltd</t>
  </si>
  <si>
    <t>UEL</t>
  </si>
  <si>
    <t>Kaveri Seed Company Ltd</t>
  </si>
  <si>
    <t>KSCL</t>
  </si>
  <si>
    <t>Seeds</t>
  </si>
  <si>
    <t>Spicejet Ltd</t>
  </si>
  <si>
    <t>SPICEJET</t>
  </si>
  <si>
    <t>Refex Industries Ltd</t>
  </si>
  <si>
    <t>REFEX</t>
  </si>
  <si>
    <t>Optiemus Infracom Ltd</t>
  </si>
  <si>
    <t>OPTIEMUS</t>
  </si>
  <si>
    <t>Cyient DLM Ltd</t>
  </si>
  <si>
    <t>CYIENTDLM</t>
  </si>
  <si>
    <t>Bharat Bijlee Ltd</t>
  </si>
  <si>
    <t>BBL</t>
  </si>
  <si>
    <t>Hemisphere Properties India Ltd</t>
  </si>
  <si>
    <t>HEMIPROP</t>
  </si>
  <si>
    <t>Paisalo Digital Ltd</t>
  </si>
  <si>
    <t>PAISALO</t>
  </si>
  <si>
    <t>Uflex Ltd</t>
  </si>
  <si>
    <t>UFLEX</t>
  </si>
  <si>
    <t>Kirloskar Industries Ltd</t>
  </si>
  <si>
    <t>KIRLOSIND</t>
  </si>
  <si>
    <t>MTAR Technologies Ltd</t>
  </si>
  <si>
    <t>MTARTECH</t>
  </si>
  <si>
    <t>Orient Electric Ltd</t>
  </si>
  <si>
    <t>ORIENTELEC</t>
  </si>
  <si>
    <t>CSB Bank Ltd</t>
  </si>
  <si>
    <t>CSBBANK</t>
  </si>
  <si>
    <t>VRL Logistics Ltd</t>
  </si>
  <si>
    <t>VRLLOG</t>
  </si>
  <si>
    <t>Zaggle Prepaid Ocean Services Ltd</t>
  </si>
  <si>
    <t>ZAGGLE</t>
  </si>
  <si>
    <t>Dynamatic Technologies Ltd</t>
  </si>
  <si>
    <t>DYNAMATECH</t>
  </si>
  <si>
    <t>Utkarsh Small Finance Bank Ltd</t>
  </si>
  <si>
    <t>UTKARSHBNK</t>
  </si>
  <si>
    <t>Lloyds Enterprises Ltd</t>
  </si>
  <si>
    <t>LLOYDSENT</t>
  </si>
  <si>
    <t>Trading Companies &amp; Distributors</t>
  </si>
  <si>
    <t>Jamna Auto Industries Ltd</t>
  </si>
  <si>
    <t>JAMNAAUTO</t>
  </si>
  <si>
    <t>Heritage Foods Ltd</t>
  </si>
  <si>
    <t>HERITGFOOD</t>
  </si>
  <si>
    <t>TeamLease Services Ltd</t>
  </si>
  <si>
    <t>TEAMLEASE</t>
  </si>
  <si>
    <t>Heidelbergcement India Ltd</t>
  </si>
  <si>
    <t>HEIDELBERG</t>
  </si>
  <si>
    <t>Vaibhav Global Ltd</t>
  </si>
  <si>
    <t>VAIBHAVGBL</t>
  </si>
  <si>
    <t>Restaurant Brands Asia Ltd</t>
  </si>
  <si>
    <t>RBA</t>
  </si>
  <si>
    <t>Moschip Technologies Ltd</t>
  </si>
  <si>
    <t>MOSCHIP</t>
  </si>
  <si>
    <t>MSTC Ltd</t>
  </si>
  <si>
    <t>MSTCLTD</t>
  </si>
  <si>
    <t>Nippon India ETF Gold BeES</t>
  </si>
  <si>
    <t>GOLDBEES</t>
  </si>
  <si>
    <t>Gold</t>
  </si>
  <si>
    <t>Borosil Ltd</t>
  </si>
  <si>
    <t>BOROLTD</t>
  </si>
  <si>
    <t>MAS Financial Services Ltd</t>
  </si>
  <si>
    <t>MASFIN</t>
  </si>
  <si>
    <t>Morepen Laboratories Ltd</t>
  </si>
  <si>
    <t>MOREPENLAB</t>
  </si>
  <si>
    <t>Awfis Space Solutions Ltd</t>
  </si>
  <si>
    <t>AWFIS</t>
  </si>
  <si>
    <t>Subros Ltd</t>
  </si>
  <si>
    <t>SUBROS</t>
  </si>
  <si>
    <t>Sharda Cropchem Ltd</t>
  </si>
  <si>
    <t>SHARDACROP</t>
  </si>
  <si>
    <t>Jayaswal Neco Industries Ltd</t>
  </si>
  <si>
    <t>JAYNECOIND</t>
  </si>
  <si>
    <t>Supriya Lifescience Ltd</t>
  </si>
  <si>
    <t>SUPRIYA</t>
  </si>
  <si>
    <t>Yatharth Hospital &amp; Trauma Care Services Ltd</t>
  </si>
  <si>
    <t>YATHARTH</t>
  </si>
  <si>
    <t>Rossari Biotech Ltd</t>
  </si>
  <si>
    <t>ROSSARI</t>
  </si>
  <si>
    <t>Imagicaaworld Entertainment Ltd</t>
  </si>
  <si>
    <t>IMAGICAA</t>
  </si>
  <si>
    <t>Manorama Industries Ltd</t>
  </si>
  <si>
    <t>MANORAMA</t>
  </si>
  <si>
    <t>Ramky Infrastructure Ltd</t>
  </si>
  <si>
    <t>RAMKY</t>
  </si>
  <si>
    <t>Ganesha Ecosphere Ltd</t>
  </si>
  <si>
    <t>GANECOS</t>
  </si>
  <si>
    <t>Bajaj Hindusthan Sugar Ltd</t>
  </si>
  <si>
    <t>BAJAJHIND</t>
  </si>
  <si>
    <t>Wonderla Holidays Ltd</t>
  </si>
  <si>
    <t>WONDERLA</t>
  </si>
  <si>
    <t>SEPC Ltd</t>
  </si>
  <si>
    <t>SEPC</t>
  </si>
  <si>
    <t>Orissa Minerals Development Company Ltd</t>
  </si>
  <si>
    <t>ORISSAMINE</t>
  </si>
  <si>
    <t>Hikal Ltd</t>
  </si>
  <si>
    <t>HIKAL</t>
  </si>
  <si>
    <t>SG Mart Ltd</t>
  </si>
  <si>
    <t>SGMART</t>
  </si>
  <si>
    <t>Renewable Electricity</t>
  </si>
  <si>
    <t>Gateway Distriparks Ltd</t>
  </si>
  <si>
    <t>GATEWAY</t>
  </si>
  <si>
    <t>Bhagiradha Chemicals and Industries Ltd</t>
  </si>
  <si>
    <t>BHAGCHEM</t>
  </si>
  <si>
    <t>Greenply Industries Ltd</t>
  </si>
  <si>
    <t>GREENPLY</t>
  </si>
  <si>
    <t>Patel Engineering Ltd</t>
  </si>
  <si>
    <t>PATELENG</t>
  </si>
  <si>
    <t>Aarti Drugs Ltd</t>
  </si>
  <si>
    <t>AARTIDRUGS</t>
  </si>
  <si>
    <t>Balmer Lawrie and Company Ltd</t>
  </si>
  <si>
    <t>BALMLAWRIE</t>
  </si>
  <si>
    <t>Rajoo Engineers Ltd</t>
  </si>
  <si>
    <t>RAJOOENG</t>
  </si>
  <si>
    <t>Banco Products (India) Ltd</t>
  </si>
  <si>
    <t>BANCOINDIA</t>
  </si>
  <si>
    <t>Nocil Ltd</t>
  </si>
  <si>
    <t>NOCIL</t>
  </si>
  <si>
    <t>Venus Pipes and Tubes Ltd</t>
  </si>
  <si>
    <t>VENUSPIPES</t>
  </si>
  <si>
    <t>Greenpanel Industries Ltd</t>
  </si>
  <si>
    <t>GREENPANEL</t>
  </si>
  <si>
    <t>Shanthi Gears Ltd</t>
  </si>
  <si>
    <t>SHANTIGEAR</t>
  </si>
  <si>
    <t>Hawkins Cookers Ltd</t>
  </si>
  <si>
    <t>HAWKINCOOK</t>
  </si>
  <si>
    <t>Samhi Hotels Ltd</t>
  </si>
  <si>
    <t>SAMHI</t>
  </si>
  <si>
    <t>Cartrade Tech Ltd</t>
  </si>
  <si>
    <t>CARTRADE</t>
  </si>
  <si>
    <t>Harsha Engineers International Ltd</t>
  </si>
  <si>
    <t>HARSHA</t>
  </si>
  <si>
    <t>Jain Irrigation Systems Ltd</t>
  </si>
  <si>
    <t>JISLJALEQS</t>
  </si>
  <si>
    <t>Agricultural &amp; Farm Machinery</t>
  </si>
  <si>
    <t>JTL Industries Ltd</t>
  </si>
  <si>
    <t>JTLIND</t>
  </si>
  <si>
    <t>Shilchar Technologies Ltd</t>
  </si>
  <si>
    <t>SHILCTECH</t>
  </si>
  <si>
    <t>Skipper Ltd</t>
  </si>
  <si>
    <t>SKIPPER</t>
  </si>
  <si>
    <t>Unichem Laboratories Ltd</t>
  </si>
  <si>
    <t>UNICHEMLAB</t>
  </si>
  <si>
    <t>Medi Assist Healthcare Services Ltd</t>
  </si>
  <si>
    <t>MEDIASSIST</t>
  </si>
  <si>
    <t>Thyrocare Technologies Ltd</t>
  </si>
  <si>
    <t>THYROCARE</t>
  </si>
  <si>
    <t>Grauer And Weil (India) Ltd</t>
  </si>
  <si>
    <t>GRAUWEIL</t>
  </si>
  <si>
    <t>Fineotex Chemical Ltd</t>
  </si>
  <si>
    <t>FCL</t>
  </si>
  <si>
    <t>Pitti Engineering Ltd</t>
  </si>
  <si>
    <t>PITTIENG</t>
  </si>
  <si>
    <t>Fedbank Financial Services Ltd</t>
  </si>
  <si>
    <t>FEDFINA</t>
  </si>
  <si>
    <t>Fiem Industries Ltd</t>
  </si>
  <si>
    <t>FIEMIND</t>
  </si>
  <si>
    <t>Sundaram Clayton Ltd</t>
  </si>
  <si>
    <t>SUNCLAY</t>
  </si>
  <si>
    <t>Paras Defence and Space Technologies Ltd</t>
  </si>
  <si>
    <t>PARAS</t>
  </si>
  <si>
    <t>Anup Engineering Ltd</t>
  </si>
  <si>
    <t>ANUP</t>
  </si>
  <si>
    <t>Tinplate Company of India Ltd</t>
  </si>
  <si>
    <t>TINPLATE</t>
  </si>
  <si>
    <t>Innova Captab Ltd</t>
  </si>
  <si>
    <t>INNOVACAP</t>
  </si>
  <si>
    <t>Shaily Engineering Plastics Ltd</t>
  </si>
  <si>
    <t>SHAILY</t>
  </si>
  <si>
    <t>Nippon India ETF Nifty 50 BeES</t>
  </si>
  <si>
    <t>NIFTYBEES</t>
  </si>
  <si>
    <t>SeQuent Scientific Ltd</t>
  </si>
  <si>
    <t>SEQUENT</t>
  </si>
  <si>
    <t>LG Balakrishnan &amp; Bros Ltd</t>
  </si>
  <si>
    <t>LGBBROSLTD</t>
  </si>
  <si>
    <t>Pearl Global Industries Ltd</t>
  </si>
  <si>
    <t>PGIL</t>
  </si>
  <si>
    <t>Bombay Dyeing and Mfg Co Ltd</t>
  </si>
  <si>
    <t>BOMDYEING</t>
  </si>
  <si>
    <t>EMS Ltd</t>
  </si>
  <si>
    <t>EMSLIMITED</t>
  </si>
  <si>
    <t>Indraprastha Medical Corporation Ltd</t>
  </si>
  <si>
    <t>INDRAMEDCO</t>
  </si>
  <si>
    <t>Websol Energy System Ltd</t>
  </si>
  <si>
    <t>WEBELSOLAR</t>
  </si>
  <si>
    <t>KDDL Ltd</t>
  </si>
  <si>
    <t>KDDL</t>
  </si>
  <si>
    <t>Prime Focus Ltd</t>
  </si>
  <si>
    <t>PFOCUS</t>
  </si>
  <si>
    <t>Animation</t>
  </si>
  <si>
    <t>Gokul Agro Resources Ltd</t>
  </si>
  <si>
    <t>GOKULAGRO</t>
  </si>
  <si>
    <t>KKRRAFTON Developers Limited</t>
  </si>
  <si>
    <t>KDL</t>
  </si>
  <si>
    <t>Styrenix Performance Materials Ltd</t>
  </si>
  <si>
    <t>STYRENIX</t>
  </si>
  <si>
    <t>JTEKT India Ltd</t>
  </si>
  <si>
    <t>JTEKTINDIA</t>
  </si>
  <si>
    <t>Spandana Sphoorty Financial Ltd</t>
  </si>
  <si>
    <t>SPANDANA</t>
  </si>
  <si>
    <t>Gopal Snacks Ltd</t>
  </si>
  <si>
    <t>GOPAL</t>
  </si>
  <si>
    <t>Greaves Cotton Ltd</t>
  </si>
  <si>
    <t>GREAVESCOT</t>
  </si>
  <si>
    <t>La Opala R G Ltd</t>
  </si>
  <si>
    <t>LAOPALA</t>
  </si>
  <si>
    <t>Bannari Amman Sugars Ltd</t>
  </si>
  <si>
    <t>BANARISUG</t>
  </si>
  <si>
    <t>WPIL Ltd</t>
  </si>
  <si>
    <t>WPIL</t>
  </si>
  <si>
    <t>Exicom Tele-Systems Ltd</t>
  </si>
  <si>
    <t>EXICOM</t>
  </si>
  <si>
    <t>Hinduja Global Solutions Ltd</t>
  </si>
  <si>
    <t>HGS</t>
  </si>
  <si>
    <t>Kingfa Science and Technology (India) Ltd</t>
  </si>
  <si>
    <t>KINGFA</t>
  </si>
  <si>
    <t>Sula Vineyards Ltd</t>
  </si>
  <si>
    <t>SULA</t>
  </si>
  <si>
    <t>TCI Express Ltd</t>
  </si>
  <si>
    <t>TCIEXP</t>
  </si>
  <si>
    <t>Goldiam International Ltd</t>
  </si>
  <si>
    <t>GOLDIAM</t>
  </si>
  <si>
    <t>Oriana Power Ltd</t>
  </si>
  <si>
    <t>ORIANA</t>
  </si>
  <si>
    <t>Tide Water Oil Co India Ltd</t>
  </si>
  <si>
    <t>TIDEWATER</t>
  </si>
  <si>
    <t>Avantel Ltd</t>
  </si>
  <si>
    <t>AVANTEL</t>
  </si>
  <si>
    <t>Neogen Chemicals Ltd</t>
  </si>
  <si>
    <t>NEOGEN</t>
  </si>
  <si>
    <t>Blue Cloud Softech Solutions Ltd</t>
  </si>
  <si>
    <t>BLUECLOUDS</t>
  </si>
  <si>
    <t>Gufic Biosciences Ltd</t>
  </si>
  <si>
    <t>GUFICBIO</t>
  </si>
  <si>
    <t>Shrem InvIT</t>
  </si>
  <si>
    <t>SHREMINVIT</t>
  </si>
  <si>
    <t>West Coast Paper Mills Ltd</t>
  </si>
  <si>
    <t>WSTCSTPAPR</t>
  </si>
  <si>
    <t>E2E Networks Ltd</t>
  </si>
  <si>
    <t>E2E</t>
  </si>
  <si>
    <t>Savita Oil Technologies Ltd</t>
  </si>
  <si>
    <t>SOTL</t>
  </si>
  <si>
    <t>Goodluck India Ltd</t>
  </si>
  <si>
    <t>GOODLUCK</t>
  </si>
  <si>
    <t>Bhansali Engg Polymers Ltd</t>
  </si>
  <si>
    <t>BEPL</t>
  </si>
  <si>
    <t>Swaraj Engines Ltd</t>
  </si>
  <si>
    <t>SWARAJENG</t>
  </si>
  <si>
    <t>Artemis Medicare Services Ltd</t>
  </si>
  <si>
    <t>ARTEMISMED</t>
  </si>
  <si>
    <t>IndoStar Capital Finance Ltd</t>
  </si>
  <si>
    <t>INDOSTAR</t>
  </si>
  <si>
    <t>JNK India Ltd</t>
  </si>
  <si>
    <t>JNKINDIA</t>
  </si>
  <si>
    <t>Alembic Ltd</t>
  </si>
  <si>
    <t>ALEMBICLTD</t>
  </si>
  <si>
    <t>Kewal Kiran Clothing Ltd</t>
  </si>
  <si>
    <t>KKCL</t>
  </si>
  <si>
    <t>Polyplex Corp Ltd</t>
  </si>
  <si>
    <t>POLYPLEX</t>
  </si>
  <si>
    <t>Geojit Financial Services Ltd</t>
  </si>
  <si>
    <t>GEOJITFSL</t>
  </si>
  <si>
    <t>Muthoot Microfin Ltd</t>
  </si>
  <si>
    <t>MUTHOOTMF</t>
  </si>
  <si>
    <t>Microfinancing</t>
  </si>
  <si>
    <t>Servotech Power Systems Ltd</t>
  </si>
  <si>
    <t>SERVOTECH</t>
  </si>
  <si>
    <t>D P Abhushan Ltd</t>
  </si>
  <si>
    <t>DPABHUSHAN</t>
  </si>
  <si>
    <t>India Glycols Ltd</t>
  </si>
  <si>
    <t>INDIAGLYCO</t>
  </si>
  <si>
    <t>Sunflag Iron and Steel Co Ltd</t>
  </si>
  <si>
    <t>SUNFLAG</t>
  </si>
  <si>
    <t>HPL Electric &amp; Power Ltd</t>
  </si>
  <si>
    <t>HPL</t>
  </si>
  <si>
    <t>Sindhu Trade Links Ltd</t>
  </si>
  <si>
    <t>SINDHUTRAD</t>
  </si>
  <si>
    <t>V2 Retail Ltd</t>
  </si>
  <si>
    <t>V2RETAIL</t>
  </si>
  <si>
    <t>Bajaj Consumer Care Ltd</t>
  </si>
  <si>
    <t>BAJAJCON</t>
  </si>
  <si>
    <t>Gujarat Themis Biosyn Ltd</t>
  </si>
  <si>
    <t>GUJTHEM</t>
  </si>
  <si>
    <t>Quick Heal Technologies Ltd</t>
  </si>
  <si>
    <t>QUICKHEAL</t>
  </si>
  <si>
    <t>Nirlon Ltd</t>
  </si>
  <si>
    <t>NIRLON</t>
  </si>
  <si>
    <t>Cigniti Technologies Ltd</t>
  </si>
  <si>
    <t>CIGNITITEC</t>
  </si>
  <si>
    <t>DCB Bank Ltd</t>
  </si>
  <si>
    <t>DCBBANK</t>
  </si>
  <si>
    <t>Datamatics Global Services Ltd</t>
  </si>
  <si>
    <t>DATAMATICS</t>
  </si>
  <si>
    <t>RPG Life Sciences Limited</t>
  </si>
  <si>
    <t>RPGLIFE</t>
  </si>
  <si>
    <t>Hathway Cable and Datacom Ltd</t>
  </si>
  <si>
    <t>HATHWAY</t>
  </si>
  <si>
    <t>Cable &amp; D2H</t>
  </si>
  <si>
    <t>Sky Gold Ltd</t>
  </si>
  <si>
    <t>SKYGOLD</t>
  </si>
  <si>
    <t>Dalmia Bharat Sugar and Industries Ltd</t>
  </si>
  <si>
    <t>DALMIASUG</t>
  </si>
  <si>
    <t>S H Kelkar and Company Ltd</t>
  </si>
  <si>
    <t>SHK</t>
  </si>
  <si>
    <t>DCX Systems Ltd</t>
  </si>
  <si>
    <t>DCXINDIA</t>
  </si>
  <si>
    <t>Mahanagar Telephone Nigam Ltd</t>
  </si>
  <si>
    <t>MTNL</t>
  </si>
  <si>
    <t>Honda India Power Products Ltd</t>
  </si>
  <si>
    <t>HONDAPOWER</t>
  </si>
  <si>
    <t>Apeejay Surrendra Park Hotels Ltd</t>
  </si>
  <si>
    <t>PARKHOTELS</t>
  </si>
  <si>
    <t>IRB InvIT Fund</t>
  </si>
  <si>
    <t>IRBINVIT</t>
  </si>
  <si>
    <t>VST Tillers Tractors Ltd</t>
  </si>
  <si>
    <t>VSTTILLERS</t>
  </si>
  <si>
    <t>Motilal Oswal NASDAQ 100 ETF</t>
  </si>
  <si>
    <t>MON100</t>
  </si>
  <si>
    <t>Sandhar Technologies Ltd</t>
  </si>
  <si>
    <t>SANDHAR</t>
  </si>
  <si>
    <t>MPS Ltd</t>
  </si>
  <si>
    <t>MPSLTD</t>
  </si>
  <si>
    <t>TCNS Clothing Co Ltd</t>
  </si>
  <si>
    <t>TCNSBRANDS</t>
  </si>
  <si>
    <t>RPSG Ventures Ltd</t>
  </si>
  <si>
    <t>RPSGVENT</t>
  </si>
  <si>
    <t>Fischer Medical Ventures Ltd</t>
  </si>
  <si>
    <t>FISCHER</t>
  </si>
  <si>
    <t>Seamec Ltd</t>
  </si>
  <si>
    <t>SEAMECLTD</t>
  </si>
  <si>
    <t>Oil &amp; Gas - Equipment &amp; Services</t>
  </si>
  <si>
    <t>Saksoft Ltd</t>
  </si>
  <si>
    <t>SAKSOFT</t>
  </si>
  <si>
    <t>Shipping Corporation of India Land and Assets Ltd</t>
  </si>
  <si>
    <t>SCILAL</t>
  </si>
  <si>
    <t>Marsons Ltd</t>
  </si>
  <si>
    <t>MARSONS</t>
  </si>
  <si>
    <t>Salasar Techno Engineering Ltd</t>
  </si>
  <si>
    <t>SALASAR</t>
  </si>
  <si>
    <t>Kalyani Steels Ltd</t>
  </si>
  <si>
    <t>KSL</t>
  </si>
  <si>
    <t>Ashiana Housing Ltd</t>
  </si>
  <si>
    <t>ASHIANA</t>
  </si>
  <si>
    <t>Nucleus Software Exports Ltd</t>
  </si>
  <si>
    <t>NUCLEUS</t>
  </si>
  <si>
    <t>Avalon Technologies Ltd</t>
  </si>
  <si>
    <t>AVALON</t>
  </si>
  <si>
    <t>Sanghvi Movers Ltd</t>
  </si>
  <si>
    <t>SANGHVIMOV</t>
  </si>
  <si>
    <t>Lumax AutoTechnologies Ltd</t>
  </si>
  <si>
    <t>LUMAXTECH</t>
  </si>
  <si>
    <t>PTC India Financial Services Ltd</t>
  </si>
  <si>
    <t>PFS</t>
  </si>
  <si>
    <t>Prakash Industries Ltd</t>
  </si>
  <si>
    <t>PRAKASH</t>
  </si>
  <si>
    <t>Jindal Poly Films Ltd</t>
  </si>
  <si>
    <t>JINDALPOLY</t>
  </si>
  <si>
    <t>Globus Spirits Ltd</t>
  </si>
  <si>
    <t>GLOBUSSPR</t>
  </si>
  <si>
    <t>Delta Corp Ltd</t>
  </si>
  <si>
    <t>DELTACORP</t>
  </si>
  <si>
    <t>Stylam Industries Ltd</t>
  </si>
  <si>
    <t>STYLAMIND</t>
  </si>
  <si>
    <t>Gensol Engineering Ltd</t>
  </si>
  <si>
    <t>GENSOL</t>
  </si>
  <si>
    <t>Repco Home Finance Ltd</t>
  </si>
  <si>
    <t>REPCOHOME</t>
  </si>
  <si>
    <t>Precision Wires India Ltd</t>
  </si>
  <si>
    <t>PRECWIRE</t>
  </si>
  <si>
    <t>Gujarat Industries Power Company Ltd</t>
  </si>
  <si>
    <t>GIPCL</t>
  </si>
  <si>
    <t>Thirumalai Chemicals Ltd</t>
  </si>
  <si>
    <t>TIRUMALCHM</t>
  </si>
  <si>
    <t>Flair Writing Industries Ltd</t>
  </si>
  <si>
    <t>FLAIR</t>
  </si>
  <si>
    <t>Steel Strips Wheels Ltd</t>
  </si>
  <si>
    <t>SSWL</t>
  </si>
  <si>
    <t>Monarch Networth Capital Ltd</t>
  </si>
  <si>
    <t>MONARCH</t>
  </si>
  <si>
    <t>Indian Metals and Ferro Alloys Ltd</t>
  </si>
  <si>
    <t>IMFA</t>
  </si>
  <si>
    <t>Navneet Education Ltd</t>
  </si>
  <si>
    <t>NAVNETEDUL</t>
  </si>
  <si>
    <t>Kitex Garments Ltd</t>
  </si>
  <si>
    <t>KITEX</t>
  </si>
  <si>
    <t>Indoco Remedies Ltd</t>
  </si>
  <si>
    <t>INDOCO</t>
  </si>
  <si>
    <t>TVS Srichakra Ltd</t>
  </si>
  <si>
    <t>TVSSRICHAK</t>
  </si>
  <si>
    <t>Tasty Bite Eatables Ltd</t>
  </si>
  <si>
    <t>TASTYBITE</t>
  </si>
  <si>
    <t>Jeena Sikho Lifecare Ltd</t>
  </si>
  <si>
    <t>JSLL</t>
  </si>
  <si>
    <t>Hi-Tech Pipes Ltd</t>
  </si>
  <si>
    <t>HITECH</t>
  </si>
  <si>
    <t>Arvind Smartspaces Ltd</t>
  </si>
  <si>
    <t>ARVSMART</t>
  </si>
  <si>
    <t>Mahindra Logistics Ltd</t>
  </si>
  <si>
    <t>MAHLOG</t>
  </si>
  <si>
    <t>Marine Electricals (India) Ltd</t>
  </si>
  <si>
    <t>MARINE</t>
  </si>
  <si>
    <t>Eveready Industries India Ltd</t>
  </si>
  <si>
    <t>EVEREADY</t>
  </si>
  <si>
    <t>Rane Holdings Ltd</t>
  </si>
  <si>
    <t>RANEHOLDIN</t>
  </si>
  <si>
    <t>Solara Active Pharma Sciences Ltd</t>
  </si>
  <si>
    <t>SOLARA</t>
  </si>
  <si>
    <t>Ddev Plastiks Industries Ltd</t>
  </si>
  <si>
    <t>DDEVPLASTIK</t>
  </si>
  <si>
    <t>Pokarna Ltd</t>
  </si>
  <si>
    <t>POKARNA</t>
  </si>
  <si>
    <t>Epack Durable Ltd</t>
  </si>
  <si>
    <t>EPACK</t>
  </si>
  <si>
    <t>Shivalik Bimetal Controls Ltd</t>
  </si>
  <si>
    <t>SBCL</t>
  </si>
  <si>
    <t>Suraj Estate Developers Ltd</t>
  </si>
  <si>
    <t>SURAJEST</t>
  </si>
  <si>
    <t>Real Estate Rental, Development &amp; Operations</t>
  </si>
  <si>
    <t>Capacite Infraprojects Ltd</t>
  </si>
  <si>
    <t>CAPACITE</t>
  </si>
  <si>
    <t>Suven Life Sciences Ltd</t>
  </si>
  <si>
    <t>SUVEN</t>
  </si>
  <si>
    <t>Fino Payments Bank Ltd</t>
  </si>
  <si>
    <t>FINOPB</t>
  </si>
  <si>
    <t>Apollo Micro Systems Ltd</t>
  </si>
  <si>
    <t>APOLLO</t>
  </si>
  <si>
    <t>GTL Infrastructure Ltd</t>
  </si>
  <si>
    <t>GTLINFRA</t>
  </si>
  <si>
    <t>Vadilal Industries Ltd</t>
  </si>
  <si>
    <t>VADILALIND</t>
  </si>
  <si>
    <t>Venky's (India) Ltd</t>
  </si>
  <si>
    <t>VENKEYS</t>
  </si>
  <si>
    <t>Hindustan Oil Exploration Company Ltd</t>
  </si>
  <si>
    <t>HINDOILEXP</t>
  </si>
  <si>
    <t>Max Ventures and Industries Ltd</t>
  </si>
  <si>
    <t>MAXVIL</t>
  </si>
  <si>
    <t>KCP Ltd</t>
  </si>
  <si>
    <t>KCP</t>
  </si>
  <si>
    <t>Maithan Alloys Ltd</t>
  </si>
  <si>
    <t>MAITHANALL</t>
  </si>
  <si>
    <t>Marathon Nextgen Realty Ltd</t>
  </si>
  <si>
    <t>MARATHON</t>
  </si>
  <si>
    <t>SMS Pharmaceuticals Ltd</t>
  </si>
  <si>
    <t>SMSPHARMA</t>
  </si>
  <si>
    <t>Dishman Carbogen Amcis Ltd</t>
  </si>
  <si>
    <t>DCAL</t>
  </si>
  <si>
    <t>Genesys International Corporation Ltd</t>
  </si>
  <si>
    <t>GENESYS</t>
  </si>
  <si>
    <t>Fusion Finance Ltd</t>
  </si>
  <si>
    <t>FUSION</t>
  </si>
  <si>
    <t>NRB Bearings Ltd</t>
  </si>
  <si>
    <t>NRBBEARING</t>
  </si>
  <si>
    <t>Dolat Algotech Ltd</t>
  </si>
  <si>
    <t>DOLATALGO</t>
  </si>
  <si>
    <t>ADF Foods Ltd</t>
  </si>
  <si>
    <t>ADFFOODS</t>
  </si>
  <si>
    <t>Sagar Cements Ltd</t>
  </si>
  <si>
    <t>SAGCEM</t>
  </si>
  <si>
    <t>Premier Explosives Ltd</t>
  </si>
  <si>
    <t>PREMEXPLN</t>
  </si>
  <si>
    <t>SJS Enterprises Ltd</t>
  </si>
  <si>
    <t>SJS</t>
  </si>
  <si>
    <t>Kolte-Patil Developers Ltd</t>
  </si>
  <si>
    <t>KOLTEPATIL</t>
  </si>
  <si>
    <t>Dhani Services Ltd</t>
  </si>
  <si>
    <t>DHANI</t>
  </si>
  <si>
    <t>Shalby Ltd</t>
  </si>
  <si>
    <t>SHALBY</t>
  </si>
  <si>
    <t>TCPL Packaging Ltd</t>
  </si>
  <si>
    <t>TCPLPACK</t>
  </si>
  <si>
    <t>Confidence Petroleum India Ltd</t>
  </si>
  <si>
    <t>CONFIPET</t>
  </si>
  <si>
    <t>BF Utilities Ltd</t>
  </si>
  <si>
    <t>BFUTILITIE</t>
  </si>
  <si>
    <t>Wendt (India) Limited</t>
  </si>
  <si>
    <t>WENDT</t>
  </si>
  <si>
    <t>CARE Ratings Ltd</t>
  </si>
  <si>
    <t>CARERATING</t>
  </si>
  <si>
    <t>Bajel Projects Ltd</t>
  </si>
  <si>
    <t>BAJEL</t>
  </si>
  <si>
    <t>Electric Utilities</t>
  </si>
  <si>
    <t>Thejo Engineering Ltd</t>
  </si>
  <si>
    <t>THEJO</t>
  </si>
  <si>
    <t>Automotive Axles Ltd</t>
  </si>
  <si>
    <t>AUTOAXLES</t>
  </si>
  <si>
    <t>Rajratan Global Wire Ltd</t>
  </si>
  <si>
    <t>RAJRATAN</t>
  </si>
  <si>
    <t>ideaForge Technology Ltd</t>
  </si>
  <si>
    <t>IDEAFORGE</t>
  </si>
  <si>
    <t>IOL Chemicals and Pharmaceuticals Ltd</t>
  </si>
  <si>
    <t>IOLCP</t>
  </si>
  <si>
    <t>ECOS (India) Mobility &amp; Hospitality Ltd</t>
  </si>
  <si>
    <t>ECOSMOBLTY</t>
  </si>
  <si>
    <t>Somany Ceramics Ltd</t>
  </si>
  <si>
    <t>SOMANYCERA</t>
  </si>
  <si>
    <t>Vishnu Prakash R Punglia Ltd</t>
  </si>
  <si>
    <t>VPRPL</t>
  </si>
  <si>
    <t>Foseco India Ltd</t>
  </si>
  <si>
    <t>FOSECOIND</t>
  </si>
  <si>
    <t>Ashapura Minechem Ltd</t>
  </si>
  <si>
    <t>ASHAPURMIN</t>
  </si>
  <si>
    <t>Indian Hume Pipe Company Ltd</t>
  </si>
  <si>
    <t>INDIANHUME</t>
  </si>
  <si>
    <t>Dollar Industries Ltd</t>
  </si>
  <si>
    <t>DOLLAR</t>
  </si>
  <si>
    <t>Oriental Hotels Ltd</t>
  </si>
  <si>
    <t>ORIENTHOT</t>
  </si>
  <si>
    <t>Vertoz Ltd</t>
  </si>
  <si>
    <t>VERTOZ</t>
  </si>
  <si>
    <t>Huhtamaki India Ltd</t>
  </si>
  <si>
    <t>HUHTAMAKI</t>
  </si>
  <si>
    <t>Stanley Lifestyles Ltd</t>
  </si>
  <si>
    <t>STANLEY</t>
  </si>
  <si>
    <t>NIBE Ltd</t>
  </si>
  <si>
    <t>NIBE</t>
  </si>
  <si>
    <t>Summit Securities Ltd</t>
  </si>
  <si>
    <t>SUMMITSEC</t>
  </si>
  <si>
    <t>Tinna Rubber and Infrastructure Ltd</t>
  </si>
  <si>
    <t>TINNARUBR</t>
  </si>
  <si>
    <t>Paramount Communications Ltd</t>
  </si>
  <si>
    <t>PARACABLES</t>
  </si>
  <si>
    <t>Stove Kraft Ltd</t>
  </si>
  <si>
    <t>STOVEKRAFT</t>
  </si>
  <si>
    <t>SML Isuzu Ltd</t>
  </si>
  <si>
    <t>SMLISUZU</t>
  </si>
  <si>
    <t>DCW Ltd</t>
  </si>
  <si>
    <t>DCW</t>
  </si>
  <si>
    <t>Nilkamal Ltd</t>
  </si>
  <si>
    <t>NILKAMAL</t>
  </si>
  <si>
    <t>Eraaya Lifespaces Ltd</t>
  </si>
  <si>
    <t>ERAAYA</t>
  </si>
  <si>
    <t>Deep Industries Ltd</t>
  </si>
  <si>
    <t>DEEPINDS</t>
  </si>
  <si>
    <t>Vindhya Telelinks Ltd</t>
  </si>
  <si>
    <t>VINDHYATEL</t>
  </si>
  <si>
    <t>Insecticides (India) Ltd</t>
  </si>
  <si>
    <t>INSECTICID</t>
  </si>
  <si>
    <t>Nelco Ltd</t>
  </si>
  <si>
    <t>NELCO</t>
  </si>
  <si>
    <t>Welspun Specialty Solutions Ltd</t>
  </si>
  <si>
    <t>WELSPLSOL</t>
  </si>
  <si>
    <t>PSP Projects Ltd</t>
  </si>
  <si>
    <t>PSPPROJECT</t>
  </si>
  <si>
    <t>MM Forgings Ltd</t>
  </si>
  <si>
    <t>MMFL</t>
  </si>
  <si>
    <t>Ram Ratna Wires Ltd</t>
  </si>
  <si>
    <t>RAMRAT</t>
  </si>
  <si>
    <t>Spectrum Electrical Industries Ltd</t>
  </si>
  <si>
    <t>SPECTRUM</t>
  </si>
  <si>
    <t>HLE Glascoat Ltd</t>
  </si>
  <si>
    <t>HLEGLAS</t>
  </si>
  <si>
    <t>Ge Power India Ltd</t>
  </si>
  <si>
    <t>GEPIL</t>
  </si>
  <si>
    <t>K.P. Energy Ltd</t>
  </si>
  <si>
    <t>KPEL</t>
  </si>
  <si>
    <t>Accelya Solutions India Ltd</t>
  </si>
  <si>
    <t>ACCELYA</t>
  </si>
  <si>
    <t>63 Moons Technologies Ltd</t>
  </si>
  <si>
    <t>63MOONS</t>
  </si>
  <si>
    <t>Sanstar Ltd</t>
  </si>
  <si>
    <t>SANSTAR</t>
  </si>
  <si>
    <t>John Cockerill India Ltd</t>
  </si>
  <si>
    <t>COCKERILL</t>
  </si>
  <si>
    <t>Industrial Machinery &amp; Supplies &amp; Components</t>
  </si>
  <si>
    <t>Mold-Tek Packaging Ltd</t>
  </si>
  <si>
    <t>MOLDTKPAC</t>
  </si>
  <si>
    <t>Goodyear India Ltd</t>
  </si>
  <si>
    <t>GOODYEAR</t>
  </si>
  <si>
    <t>Pondy Oxides and Chemicals Ltd</t>
  </si>
  <si>
    <t>POCL</t>
  </si>
  <si>
    <t>Baazar Style Retail Ltd</t>
  </si>
  <si>
    <t>STYLEBAAZA</t>
  </si>
  <si>
    <t>Mayur Uniquoters Ltd</t>
  </si>
  <si>
    <t>MAYURUNIQ</t>
  </si>
  <si>
    <t>Meghmani Organics Ltd</t>
  </si>
  <si>
    <t>MOL</t>
  </si>
  <si>
    <t>SG Finserve Ltd</t>
  </si>
  <si>
    <t>SGFIN</t>
  </si>
  <si>
    <t>Kalyani Investment Company Ltd</t>
  </si>
  <si>
    <t>KICL</t>
  </si>
  <si>
    <t>Jubilant Industries Ltd</t>
  </si>
  <si>
    <t>JUBLINDS</t>
  </si>
  <si>
    <t>Dreamfolks Services Ltd</t>
  </si>
  <si>
    <t>DREAMFOLKS</t>
  </si>
  <si>
    <t>Motisons Jewellers Ltd</t>
  </si>
  <si>
    <t>MOTISONS</t>
  </si>
  <si>
    <t>Apparel &amp; Accessories Retailers</t>
  </si>
  <si>
    <t>Novartis India Ltd</t>
  </si>
  <si>
    <t>NOVARTIND</t>
  </si>
  <si>
    <t>SBI Gold ETF</t>
  </si>
  <si>
    <t>SETFGOLD</t>
  </si>
  <si>
    <t>Updater Services Ltd</t>
  </si>
  <si>
    <t>UDS</t>
  </si>
  <si>
    <t>Raghav Productivity Enhancers Ltd</t>
  </si>
  <si>
    <t>RPEL</t>
  </si>
  <si>
    <t>Rashi Peripherals Ltd</t>
  </si>
  <si>
    <t>RPTECH</t>
  </si>
  <si>
    <t>DISA India Ltd</t>
  </si>
  <si>
    <t>DISAQ</t>
  </si>
  <si>
    <t>TechNVision Ventures Ltd</t>
  </si>
  <si>
    <t>TECHNVISN</t>
  </si>
  <si>
    <t>Unitech Ltd</t>
  </si>
  <si>
    <t>UNITECH</t>
  </si>
  <si>
    <t>Owais Metal and Mineral Processing Ltd</t>
  </si>
  <si>
    <t>OWAIS</t>
  </si>
  <si>
    <t>Xpro India Ltd</t>
  </si>
  <si>
    <t>XPROINDIA</t>
  </si>
  <si>
    <t>Krsnaa Diagnostics Ltd</t>
  </si>
  <si>
    <t>KRSNAA</t>
  </si>
  <si>
    <t>Hindware Home Innovation Ltd</t>
  </si>
  <si>
    <t>HINDWAREAP</t>
  </si>
  <si>
    <t>Vishnu Chemicals Ltd</t>
  </si>
  <si>
    <t>VISHNU</t>
  </si>
  <si>
    <t>Mangalam Cement Ltd</t>
  </si>
  <si>
    <t>MANGLMCEM</t>
  </si>
  <si>
    <t>Nippon India ETF Nifty 1D Rate Liquid BeES</t>
  </si>
  <si>
    <t>LIQUIDBEES</t>
  </si>
  <si>
    <t>Jash Engineering Ltd</t>
  </si>
  <si>
    <t>JASH</t>
  </si>
  <si>
    <t>Dish TV India Ltd</t>
  </si>
  <si>
    <t>DISHTV</t>
  </si>
  <si>
    <t>ESAF Small Finance Bank Limited</t>
  </si>
  <si>
    <t>ESAFSFB</t>
  </si>
  <si>
    <t>Apollo Pipes Ltd</t>
  </si>
  <si>
    <t>APOLLOPIPE</t>
  </si>
  <si>
    <t>Veritas (India) Ltd</t>
  </si>
  <si>
    <t>VERITAS</t>
  </si>
  <si>
    <t>Aeroflex Industries Ltd</t>
  </si>
  <si>
    <t>AEROFLEX</t>
  </si>
  <si>
    <t>Rupa &amp; Company Ltd</t>
  </si>
  <si>
    <t>RUPA</t>
  </si>
  <si>
    <t>Lumax Industries Ltd</t>
  </si>
  <si>
    <t>LUMAXIND</t>
  </si>
  <si>
    <t>EIH Associated Hotels Ltd</t>
  </si>
  <si>
    <t>EIHAHOTELS</t>
  </si>
  <si>
    <t>Sai Silks (Kalamandir) Ltd</t>
  </si>
  <si>
    <t>KALAMANDIR</t>
  </si>
  <si>
    <t>Dolphin Offshore Enterprises (India) Ltd</t>
  </si>
  <si>
    <t>DOLPHIN</t>
  </si>
  <si>
    <t>Rama Steel Tubes Ltd</t>
  </si>
  <si>
    <t>RAMASTEEL</t>
  </si>
  <si>
    <t>Man Industries (India) Ltd</t>
  </si>
  <si>
    <t>MANINDS</t>
  </si>
  <si>
    <t>S.P.Apparels Ltd</t>
  </si>
  <si>
    <t>SPAL</t>
  </si>
  <si>
    <t>Precision Camshafts Ltd</t>
  </si>
  <si>
    <t>PRECAM</t>
  </si>
  <si>
    <t>EFC (I) Ltd</t>
  </si>
  <si>
    <t>EFCIL</t>
  </si>
  <si>
    <t>Distributors</t>
  </si>
  <si>
    <t>Universal Cables Ltd</t>
  </si>
  <si>
    <t>UNIVCABLES</t>
  </si>
  <si>
    <t>Carysil Ltd</t>
  </si>
  <si>
    <t>CARYSIL</t>
  </si>
  <si>
    <t>Kody Technolab Ltd</t>
  </si>
  <si>
    <t>KODYTECH</t>
  </si>
  <si>
    <t>Panama Petrochem Ltd</t>
  </si>
  <si>
    <t>PANAMAPET</t>
  </si>
  <si>
    <t>India Pesticides Ltd</t>
  </si>
  <si>
    <t>IPL</t>
  </si>
  <si>
    <t>HMA Agro Industries Ltd</t>
  </si>
  <si>
    <t>HMAAGRO</t>
  </si>
  <si>
    <t>Themis Medicare Ltd</t>
  </si>
  <si>
    <t>THEMISMED</t>
  </si>
  <si>
    <t>Federal-Mogul Goetze (India) Ltd</t>
  </si>
  <si>
    <t>FMGOETZE</t>
  </si>
  <si>
    <t>Unicommerce eSolutions Ltd</t>
  </si>
  <si>
    <t>UNIECOM</t>
  </si>
  <si>
    <t>Dredging Corporation of India Ltd</t>
  </si>
  <si>
    <t>DREDGECORP</t>
  </si>
  <si>
    <t>Dredging</t>
  </si>
  <si>
    <t>DEN Networks Ltd</t>
  </si>
  <si>
    <t>DEN</t>
  </si>
  <si>
    <t>TTK Healthcare Ltd</t>
  </si>
  <si>
    <t>TTKHLTCARE</t>
  </si>
  <si>
    <t>Landmark Cars Ltd</t>
  </si>
  <si>
    <t>LANDMARK</t>
  </si>
  <si>
    <t>NIIT Ltd</t>
  </si>
  <si>
    <t>NIITLTD</t>
  </si>
  <si>
    <t>Barbeque-Nation Hospitality Ltd</t>
  </si>
  <si>
    <t>BARBEQUE</t>
  </si>
  <si>
    <t>KP Green Engineering Ltd</t>
  </si>
  <si>
    <t>KPGEL</t>
  </si>
  <si>
    <t>Heavy Electrical Equipment</t>
  </si>
  <si>
    <t>Jyoti Structures Ltd</t>
  </si>
  <si>
    <t>JYOTISTRUC</t>
  </si>
  <si>
    <t>Ajmera Realty &amp; Infra India Ltd</t>
  </si>
  <si>
    <t>AJMERA</t>
  </si>
  <si>
    <t>D Link (India) Limited</t>
  </si>
  <si>
    <t>DLINKINDIA</t>
  </si>
  <si>
    <t>TIL Ltd</t>
  </si>
  <si>
    <t>TIL</t>
  </si>
  <si>
    <t>JITF Infralogistics Ltd</t>
  </si>
  <si>
    <t>JITFINFRA</t>
  </si>
  <si>
    <t>Alicon Castalloy Ltd</t>
  </si>
  <si>
    <t>ALICON</t>
  </si>
  <si>
    <t>Syncom Formulations (India) Ltd</t>
  </si>
  <si>
    <t>SYNCOMF</t>
  </si>
  <si>
    <t>Andrew Yule &amp; Co Ltd</t>
  </si>
  <si>
    <t>ANDREWYU</t>
  </si>
  <si>
    <t>B L Kashyap and Sons Ltd</t>
  </si>
  <si>
    <t>BLKASHYAP</t>
  </si>
  <si>
    <t>Hariom Pipe Industries Ltd</t>
  </si>
  <si>
    <t>HARIOMPIPE</t>
  </si>
  <si>
    <t>Veranda Learning Solutions Ltd</t>
  </si>
  <si>
    <t>VERANDA</t>
  </si>
  <si>
    <t>Astec Lifesciences Ltd</t>
  </si>
  <si>
    <t>ASTEC</t>
  </si>
  <si>
    <t>Orient Green Power Company Ltd</t>
  </si>
  <si>
    <t>GREENPOWER</t>
  </si>
  <si>
    <t>Yasho Industries Ltd</t>
  </si>
  <si>
    <t>YASHO</t>
  </si>
  <si>
    <t>Nalwa Sons Investments Ltd</t>
  </si>
  <si>
    <t>NSIL</t>
  </si>
  <si>
    <t>IKIO Lighting Ltd</t>
  </si>
  <si>
    <t>IKIO</t>
  </si>
  <si>
    <t>Tarsons Products Ltd</t>
  </si>
  <si>
    <t>TARSONS</t>
  </si>
  <si>
    <t>Axiscades Technologies Ltd</t>
  </si>
  <si>
    <t>AXISCADES</t>
  </si>
  <si>
    <t>Som Distilleries and Breweries Ltd</t>
  </si>
  <si>
    <t>SDBL</t>
  </si>
  <si>
    <t>Nitin Spinners Ltd</t>
  </si>
  <si>
    <t>NITINSPIN</t>
  </si>
  <si>
    <t>BLS E-Services Ltd</t>
  </si>
  <si>
    <t>BLSE</t>
  </si>
  <si>
    <t>Vardhman Special Steels Ltd</t>
  </si>
  <si>
    <t>VSSL</t>
  </si>
  <si>
    <t>BF Investment Ltd</t>
  </si>
  <si>
    <t>BFINVEST</t>
  </si>
  <si>
    <t>Pennar Industries Ltd</t>
  </si>
  <si>
    <t>PENIND</t>
  </si>
  <si>
    <t>Vakrangee Limited</t>
  </si>
  <si>
    <t>VAKRANGEE</t>
  </si>
  <si>
    <t>RIR Power Electronics Ltd</t>
  </si>
  <si>
    <t>RIR</t>
  </si>
  <si>
    <t>Satin Creditcare Network Ltd</t>
  </si>
  <si>
    <t>SATIN</t>
  </si>
  <si>
    <t>Mukand Ltd</t>
  </si>
  <si>
    <t>MUKANDLTD</t>
  </si>
  <si>
    <t>Apcotex Industries Ltd</t>
  </si>
  <si>
    <t>APCOTEXIND</t>
  </si>
  <si>
    <t>Cupid Ltd</t>
  </si>
  <si>
    <t>CUPID</t>
  </si>
  <si>
    <t>Seshasayee Paper and Boards Ltd</t>
  </si>
  <si>
    <t>SESHAPAPER</t>
  </si>
  <si>
    <t>DEE Development Engineers Ltd</t>
  </si>
  <si>
    <t>DEEDEV</t>
  </si>
  <si>
    <t>IFGL Refractories Ltd</t>
  </si>
  <si>
    <t>IFGLEXPOR</t>
  </si>
  <si>
    <t>Tatva Chintan Pharma Chem Ltd</t>
  </si>
  <si>
    <t>TATVA</t>
  </si>
  <si>
    <t>Amrutanjan Health Care Ltd</t>
  </si>
  <si>
    <t>AMRUTANJAN</t>
  </si>
  <si>
    <t>Sasken Technologies Ltd</t>
  </si>
  <si>
    <t>SASKEN</t>
  </si>
  <si>
    <t>Centum Electronics Ltd</t>
  </si>
  <si>
    <t>CENTUM</t>
  </si>
  <si>
    <t>Shriram Properties Ltd</t>
  </si>
  <si>
    <t>SHRIRAMPPS</t>
  </si>
  <si>
    <t>Everest Kanto Cylinder Ltd</t>
  </si>
  <si>
    <t>EKC</t>
  </si>
  <si>
    <t>Sanghi Industries Ltd</t>
  </si>
  <si>
    <t>SANGHIIND</t>
  </si>
  <si>
    <t>Vidhi Specialty Food Ingredients Ltd</t>
  </si>
  <si>
    <t>VIDHIING</t>
  </si>
  <si>
    <t>Igarashi Motors India Ltd</t>
  </si>
  <si>
    <t>IGARASHI</t>
  </si>
  <si>
    <t>Aaswa Trading and Exports Ltd</t>
  </si>
  <si>
    <t>TCC</t>
  </si>
  <si>
    <t>Real Estate Services</t>
  </si>
  <si>
    <t>Pnb Gilts Ltd</t>
  </si>
  <si>
    <t>PNBGILTS</t>
  </si>
  <si>
    <t>Gocl Corporation Ltd</t>
  </si>
  <si>
    <t>GOCLCORP</t>
  </si>
  <si>
    <t>Siyaram Silk Mills Ltd</t>
  </si>
  <si>
    <t>SIYSIL</t>
  </si>
  <si>
    <t>Parag Milk Foods Ltd</t>
  </si>
  <si>
    <t>PARAGMILK</t>
  </si>
  <si>
    <t>Ugro Capital Ltd</t>
  </si>
  <si>
    <t>UGROCAP</t>
  </si>
  <si>
    <t>Uniparts India Ltd</t>
  </si>
  <si>
    <t>UNIPARTS</t>
  </si>
  <si>
    <t>Yatra Online Ltd</t>
  </si>
  <si>
    <t>YATRA</t>
  </si>
  <si>
    <t>HIL Ltd</t>
  </si>
  <si>
    <t>HIL</t>
  </si>
  <si>
    <t>Tribhovandas Bhimji Zaveri Ltd</t>
  </si>
  <si>
    <t>TBZ</t>
  </si>
  <si>
    <t>Platinum Industries Ltd</t>
  </si>
  <si>
    <t>PLATIND</t>
  </si>
  <si>
    <t>ICICI Prudential Nifty 50 ETF</t>
  </si>
  <si>
    <t>NIFTYIETF</t>
  </si>
  <si>
    <t>Deccan Gold Mines Ltd</t>
  </si>
  <si>
    <t>DECNGOLD</t>
  </si>
  <si>
    <t>Navkar Corporation Ltd</t>
  </si>
  <si>
    <t>NAVKARCORP</t>
  </si>
  <si>
    <t>Balmer Lawrie Investments Ltd</t>
  </si>
  <si>
    <t>BLIL</t>
  </si>
  <si>
    <t>Sangam (India) Ltd</t>
  </si>
  <si>
    <t>SANGAMIND</t>
  </si>
  <si>
    <t>Praveg Ltd</t>
  </si>
  <si>
    <t>PRAVEG</t>
  </si>
  <si>
    <t>Abans Holdings Ltd</t>
  </si>
  <si>
    <t>AHL</t>
  </si>
  <si>
    <t>Jagran Prakashan Ltd</t>
  </si>
  <si>
    <t>JAGRAN</t>
  </si>
  <si>
    <t>Media Matrix Worldwide Ltd</t>
  </si>
  <si>
    <t>MMWL</t>
  </si>
  <si>
    <t>Tanfac Industries Ltd</t>
  </si>
  <si>
    <t>TANFACIND</t>
  </si>
  <si>
    <t>Kokuyo Camlin Ltd</t>
  </si>
  <si>
    <t>KOKUYOCMLN</t>
  </si>
  <si>
    <t>Ramco Industries Ltd</t>
  </si>
  <si>
    <t>RAMCOIND</t>
  </si>
  <si>
    <t>Rossell India Ltd</t>
  </si>
  <si>
    <t>ROSSELLIND</t>
  </si>
  <si>
    <t>Shanti Educational Initiatives Ltd</t>
  </si>
  <si>
    <t>SEIL</t>
  </si>
  <si>
    <t>Omaxe Ltd</t>
  </si>
  <si>
    <t>OMAXE</t>
  </si>
  <si>
    <t>Gandhar Oil Refinery (INDIA) Ltd</t>
  </si>
  <si>
    <t>GANDHAR</t>
  </si>
  <si>
    <t>Mufin Green Finance Ltd</t>
  </si>
  <si>
    <t>MUFIN</t>
  </si>
  <si>
    <t>Andhra Paper Ltd</t>
  </si>
  <si>
    <t>ANDHRAPAP</t>
  </si>
  <si>
    <t>Alpex Solar Ltd</t>
  </si>
  <si>
    <t>ALPEXSOLAR</t>
  </si>
  <si>
    <t>Indo Tech Transformers Ltd</t>
  </si>
  <si>
    <t>INDOTECH</t>
  </si>
  <si>
    <t>Expleo Solutions Ltd</t>
  </si>
  <si>
    <t>EXPLEOSOL</t>
  </si>
  <si>
    <t>JISLDVREQS</t>
  </si>
  <si>
    <t>MIC Electronics Ltd</t>
  </si>
  <si>
    <t>MICEL</t>
  </si>
  <si>
    <t>Hubtown Ltd</t>
  </si>
  <si>
    <t>HUBTOWN</t>
  </si>
  <si>
    <t>Systematix Corporate Services Ltd</t>
  </si>
  <si>
    <t>SYSTMTXC</t>
  </si>
  <si>
    <t>PIX Transmissions Ltd</t>
  </si>
  <si>
    <t>PIXTRANS</t>
  </si>
  <si>
    <t>Interarch Building Products Ltd</t>
  </si>
  <si>
    <t>INTERARCH</t>
  </si>
  <si>
    <t>Building Products - Prefab Structures</t>
  </si>
  <si>
    <t>Talbros Automotive Components Ltd</t>
  </si>
  <si>
    <t>TALBROAUTO</t>
  </si>
  <si>
    <t>Cosmo First Ltd</t>
  </si>
  <si>
    <t>COSMOFIRST</t>
  </si>
  <si>
    <t>Hester Biosciences Ltd</t>
  </si>
  <si>
    <t>HESTERBIO</t>
  </si>
  <si>
    <t>Suratwwala Business Group Ltd</t>
  </si>
  <si>
    <t>SBGLP</t>
  </si>
  <si>
    <t>G M Breweries Ltd</t>
  </si>
  <si>
    <t>GMBREW</t>
  </si>
  <si>
    <t>Saraswati Commercial (India) Ltd</t>
  </si>
  <si>
    <t>ZSARACOM</t>
  </si>
  <si>
    <t>TAJ GVK Hotels and Resorts Ltd</t>
  </si>
  <si>
    <t>TAJGVK</t>
  </si>
  <si>
    <t>Master Trust Ltd</t>
  </si>
  <si>
    <t>MASTERTR</t>
  </si>
  <si>
    <t>Eco Recycling Ltd</t>
  </si>
  <si>
    <t>ECORECO</t>
  </si>
  <si>
    <t>Advait Infratech Ltd</t>
  </si>
  <si>
    <t>ADVAIT</t>
  </si>
  <si>
    <t>Electrical Components &amp; Equipment</t>
  </si>
  <si>
    <t>GPT Infraprojects Ltd</t>
  </si>
  <si>
    <t>GPTINFRA</t>
  </si>
  <si>
    <t>Antony Waste Handling Cell Ltd</t>
  </si>
  <si>
    <t>AWHCL</t>
  </si>
  <si>
    <t>NDR Auto Components Ltd</t>
  </si>
  <si>
    <t>NDRAUTO</t>
  </si>
  <si>
    <t>I G Petrochemicals Ltd</t>
  </si>
  <si>
    <t>IGPL</t>
  </si>
  <si>
    <t>Agro Tech Foods Ltd</t>
  </si>
  <si>
    <t>ATFL</t>
  </si>
  <si>
    <t>Kiri Industries Ltd</t>
  </si>
  <si>
    <t>KIRIINDUS</t>
  </si>
  <si>
    <t>Rane (Madras) Ltd</t>
  </si>
  <si>
    <t>RML</t>
  </si>
  <si>
    <t>Excel Industries Ltd</t>
  </si>
  <si>
    <t>EXCELINDUS</t>
  </si>
  <si>
    <t>Kotak Gold Etf</t>
  </si>
  <si>
    <t>GOLD1</t>
  </si>
  <si>
    <t>Cantabil Retail India Ltd</t>
  </si>
  <si>
    <t>CANTABIL</t>
  </si>
  <si>
    <t>Bharat Wire Ropes Ltd</t>
  </si>
  <si>
    <t>BHARATWIRE</t>
  </si>
  <si>
    <t>Suryoday Small Finance Bank Ltd</t>
  </si>
  <si>
    <t>SURYODAY</t>
  </si>
  <si>
    <t>Wheels India Ltd</t>
  </si>
  <si>
    <t>WHEELS</t>
  </si>
  <si>
    <t>Prataap Snacks Ltd</t>
  </si>
  <si>
    <t>DIAMONDYD</t>
  </si>
  <si>
    <t>Knowledge Marine &amp; Engineering Works Ltd</t>
  </si>
  <si>
    <t>KMEW</t>
  </si>
  <si>
    <t>Marine Transportation</t>
  </si>
  <si>
    <t>Panacea Biotec Ltd</t>
  </si>
  <si>
    <t>PANACEABIO</t>
  </si>
  <si>
    <t>Bombay Super Hybrid Seeds Ltd</t>
  </si>
  <si>
    <t>BSHSL</t>
  </si>
  <si>
    <t>Swelect Energy Systems Ltd</t>
  </si>
  <si>
    <t>SWELECTES</t>
  </si>
  <si>
    <t>Lotus Chocolate Company Ltd</t>
  </si>
  <si>
    <t>LOTUSCHO</t>
  </si>
  <si>
    <t>Heranba Industries Ltd</t>
  </si>
  <si>
    <t>HERANBA</t>
  </si>
  <si>
    <t>Bigbloc Construction Ltd</t>
  </si>
  <si>
    <t>BIGBLOC</t>
  </si>
  <si>
    <t>Sirca Paints India Ltd</t>
  </si>
  <si>
    <t>SIRCA</t>
  </si>
  <si>
    <t>Dr Agarwal's Eye Hospital Ltd</t>
  </si>
  <si>
    <t>DRAGARWQ</t>
  </si>
  <si>
    <t>GTPL Hathway Ltd</t>
  </si>
  <si>
    <t>GTPL</t>
  </si>
  <si>
    <t>Madhya Bharat Agro Products Ltd</t>
  </si>
  <si>
    <t>MBAPL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</si>
  <si>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</si>
  <si>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</si>
  <si>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</si>
  <si>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</si>
  <si>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</si>
  <si>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</si>
  <si>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Fedders Holding Ltd</t>
  </si>
  <si>
    <t>FEDDERSHOL</t>
  </si>
  <si>
    <t>Kilburn Engineering Ltd</t>
  </si>
  <si>
    <t>KLBRENG-B</t>
  </si>
  <si>
    <t>Hercules Hoists Ltd</t>
  </si>
  <si>
    <t>HERCULES</t>
  </si>
  <si>
    <t>Windlas Biotech Ltd</t>
  </si>
  <si>
    <t>WINDLAS</t>
  </si>
  <si>
    <t>Udaipur Cement Works Ltd</t>
  </si>
  <si>
    <t>UDAICEMENT</t>
  </si>
  <si>
    <t>Dynacons Systems and Solutions Ltd</t>
  </si>
  <si>
    <t>DSSL</t>
  </si>
  <si>
    <t>Divgi TorqTransfer Systems Ltd</t>
  </si>
  <si>
    <t>DIVGIITTS</t>
  </si>
  <si>
    <t>Irm Energy Ltd</t>
  </si>
  <si>
    <t>IRMENERGY</t>
  </si>
  <si>
    <t>GNA Axles Ltd</t>
  </si>
  <si>
    <t>GNA</t>
  </si>
  <si>
    <t>Sigachi Industries Ltd</t>
  </si>
  <si>
    <t>SIGACHI</t>
  </si>
  <si>
    <t>Butterfly Gandhimathi Appliances Ltd</t>
  </si>
  <si>
    <t>BUTTERFLY</t>
  </si>
  <si>
    <t>Camlin Fine Sciences Ltd</t>
  </si>
  <si>
    <t>CAMLINFINE</t>
  </si>
  <si>
    <t>Ador Welding Ltd</t>
  </si>
  <si>
    <t>ADORWELD</t>
  </si>
  <si>
    <t>Atul Auto Ltd</t>
  </si>
  <si>
    <t>ATULAUTO</t>
  </si>
  <si>
    <t>Three Wheelers</t>
  </si>
  <si>
    <t>Sterling Tools Ltd</t>
  </si>
  <si>
    <t>STERTOOLS</t>
  </si>
  <si>
    <t>GKW Ltd</t>
  </si>
  <si>
    <t>GKWLIMITED</t>
  </si>
  <si>
    <t>India Power Corporation Ltd</t>
  </si>
  <si>
    <t>DPSCLTD</t>
  </si>
  <si>
    <t>Jaiprakash Associates Ltd</t>
  </si>
  <si>
    <t>JPASSOCIAT</t>
  </si>
  <si>
    <t>Jindal Drilling and Industries Ltd</t>
  </si>
  <si>
    <t>JINDRILL</t>
  </si>
  <si>
    <t>Wonder Electricals Ltd</t>
  </si>
  <si>
    <t>WEL</t>
  </si>
  <si>
    <t>GRP Ltd</t>
  </si>
  <si>
    <t>GRPLTD</t>
  </si>
  <si>
    <t>MSP Steel &amp; Power Ltd</t>
  </si>
  <si>
    <t>MSPL</t>
  </si>
  <si>
    <t>Oriental Rail Infrastructure Ltd</t>
  </si>
  <si>
    <t>ORIRAIL</t>
  </si>
  <si>
    <t>Sadhana Nitro Chem Ltd</t>
  </si>
  <si>
    <t>SADHNANIQ</t>
  </si>
  <si>
    <t>Everest Industries Ltd</t>
  </si>
  <si>
    <t>EVERESTIND</t>
  </si>
  <si>
    <t>Walchandnagar Industries Ltd</t>
  </si>
  <si>
    <t>WALCHANNAG</t>
  </si>
  <si>
    <t>Agarwal Industrial Corporation Ltd</t>
  </si>
  <si>
    <t>AGARIND</t>
  </si>
  <si>
    <t>Amines and Plasticizers Ltd</t>
  </si>
  <si>
    <t>AMNPLST</t>
  </si>
  <si>
    <t>Salzer Electronics Ltd</t>
  </si>
  <si>
    <t>SALZERELEC</t>
  </si>
  <si>
    <t>ASM Technologies Ltd</t>
  </si>
  <si>
    <t>ASMTEC</t>
  </si>
  <si>
    <t>BCL Industries Ltd</t>
  </si>
  <si>
    <t>BCLIND</t>
  </si>
  <si>
    <t>Southern Petrochemical Industries Corporation Ltd</t>
  </si>
  <si>
    <t>SPIC</t>
  </si>
  <si>
    <t>Elpro International Ltd</t>
  </si>
  <si>
    <t>ELPROINTL</t>
  </si>
  <si>
    <t>Arman Financial Services Ltd</t>
  </si>
  <si>
    <t>ARMANFIN</t>
  </si>
  <si>
    <t>Suyog Telematics Ltd</t>
  </si>
  <si>
    <t>SUYOG</t>
  </si>
  <si>
    <t>Borosil Scientific Ltd</t>
  </si>
  <si>
    <t>BOROSCI</t>
  </si>
  <si>
    <t>Roto Pumps Ltd</t>
  </si>
  <si>
    <t>ROTO</t>
  </si>
  <si>
    <t>Zota Health Care Ltd</t>
  </si>
  <si>
    <t>ZOTA</t>
  </si>
  <si>
    <t>Reliance Industrial Infrastructure Ltd</t>
  </si>
  <si>
    <t>RIIL</t>
  </si>
  <si>
    <t>Kamdhenu Ltd</t>
  </si>
  <si>
    <t>KAMDHENU</t>
  </si>
  <si>
    <t>Brightcom Group Ltd</t>
  </si>
  <si>
    <t>BCG</t>
  </si>
  <si>
    <t>India Nippon Electricals Ltd</t>
  </si>
  <si>
    <t>INDNIPPON</t>
  </si>
  <si>
    <t>Paushak Ltd</t>
  </si>
  <si>
    <t>PAUSHAKLTD</t>
  </si>
  <si>
    <t>Sri Adhikari Brothers Television Network Ltd</t>
  </si>
  <si>
    <t>SABTNL</t>
  </si>
  <si>
    <t>Beta Drugs Ltd</t>
  </si>
  <si>
    <t>BETA</t>
  </si>
  <si>
    <t>Dcm Shriram Industries Ltd</t>
  </si>
  <si>
    <t>DCMSRIND</t>
  </si>
  <si>
    <t>Om Infra Ltd</t>
  </si>
  <si>
    <t>OMINFRAL</t>
  </si>
  <si>
    <t>Jyoti Resins and Adhesives Ltd</t>
  </si>
  <si>
    <t>JYOTIRES</t>
  </si>
  <si>
    <t>Alldigi Tech Ltd</t>
  </si>
  <si>
    <t>ALLSEC</t>
  </si>
  <si>
    <t>Peninsula Land Ltd</t>
  </si>
  <si>
    <t>PENINLAND</t>
  </si>
  <si>
    <t>Associated Alcohols &amp; Breweries Ltd</t>
  </si>
  <si>
    <t>ASALCBR</t>
  </si>
  <si>
    <t>India Motor Parts &amp; Accessories Ltd</t>
  </si>
  <si>
    <t>IMPAL</t>
  </si>
  <si>
    <t>Matrimony.Com Ltd</t>
  </si>
  <si>
    <t>MATRIMONY</t>
  </si>
  <si>
    <t>Asian Energy Services Ltd</t>
  </si>
  <si>
    <t>ASIANENE</t>
  </si>
  <si>
    <t>Oriental Aromatics Ltd</t>
  </si>
  <si>
    <t>OAL</t>
  </si>
  <si>
    <t>Dhunseri Ventures Ltd</t>
  </si>
  <si>
    <t>DVL</t>
  </si>
  <si>
    <t>Mercury Ev-Tech Ltd</t>
  </si>
  <si>
    <t>MERCURYEV</t>
  </si>
  <si>
    <t>Sportking India Ltd</t>
  </si>
  <si>
    <t>SPORTKING</t>
  </si>
  <si>
    <t>Forbes Precision Tools and Machine Parts Ltd</t>
  </si>
  <si>
    <t>TOTEM</t>
  </si>
  <si>
    <t>Filatex India Ltd</t>
  </si>
  <si>
    <t>FILATEX</t>
  </si>
  <si>
    <t>Eimco Elecon (India) Ltd</t>
  </si>
  <si>
    <t>EIMCOELECO</t>
  </si>
  <si>
    <t>Texmaco Infrastructure &amp; Holdings Ltd</t>
  </si>
  <si>
    <t>TEXINFRA</t>
  </si>
  <si>
    <t>Kesar India Ltd</t>
  </si>
  <si>
    <t>KESAR</t>
  </si>
  <si>
    <t>Real Estate Development</t>
  </si>
  <si>
    <t>Ravindra Energy Ltd</t>
  </si>
  <si>
    <t>RELTD</t>
  </si>
  <si>
    <t>Monte Carlo Fashions Ltd</t>
  </si>
  <si>
    <t>MONTECARLO</t>
  </si>
  <si>
    <t>SMC Global Securities Ltd</t>
  </si>
  <si>
    <t>SMCGLOBAL</t>
  </si>
  <si>
    <t>Madras Fertilizers Ltd</t>
  </si>
  <si>
    <t>MADRASFERT</t>
  </si>
  <si>
    <t>Automobile Corp Of Goa Ltd</t>
  </si>
  <si>
    <t>ACGL</t>
  </si>
  <si>
    <t>Kopran Ltd</t>
  </si>
  <si>
    <t>KOPRAN</t>
  </si>
  <si>
    <t>Tourism Finance Corporation of India Ltd</t>
  </si>
  <si>
    <t>TFCILTD</t>
  </si>
  <si>
    <t>BMW Industries Ltd</t>
  </si>
  <si>
    <t>BMW</t>
  </si>
  <si>
    <t>JG Chemicals Ltd</t>
  </si>
  <si>
    <t>JGCHEM</t>
  </si>
  <si>
    <t>Kabra Extrusion Technik Ltd</t>
  </si>
  <si>
    <t>KABRAEXTRU</t>
  </si>
  <si>
    <t>Hi-Tech Gears Ltd</t>
  </si>
  <si>
    <t>HITECHGEAR</t>
  </si>
  <si>
    <t>5Paisa Capital Ltd</t>
  </si>
  <si>
    <t>5PAISA</t>
  </si>
  <si>
    <t>Century Enka Ltd</t>
  </si>
  <si>
    <t>CENTENKA</t>
  </si>
  <si>
    <t>AMIC Forging Ltd</t>
  </si>
  <si>
    <t>AMIC</t>
  </si>
  <si>
    <t>Steel</t>
  </si>
  <si>
    <t>Allied Digital Services Ltd</t>
  </si>
  <si>
    <t>ADSL</t>
  </si>
  <si>
    <t>Fairchem Organics Ltd</t>
  </si>
  <si>
    <t>FAIRCHEMOR</t>
  </si>
  <si>
    <t>Steelcast Ltd</t>
  </si>
  <si>
    <t>STEELCAS</t>
  </si>
  <si>
    <t>Mishtann Foods Ltd</t>
  </si>
  <si>
    <t>MISHTANN</t>
  </si>
  <si>
    <t>Likhitha Infrastructure Ltd</t>
  </si>
  <si>
    <t>LIKHITHA</t>
  </si>
  <si>
    <t>Yamuna Syndicate Ltd</t>
  </si>
  <si>
    <t>YSL</t>
  </si>
  <si>
    <t>Yuken India Ltd</t>
  </si>
  <si>
    <t>YUKEN</t>
  </si>
  <si>
    <t>Indo Amines Ltd</t>
  </si>
  <si>
    <t>INDOAMIN</t>
  </si>
  <si>
    <t>Kamdhenu Ventures Ltd</t>
  </si>
  <si>
    <t>KAMOPAINTS</t>
  </si>
  <si>
    <t>Steel Exchange India Ltd</t>
  </si>
  <si>
    <t>STEELXIND</t>
  </si>
  <si>
    <t>Popular Vehicles and Services Ltd</t>
  </si>
  <si>
    <t>PVSL</t>
  </si>
  <si>
    <t>Subex Ltd</t>
  </si>
  <si>
    <t>SUBEXLTD</t>
  </si>
  <si>
    <t>ULTRAMARINE &amp; PIGMENTS Ltd</t>
  </si>
  <si>
    <t>ULTRAMAR</t>
  </si>
  <si>
    <t>Veefin Solutions Ltd</t>
  </si>
  <si>
    <t>VEEFIN</t>
  </si>
  <si>
    <t>Application Software</t>
  </si>
  <si>
    <t>Rico Auto Industries Ltd</t>
  </si>
  <si>
    <t>RICOAUTO</t>
  </si>
  <si>
    <t>Trident Techlabs Ltd</t>
  </si>
  <si>
    <t>TECHLABS</t>
  </si>
  <si>
    <t>Ramco Systems Ltd</t>
  </si>
  <si>
    <t>RAMCOSYS</t>
  </si>
  <si>
    <t>Gulshan Polyols Ltd</t>
  </si>
  <si>
    <t>GULPOLY</t>
  </si>
  <si>
    <t>Ester Industries Ltd</t>
  </si>
  <si>
    <t>ESTER</t>
  </si>
  <si>
    <t>Hexa Tradex Ltd</t>
  </si>
  <si>
    <t>HEXATRADEX</t>
  </si>
  <si>
    <t>GPT Healthcare Ltd</t>
  </si>
  <si>
    <t>GPTHEALTH</t>
  </si>
  <si>
    <t>One Point One Solutions Ltd</t>
  </si>
  <si>
    <t>ONEPOINT</t>
  </si>
  <si>
    <t>Lincoln Pharmaceuticals Ltd</t>
  </si>
  <si>
    <t>LINCOLN</t>
  </si>
  <si>
    <t>Krishana Phoschem Ltd</t>
  </si>
  <si>
    <t>KRISHANA</t>
  </si>
  <si>
    <t>GRM Overseas Ltd</t>
  </si>
  <si>
    <t>GRMOVER</t>
  </si>
  <si>
    <t>Mangalore Chemicals and Fertilisers Ltd</t>
  </si>
  <si>
    <t>MANGCHEFER</t>
  </si>
  <si>
    <t>Sat Industries Ltd</t>
  </si>
  <si>
    <t>SATINDLTD</t>
  </si>
  <si>
    <t>Z F Steering Gear (India) Ltd</t>
  </si>
  <si>
    <t>ZFSTEERING</t>
  </si>
  <si>
    <t>Tamilnadu Newsprint &amp; Papers Ltd</t>
  </si>
  <si>
    <t>TNPL</t>
  </si>
  <si>
    <t>Best Agrolife Ltd</t>
  </si>
  <si>
    <t>BESTAGRO</t>
  </si>
  <si>
    <t>Spright Agro Ltd</t>
  </si>
  <si>
    <t>SPRIGHT</t>
  </si>
  <si>
    <t>Allcargo Gati Ltd</t>
  </si>
  <si>
    <t>ACLGATI</t>
  </si>
  <si>
    <t>Polo Queen Industrial and Fintech Ltd</t>
  </si>
  <si>
    <t>PQIF</t>
  </si>
  <si>
    <t>Finkurve Financial Services Ltd</t>
  </si>
  <si>
    <t>FINKURVE</t>
  </si>
  <si>
    <t>Dhunseri Investments Ltd</t>
  </si>
  <si>
    <t>DHUNINV</t>
  </si>
  <si>
    <t>Remus Pharmaceuticals Ltd</t>
  </si>
  <si>
    <t>REMUS</t>
  </si>
  <si>
    <t>Hind Rectifiers Ltd</t>
  </si>
  <si>
    <t>HIRECT</t>
  </si>
  <si>
    <t>Radhika Jeweltech Ltd</t>
  </si>
  <si>
    <t>RADHIKAJWE</t>
  </si>
  <si>
    <t>Cosmic CRF Ltd</t>
  </si>
  <si>
    <t>COSMICCRF</t>
  </si>
  <si>
    <t>Timex Group India Ltd</t>
  </si>
  <si>
    <t>TIMEX</t>
  </si>
  <si>
    <t>Kotak Nifty 50 ETF</t>
  </si>
  <si>
    <t>NIFTY1</t>
  </si>
  <si>
    <t>TV Today Network Limited</t>
  </si>
  <si>
    <t>TVTODAY</t>
  </si>
  <si>
    <t>Andhra Sugars Ltd</t>
  </si>
  <si>
    <t>ANDHRSUGAR</t>
  </si>
  <si>
    <t>Punjab Chemicals and Crop Protection Ltd</t>
  </si>
  <si>
    <t>PUNJABCHEM</t>
  </si>
  <si>
    <t>Vascon Engineers Ltd</t>
  </si>
  <si>
    <t>VASCONEQ</t>
  </si>
  <si>
    <t>SPML Infra Ltd</t>
  </si>
  <si>
    <t>SPMLINFRA</t>
  </si>
  <si>
    <t>Manali Petrochemicals Ltd</t>
  </si>
  <si>
    <t>MANALIPETC</t>
  </si>
  <si>
    <t>Avadh Sugar &amp; Energy Ltd</t>
  </si>
  <si>
    <t>AVADHSUGAR</t>
  </si>
  <si>
    <t>CFF Fluid Control Ltd</t>
  </si>
  <si>
    <t>CFF</t>
  </si>
  <si>
    <t>Aerospace &amp; Defense</t>
  </si>
  <si>
    <t>Prakash Pipes Ltd</t>
  </si>
  <si>
    <t>PPL</t>
  </si>
  <si>
    <t>Kernex Microsystems (India) Ltd</t>
  </si>
  <si>
    <t>KERNEX</t>
  </si>
  <si>
    <t>Shree Digvijay Cement Co Ltd</t>
  </si>
  <si>
    <t>SHREDIGCEM</t>
  </si>
  <si>
    <t>Wardwizard Innovations &amp; Mobility Ltd</t>
  </si>
  <si>
    <t>WARDINMOBI</t>
  </si>
  <si>
    <t>Kellton Tech Solutions Ltd</t>
  </si>
  <si>
    <t>KELLTONTEC</t>
  </si>
  <si>
    <t>Vintage Coffee and Beverages Ltd</t>
  </si>
  <si>
    <t>VINCOFE</t>
  </si>
  <si>
    <t>VLS Finance Ltd</t>
  </si>
  <si>
    <t>VLSFINANCE</t>
  </si>
  <si>
    <t>Oswal Greentech Ltd</t>
  </si>
  <si>
    <t>OSWALGREEN</t>
  </si>
  <si>
    <t>Centrum Capital Ltd</t>
  </si>
  <si>
    <t>CENTRUM</t>
  </si>
  <si>
    <t>Saurashtra Cement Ltd</t>
  </si>
  <si>
    <t>SAURASHCEM</t>
  </si>
  <si>
    <t>KMC Speciality Hospitals (India) Ltd</t>
  </si>
  <si>
    <t>KMCSHIL</t>
  </si>
  <si>
    <t>Indo Rama Synthetics (India) Ltd</t>
  </si>
  <si>
    <t>INDORAMA</t>
  </si>
  <si>
    <t>Shiva Cement Ltd</t>
  </si>
  <si>
    <t>SHIVACEM</t>
  </si>
  <si>
    <t>Hardwyn India Ltd</t>
  </si>
  <si>
    <t>HARDWYN</t>
  </si>
  <si>
    <t>Building Products - Glass</t>
  </si>
  <si>
    <t>Vimta Labs Ltd</t>
  </si>
  <si>
    <t>VIMTALABS</t>
  </si>
  <si>
    <t>Raj Rayon Industries Ltd</t>
  </si>
  <si>
    <t>RAJRILTD</t>
  </si>
  <si>
    <t>AVT Natural Products Ltd</t>
  </si>
  <si>
    <t>AVTNPL</t>
  </si>
  <si>
    <t>Himatsingka Seide Ltd</t>
  </si>
  <si>
    <t>HIMATSEIDE</t>
  </si>
  <si>
    <t>Manoj Vaibhav Gems N Jewellers Ltd</t>
  </si>
  <si>
    <t>MVGJL</t>
  </si>
  <si>
    <t>Rishabh Instruments Ltd</t>
  </si>
  <si>
    <t>RISHABH</t>
  </si>
  <si>
    <t>Macpower CNC Machines Ltd</t>
  </si>
  <si>
    <t>MACPOWER</t>
  </si>
  <si>
    <t>Aurum Proptech Ltd</t>
  </si>
  <si>
    <t>AURUM</t>
  </si>
  <si>
    <t>Kothari Petrochemicals Ltd</t>
  </si>
  <si>
    <t>KOTHARIPET</t>
  </si>
  <si>
    <t>Last Mile Enterprises Ltd</t>
  </si>
  <si>
    <t>LASTMILE</t>
  </si>
  <si>
    <t>Bliss GVS Pharma Ltd</t>
  </si>
  <si>
    <t>BLISSGVS</t>
  </si>
  <si>
    <t>GIC Housing Finance Ltd</t>
  </si>
  <si>
    <t>GICHSGFIN</t>
  </si>
  <si>
    <t>Sandesh Ltd</t>
  </si>
  <si>
    <t>SANDESH</t>
  </si>
  <si>
    <t>Arihant Superstructures Ltd</t>
  </si>
  <si>
    <t>ARIHANTSUP</t>
  </si>
  <si>
    <t>Renaissance Global Ltd</t>
  </si>
  <si>
    <t>RGL</t>
  </si>
  <si>
    <t>Asian Star Co Ltd</t>
  </si>
  <si>
    <t>ASTAR</t>
  </si>
  <si>
    <t>Dhampur Sugar Mills Ltd</t>
  </si>
  <si>
    <t>DHAMPURSUG</t>
  </si>
  <si>
    <t>Solex Energy Ltd</t>
  </si>
  <si>
    <t>SOLEX</t>
  </si>
  <si>
    <t>Shankara Building Products Ltd</t>
  </si>
  <si>
    <t>SHANKARA</t>
  </si>
  <si>
    <t>Capital Small Finance Bank Ltd</t>
  </si>
  <si>
    <t>CAPITALSFB</t>
  </si>
  <si>
    <t>Credo Brands Marketing Ltd</t>
  </si>
  <si>
    <t>MUFTI</t>
  </si>
  <si>
    <t>Men's Clothing</t>
  </si>
  <si>
    <t>Snowman Logistics Ltd</t>
  </si>
  <si>
    <t>SNOWMAN</t>
  </si>
  <si>
    <t>SAR Televenture Ltd</t>
  </si>
  <si>
    <t>SARTELE</t>
  </si>
  <si>
    <t>Bajaj Steel Industries Ltd</t>
  </si>
  <si>
    <t>BAJAJST</t>
  </si>
  <si>
    <t>Spacenet Enterprises India Ltd</t>
  </si>
  <si>
    <t>SPCENET</t>
  </si>
  <si>
    <t>Xchanging Solutions Ltd</t>
  </si>
  <si>
    <t>XCHANGING</t>
  </si>
  <si>
    <t>Jagatjit Industries Ltd</t>
  </si>
  <si>
    <t>JAGAJITIND</t>
  </si>
  <si>
    <t>Selan Exploration Technology Ltd</t>
  </si>
  <si>
    <t>SELAN</t>
  </si>
  <si>
    <t>Mukka Proteins Ltd</t>
  </si>
  <si>
    <t>MUKKA</t>
  </si>
  <si>
    <t>Arrow Greentech Ltd</t>
  </si>
  <si>
    <t>ARROWGREEN</t>
  </si>
  <si>
    <t>VL E-Governance &amp; IT Solutions Ltd</t>
  </si>
  <si>
    <t>VLEGOV</t>
  </si>
  <si>
    <t>AGS Transact Technologies Ltd</t>
  </si>
  <si>
    <t>AGSTRA</t>
  </si>
  <si>
    <t>Windsor Machines Ltd</t>
  </si>
  <si>
    <t>WINDMACHIN</t>
  </si>
  <si>
    <t>Kirloskar Electric Company Ltd</t>
  </si>
  <si>
    <t>KECL</t>
  </si>
  <si>
    <t>Dwarikesh Sugar Industries Ltd</t>
  </si>
  <si>
    <t>DWARKESH</t>
  </si>
  <si>
    <t>Munjal Auto Industries Ltd</t>
  </si>
  <si>
    <t>MUNJALAU</t>
  </si>
  <si>
    <t>Electrotherm (India) Ltd</t>
  </si>
  <si>
    <t>ELECTHERM</t>
  </si>
  <si>
    <t>Pakka Limited</t>
  </si>
  <si>
    <t>PAKKA</t>
  </si>
  <si>
    <t>Taneja Aerospace and Aviation Ltd</t>
  </si>
  <si>
    <t>TANAA</t>
  </si>
  <si>
    <t>Ngl Fine Chem Ltd</t>
  </si>
  <si>
    <t>NGLFINE</t>
  </si>
  <si>
    <t>Aptech Ltd</t>
  </si>
  <si>
    <t>APTECHT</t>
  </si>
  <si>
    <t>Khazanchi Jewellers Ltd</t>
  </si>
  <si>
    <t>KHAZANCHI</t>
  </si>
  <si>
    <t>Apparel, Accessories &amp; Luxury Goods</t>
  </si>
  <si>
    <t>HLV Ltd</t>
  </si>
  <si>
    <t>HLVLTD</t>
  </si>
  <si>
    <t>Chemfab Alkalis Ltd</t>
  </si>
  <si>
    <t>CHEMFAB</t>
  </si>
  <si>
    <t>Elin Electronics Ltd</t>
  </si>
  <si>
    <t>ELIN</t>
  </si>
  <si>
    <t>Crest Ventures Ltd</t>
  </si>
  <si>
    <t>CREST</t>
  </si>
  <si>
    <t>Mafatlal Industries Ltd</t>
  </si>
  <si>
    <t>MAFATIND</t>
  </si>
  <si>
    <t>Uttam Sugar Mills Ltd</t>
  </si>
  <si>
    <t>UTTAMSUGAR</t>
  </si>
  <si>
    <t>Dynamic Cables Ltd</t>
  </si>
  <si>
    <t>DYCL</t>
  </si>
  <si>
    <t>Automotive Stampings and Assemblies Ltd</t>
  </si>
  <si>
    <t>ASAL</t>
  </si>
  <si>
    <t>Wealth First Portfolio Managers Ltd</t>
  </si>
  <si>
    <t>WEALTH</t>
  </si>
  <si>
    <t>Control Print Ltd</t>
  </si>
  <si>
    <t>CONTROLPR</t>
  </si>
  <si>
    <t>Basilic Fly Studio Ltd</t>
  </si>
  <si>
    <t>BASILIC</t>
  </si>
  <si>
    <t>Heubach Colorants India Ltd</t>
  </si>
  <si>
    <t>HEUBACHIND</t>
  </si>
  <si>
    <t>Vardhman Holdings Ltd</t>
  </si>
  <si>
    <t>VHL</t>
  </si>
  <si>
    <t>Orient Technologies Ltd</t>
  </si>
  <si>
    <t>ORIENTTECH</t>
  </si>
  <si>
    <t>Creative Newtech Ltd</t>
  </si>
  <si>
    <t>CREATIVE</t>
  </si>
  <si>
    <t>Beekay Steel Industries Ltd</t>
  </si>
  <si>
    <t>BEEKAY</t>
  </si>
  <si>
    <t>Uniphos Enterprises Ltd</t>
  </si>
  <si>
    <t>UNIENTER</t>
  </si>
  <si>
    <t>Kuantum Papers Ltd</t>
  </si>
  <si>
    <t>KUANTUM</t>
  </si>
  <si>
    <t>R K Swamy Ltd</t>
  </si>
  <si>
    <t>RKSWAMY</t>
  </si>
  <si>
    <t>Simplex Infrastructures Ltd</t>
  </si>
  <si>
    <t>SIMPLEXINF</t>
  </si>
  <si>
    <t>Sathlokhar Synergys E&amp;C Global Ltd</t>
  </si>
  <si>
    <t>SSEGL</t>
  </si>
  <si>
    <t>Saint-Gobain Sekurit India Ltd</t>
  </si>
  <si>
    <t>SAINTGOBAIN</t>
  </si>
  <si>
    <t>New Delhi Television Ltd</t>
  </si>
  <si>
    <t>NDTV</t>
  </si>
  <si>
    <t>Rhetan TMT Ltd</t>
  </si>
  <si>
    <t>RHETAN</t>
  </si>
  <si>
    <t>3B Blackbio DX Ltd</t>
  </si>
  <si>
    <t>3BBLACKBIO</t>
  </si>
  <si>
    <t>Fertilizers &amp; Agricultural Chemicals</t>
  </si>
  <si>
    <t>Ksolves India Ltd</t>
  </si>
  <si>
    <t>KSOLVES</t>
  </si>
  <si>
    <t>Signpost India Ltd</t>
  </si>
  <si>
    <t>SIGNPOST</t>
  </si>
  <si>
    <t>Shalimar Paints Ltd</t>
  </si>
  <si>
    <t>SHALPAINTS</t>
  </si>
  <si>
    <t>Enkei Wheels (India) Ltd</t>
  </si>
  <si>
    <t>ENKEIWHEL</t>
  </si>
  <si>
    <t>Sunshine Capital Ltd</t>
  </si>
  <si>
    <t>SCL</t>
  </si>
  <si>
    <t>Magadh Sugar &amp; Energy Ltd</t>
  </si>
  <si>
    <t>MAGADSUGAR</t>
  </si>
  <si>
    <t>Panorama Studios International Ltd</t>
  </si>
  <si>
    <t>PANORAMA</t>
  </si>
  <si>
    <t>Chaman Lal Setia Exports Ltd</t>
  </si>
  <si>
    <t>CLSEL</t>
  </si>
  <si>
    <t>Valiant Organics Ltd</t>
  </si>
  <si>
    <t>VALIANTORG</t>
  </si>
  <si>
    <t>Tuticorin Alkali Chemicals and Fertilizers Ltd</t>
  </si>
  <si>
    <t>TUTIALKA</t>
  </si>
  <si>
    <t>Nectar Lifesciences Ltd</t>
  </si>
  <si>
    <t>NECLIFE</t>
  </si>
  <si>
    <t>Vashu Bhagnani Industries Ltd</t>
  </si>
  <si>
    <t>POOJAENT</t>
  </si>
  <si>
    <t>Bhageria Industries Ltd</t>
  </si>
  <si>
    <t>BHAGERIA</t>
  </si>
  <si>
    <t>AGI Infra Ltd</t>
  </si>
  <si>
    <t>AGIIL</t>
  </si>
  <si>
    <t>Nelcast Ltd</t>
  </si>
  <si>
    <t>NELCAST</t>
  </si>
  <si>
    <t>IST Ltd</t>
  </si>
  <si>
    <t>ISTLTD</t>
  </si>
  <si>
    <t>Satia Industries Ltd</t>
  </si>
  <si>
    <t>SATIA</t>
  </si>
  <si>
    <t>Vinyas Innovative Technologies Ltd</t>
  </si>
  <si>
    <t>VINYAS</t>
  </si>
  <si>
    <t>Ganesh Benzoplast Ltd</t>
  </si>
  <si>
    <t>GANESHBE</t>
  </si>
  <si>
    <t>Ceinsys Tech Ltd</t>
  </si>
  <si>
    <t>CEINSYSTECH</t>
  </si>
  <si>
    <t>SBC Exports Ltd</t>
  </si>
  <si>
    <t>SBC</t>
  </si>
  <si>
    <t>Sical Logistics Ltd</t>
  </si>
  <si>
    <t>SICALLOG</t>
  </si>
  <si>
    <t>Pudumjee Paper Products Ltd</t>
  </si>
  <si>
    <t>PDMJEPAPER</t>
  </si>
  <si>
    <t>State Trading Corporation of India Ltd</t>
  </si>
  <si>
    <t>STCINDIA</t>
  </si>
  <si>
    <t>Dharmaj Crop Guard Ltd</t>
  </si>
  <si>
    <t>DHARMAJ</t>
  </si>
  <si>
    <t>Faze Three Ltd</t>
  </si>
  <si>
    <t>FAZE3Q</t>
  </si>
  <si>
    <t>Sahana System Ltd</t>
  </si>
  <si>
    <t>SAHANA</t>
  </si>
  <si>
    <t>Sutlej Textiles and Industries Ltd</t>
  </si>
  <si>
    <t>SUTLEJTEX</t>
  </si>
  <si>
    <t>Jaykay Enterprises Ltd</t>
  </si>
  <si>
    <t>JAYKAY</t>
  </si>
  <si>
    <t>Voith Paper Fabrics India Ltd</t>
  </si>
  <si>
    <t>VOITHPAPR</t>
  </si>
  <si>
    <t>Hazoor Multi Projects Ltd</t>
  </si>
  <si>
    <t>HAZOOR</t>
  </si>
  <si>
    <t>NACL Industries Ltd</t>
  </si>
  <si>
    <t>NACLIND</t>
  </si>
  <si>
    <t>Transindia Real Estate Ltd</t>
  </si>
  <si>
    <t>TREL</t>
  </si>
  <si>
    <t>BEML Land Assets Ltd</t>
  </si>
  <si>
    <t>BLAL</t>
  </si>
  <si>
    <t>Allcargo Terminals Ltd</t>
  </si>
  <si>
    <t>ATL</t>
  </si>
  <si>
    <t>Krystal Integrated Services Ltd</t>
  </si>
  <si>
    <t>KRYSTAL</t>
  </si>
  <si>
    <t>Nahar Spinning Mills Ltd</t>
  </si>
  <si>
    <t>NAHARSPING</t>
  </si>
  <si>
    <t>Shree Ganesh Remedies Ltd</t>
  </si>
  <si>
    <t>SGRL</t>
  </si>
  <si>
    <t>Naperol Investments Ltd</t>
  </si>
  <si>
    <t>NAPEROL</t>
  </si>
  <si>
    <t>Asset Management &amp; Custody Banks</t>
  </si>
  <si>
    <t>Zuari Industries Ltd</t>
  </si>
  <si>
    <t>ZUARIIND</t>
  </si>
  <si>
    <t>Arihant Capital Markets Ltd</t>
  </si>
  <si>
    <t>ARIHANTCAP</t>
  </si>
  <si>
    <t>Sika Interplant Systems Ltd</t>
  </si>
  <si>
    <t>SIKA</t>
  </si>
  <si>
    <t>Industrial and Prudential Investment Co Ltd</t>
  </si>
  <si>
    <t>INDPRUD</t>
  </si>
  <si>
    <t>Urja Global Ltd</t>
  </si>
  <si>
    <t>URJA</t>
  </si>
  <si>
    <t>Concord Control Systems Ltd</t>
  </si>
  <si>
    <t>CNCRD</t>
  </si>
  <si>
    <t>Jay Bharat Maruti Ltd</t>
  </si>
  <si>
    <t>JAYBARMARU</t>
  </si>
  <si>
    <t>Cellecor Gadgets Ltd</t>
  </si>
  <si>
    <t>CELLECOR</t>
  </si>
  <si>
    <t>NINtec Systems Ltd</t>
  </si>
  <si>
    <t>NINSYS</t>
  </si>
  <si>
    <t>GHCL Textiles Ltd</t>
  </si>
  <si>
    <t>GHCLTEXTIL</t>
  </si>
  <si>
    <t>20 Microns Ltd</t>
  </si>
  <si>
    <t>20MICRONS</t>
  </si>
  <si>
    <t>Anuh Pharma Ltd</t>
  </si>
  <si>
    <t>ANUHPHR</t>
  </si>
  <si>
    <t>Alphalogic Techsys Ltd</t>
  </si>
  <si>
    <t>ALPHALOGIC</t>
  </si>
  <si>
    <t>GVK Power &amp; Infrastructure Ltd</t>
  </si>
  <si>
    <t>GVKPIL</t>
  </si>
  <si>
    <t>Airports</t>
  </si>
  <si>
    <t>Bodal Chemicals Ltd</t>
  </si>
  <si>
    <t>BODALCHEM</t>
  </si>
  <si>
    <t>Kore Digital Ltd</t>
  </si>
  <si>
    <t>Infobeans Technologies Ltd</t>
  </si>
  <si>
    <t>INFOBEAN</t>
  </si>
  <si>
    <t>Jagsonpal Pharmaceuticals Ltd</t>
  </si>
  <si>
    <t>JAGSNPHARM</t>
  </si>
  <si>
    <t>Kriti Industries (India) Limited</t>
  </si>
  <si>
    <t>KRITI</t>
  </si>
  <si>
    <t>Ice Make Refrigeration Ltd</t>
  </si>
  <si>
    <t>ICEMAKE</t>
  </si>
  <si>
    <t>Lancer Container Lines Ltd</t>
  </si>
  <si>
    <t>LANCER</t>
  </si>
  <si>
    <t>Bajaj Healthcare Ltd</t>
  </si>
  <si>
    <t>BAJAJHCARE</t>
  </si>
  <si>
    <t>Ganesh Green Bharat Ltd</t>
  </si>
  <si>
    <t>GGBL</t>
  </si>
  <si>
    <t>Kaycee Industries Ltd</t>
  </si>
  <si>
    <t>KAYCEEI</t>
  </si>
  <si>
    <t>Asian Granito India Ltd</t>
  </si>
  <si>
    <t>ASIANTILES</t>
  </si>
  <si>
    <t>Max India Ltd</t>
  </si>
  <si>
    <t>MAXIND</t>
  </si>
  <si>
    <t>Cropster Agro Ltd</t>
  </si>
  <si>
    <t>CROPSTER</t>
  </si>
  <si>
    <t>Morganite Crucible (India) Ltd</t>
  </si>
  <si>
    <t>MORGANITE</t>
  </si>
  <si>
    <t>Krishna Defence &amp; Allied Industries Ltd</t>
  </si>
  <si>
    <t>KRISHNADEF</t>
  </si>
  <si>
    <t>Emkay Taps and Cutting Tools Ltd</t>
  </si>
  <si>
    <t>EMKAYTOOLS</t>
  </si>
  <si>
    <t>AFCOM Holdings Ltd</t>
  </si>
  <si>
    <t>AFCOM</t>
  </si>
  <si>
    <t>Benares Hotels Ltd</t>
  </si>
  <si>
    <t>BENARAS</t>
  </si>
  <si>
    <t>Primo Chemicals Ltd</t>
  </si>
  <si>
    <t>PRIMO</t>
  </si>
  <si>
    <t>Ratnaveer Precision Engineering Ltd</t>
  </si>
  <si>
    <t>RATNAVEER</t>
  </si>
  <si>
    <t>Bharat Parenterals Ltd</t>
  </si>
  <si>
    <t>BPLPHARMA</t>
  </si>
  <si>
    <t>TGV SRAAC Ltd</t>
  </si>
  <si>
    <t>TGVSL</t>
  </si>
  <si>
    <t>Vilas Transcore Ltd</t>
  </si>
  <si>
    <t>VILAS</t>
  </si>
  <si>
    <t>Mindteck (India) Ltd</t>
  </si>
  <si>
    <t>MINDTECK</t>
  </si>
  <si>
    <t>RACL Geartech Ltd</t>
  </si>
  <si>
    <t>RACLGEAR</t>
  </si>
  <si>
    <t>Rushil Decor Ltd</t>
  </si>
  <si>
    <t>RUSHIL</t>
  </si>
  <si>
    <t>Ambika Cotton Mills Ltd</t>
  </si>
  <si>
    <t>AMBIKCO</t>
  </si>
  <si>
    <t>Orient Paper and Industries Ltd</t>
  </si>
  <si>
    <t>ORIENTPPR</t>
  </si>
  <si>
    <t>RSWM Ltd</t>
  </si>
  <si>
    <t>RSWM</t>
  </si>
  <si>
    <t>Innovana Thinklabs Ltd</t>
  </si>
  <si>
    <t>INNOVANA</t>
  </si>
  <si>
    <t>Royal Orchid Hotels Ltd</t>
  </si>
  <si>
    <t>ROHLTD</t>
  </si>
  <si>
    <t>CSL Finance Ltd</t>
  </si>
  <si>
    <t>CSLFINANCE</t>
  </si>
  <si>
    <t>V-Marc India Ltd</t>
  </si>
  <si>
    <t>VMARCIND</t>
  </si>
  <si>
    <t>Capital India Finance Ltd</t>
  </si>
  <si>
    <t>CIFL</t>
  </si>
  <si>
    <t>Prime Securities Ltd</t>
  </si>
  <si>
    <t>PRIMESECU</t>
  </si>
  <si>
    <t>The Ruby Mills Ltd</t>
  </si>
  <si>
    <t>RUBYMILLS</t>
  </si>
  <si>
    <t>Filatex Fashions Ltd</t>
  </si>
  <si>
    <t>FILATFASH</t>
  </si>
  <si>
    <t>Virtuoso Optoelectronics Ltd</t>
  </si>
  <si>
    <t>VOEPL</t>
  </si>
  <si>
    <t>SPEL Semiconductor Ltd</t>
  </si>
  <si>
    <t>SPELS</t>
  </si>
  <si>
    <t>Algoquant Fintech Ltd</t>
  </si>
  <si>
    <t>AQFINTECH</t>
  </si>
  <si>
    <t>Aimtron Electronics Ltd</t>
  </si>
  <si>
    <t>AIMTRON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</si>
  <si>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</si>
  <si>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</si>
  <si>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</si>
  <si>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</si>
  <si>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</si>
  <si>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</si>
  <si>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</si>
  <si>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</si>
  <si>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</si>
  <si>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</si>
  <si>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</si>
  <si>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</si>
  <si>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Services</t>
  </si>
  <si>
    <t>Consumer Durables</t>
  </si>
  <si>
    <t>Services</t>
  </si>
  <si>
    <t>Capital Goods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</si>
  <si>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</si>
  <si>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</si>
  <si>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</si>
  <si>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</si>
  <si>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</si>
  <si>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</si>
  <si>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</si>
  <si>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</si>
  <si>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</si>
  <si>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</si>
  <si>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</si>
  <si>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</si>
  <si>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</si>
  <si>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</si>
  <si>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</si>
  <si>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</si>
  <si>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</si>
  <si>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</si>
  <si>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</si>
  <si>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</si>
  <si>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</si>
  <si>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</si>
  <si>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</si>
  <si>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</si>
  <si>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</si>
  <si>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</si>
  <si>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</si>
  <si>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</si>
  <si>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</si>
  <si>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</si>
  <si>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</si>
  <si>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</si>
  <si>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</si>
  <si>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</si>
  <si>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</si>
  <si>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</si>
  <si>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</si>
  <si>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</si>
  <si>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</si>
  <si>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</si>
  <si>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</si>
  <si>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</si>
  <si>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</si>
  <si>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</si>
  <si>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</si>
  <si>
    <t>Positive</t>
  </si>
  <si>
    <t>Negative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</si>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</sst>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40CA8E-E99B-4D22-8FDA-CE6D7ACA9731}" name="Table3" displayName="Table3" ref="A1:Z122" totalsRowShown="0">
  <autoFilter ref="A1:Z122" xr:uid="{5940CA8E-E99B-4D22-8FDA-CE6D7ACA9731}"/>
  <sortState xmlns:xlrd2="http://schemas.microsoft.com/office/spreadsheetml/2017/richdata2" ref="A2:Z122">
    <sortCondition ref="Z1:Z122"/>
  </sortState>
  <tableColumns count="26">
    <tableColumn id="1" xr3:uid="{82C80EFF-4371-4D6E-95CF-60511712A268}" name="Sub-Sector"/>
    <tableColumn id="2" xr3:uid="{4E4CA655-65D8-4281-86B7-AB41691B8064}" name="Count" dataDxfId="53">
      <calculatedColumnFormula>COUNTIFS(Table2[Sub-Sector],Table3[[#This Row],[Sub-Sector]])</calculatedColumnFormula>
    </tableColumn>
    <tableColumn id="3" xr3:uid="{E913E1F0-81A1-483A-BAF0-F90C3AA8BBBB}" name="Uptrend" dataDxfId="52">
      <calculatedColumnFormula>COUNTIFS(Table2[Sub-Sector],Table3[[#This Row],[Sub-Sector]],Table2[Uptrend],"Uptrend")/Table3[[#This Row],[Count]]</calculatedColumnFormula>
    </tableColumn>
    <tableColumn id="4" xr3:uid="{E89FB404-194E-4068-9983-4B5CA6FCDE2F}" name="1W Out-Performance" dataDxfId="51">
      <calculatedColumnFormula>COUNTIFS(Table2[Sub-Sector],Table3[[#This Row],[Sub-Sector]],Table2[1W Return vs Nifty],"&gt;=5")/Table3[[#This Row],[Count]]</calculatedColumnFormula>
    </tableColumn>
    <tableColumn id="5" xr3:uid="{92956ECB-DF29-4DB7-8FB6-02BE6CC170E7}" name="1M Out-Performance" dataDxfId="50">
      <calculatedColumnFormula>COUNTIFS(Table2[Sub-Sector],Table3[[#This Row],[Sub-Sector]],Table2[1M Return vs Nifty],"&gt;=5")/Table3[[#This Row],[Count]]</calculatedColumnFormula>
    </tableColumn>
    <tableColumn id="6" xr3:uid="{CE0C079F-8989-404E-8AAE-A50831AEEF7A}" name="6M Return vs Nifty" dataDxfId="49">
      <calculatedColumnFormula>COUNTIFS(Table2[Sub-Sector],Table3[[#This Row],[Sub-Sector]],Table2[6M Return vs Nifty],"&gt;=10")/Table3[[#This Row],[Count]]</calculatedColumnFormula>
    </tableColumn>
    <tableColumn id="7" xr3:uid="{EBB607A2-D668-4059-88FF-3D0D142BC58D}" name="1Y Return vs Nifty" dataDxfId="48">
      <calculatedColumnFormula>COUNTIFS(Table2[Sub-Sector],Table3[[#This Row],[Sub-Sector]],Table2[1Y Return vs Nifty],"&gt;=10")/Table3[[#This Row],[Count]]</calculatedColumnFormula>
    </tableColumn>
    <tableColumn id="8" xr3:uid="{EA72592B-6E29-4ECF-9D36-3F7EB1DF9A60}" name="RSI" dataDxfId="47">
      <calculatedColumnFormula>COUNTIFS(Table2[Sub-Sector],Table3[[#This Row],[Sub-Sector]],Table2[RSI Exponential â€“ 14D],"&gt;=50")/Table3[[#This Row],[Count]]</calculatedColumnFormula>
    </tableColumn>
    <tableColumn id="9" xr3:uid="{87379D5F-8C9A-4AFA-BD66-4211B5CF0986}" name="Relative Volume" dataDxfId="46">
      <calculatedColumnFormula>COUNTIFS(Table2[Sub-Sector],Table3[[#This Row],[Sub-Sector]],Table2[Relative Volume],"&gt;=1")/Table3[[#This Row],[Count]]</calculatedColumnFormula>
    </tableColumn>
    <tableColumn id="10" xr3:uid="{11406782-BBD7-4BB9-A72E-7E220E1CFC1B}" name="% Away From Day Low" dataDxfId="45">
      <calculatedColumnFormula>COUNTIFS(Table2[Sub-Sector],Table3[[#This Row],[Sub-Sector]],Table2[% Away From Day Low],"&gt;=0.05")/Table3[[#This Row],[Count]]</calculatedColumnFormula>
    </tableColumn>
    <tableColumn id="11" xr3:uid="{79FA469B-33FA-4F19-9457-AEDBE4FAC83A}" name="% Away From Day High" dataDxfId="44">
      <calculatedColumnFormula>COUNTIFS(Table2[Sub-Sector],Table3[[#This Row],[Sub-Sector]],Table2[% Away From Day High],"&lt;=0.05")/Table3[[#This Row],[Count]]</calculatedColumnFormula>
    </tableColumn>
    <tableColumn id="12" xr3:uid="{435FCD81-BB7B-49F2-A1B5-9D3D8E1FFF32}" name="% Away From Current Week Low" dataDxfId="43">
      <calculatedColumnFormula>COUNTIFS(Table2[Sub-Sector],Table3[[#This Row],[Sub-Sector]],Table2[% Away From Current Week Low],"&gt;=0.05")/Table3[[#This Row],[Count]]</calculatedColumnFormula>
    </tableColumn>
    <tableColumn id="13" xr3:uid="{239AA279-CE45-41F5-A4E4-D274C37A6410}" name="% Away From Current Week High" dataDxfId="42">
      <calculatedColumnFormula>COUNTIFS(Table2[Sub-Sector],Table3[[#This Row],[Sub-Sector]],Table2[% Away From Current Week High],"&lt;=0.05")/Table3[[#This Row],[Count]]</calculatedColumnFormula>
    </tableColumn>
    <tableColumn id="14" xr3:uid="{68D4D8A7-062B-4F1C-AA6C-C612B78ACA52}" name="% Away From Current Month Low" dataDxfId="41">
      <calculatedColumnFormula>COUNTIFS(Table2[Sub-Sector],Table3[[#This Row],[Sub-Sector]],Table2[% Away From Current Month Low],"&gt;=0.05")/Table3[[#This Row],[Count]]</calculatedColumnFormula>
    </tableColumn>
    <tableColumn id="15" xr3:uid="{F5C75710-2033-4BE1-8022-838643D68297}" name="% Away From Current Month High" dataDxfId="40">
      <calculatedColumnFormula>COUNTIFS(Table2[Sub-Sector],Table3[[#This Row],[Sub-Sector]],Table2[% Away From Current Month High],"&lt;=0.05")/Table3[[#This Row],[Count]]</calculatedColumnFormula>
    </tableColumn>
    <tableColumn id="16" xr3:uid="{4201F091-C0CA-41DD-A9E4-911A29B0DE18}" name="% Away From 52W High" dataDxfId="39">
      <calculatedColumnFormula>COUNTIFS(Table2[Sub-Sector],Table3[[#This Row],[Sub-Sector]],Table2[% Away From 52W High],"&lt;=10")/Table3[[#This Row],[Count]]</calculatedColumnFormula>
    </tableColumn>
    <tableColumn id="17" xr3:uid="{923CDBD7-3511-4FE6-812E-6627748D9334}" name="% Away From 52W Low" dataDxfId="38">
      <calculatedColumnFormula>COUNTIFS(Table2[Sub-Sector],Table3[[#This Row],[Sub-Sector]],Table2[% Away From 52W Low],"&gt;=10")/Table3[[#This Row],[Count]]</calculatedColumnFormula>
    </tableColumn>
    <tableColumn id="18" xr3:uid="{BD7BCEAB-D88A-461E-A25E-BB031601A15E}" name="% Price above 20D EMA" dataDxfId="37">
      <calculatedColumnFormula>COUNTIFS(Table2[Sub-Sector],Table3[[#This Row],[Sub-Sector]],Table2[% Price above 20 EMA],"&gt;=0")/Table3[[#This Row],[Count]]</calculatedColumnFormula>
    </tableColumn>
    <tableColumn id="19" xr3:uid="{563B2748-7F0B-460F-A9CC-9F51B579FB95}" name="% Price above 50 EMA" dataDxfId="36">
      <calculatedColumnFormula>COUNTIFS(Table2[Sub-Sector],Table3[[#This Row],[Sub-Sector]],Table2[% Price above 50 EMA],"&gt;=0")/Table3[[#This Row],[Count]]</calculatedColumnFormula>
    </tableColumn>
    <tableColumn id="20" xr3:uid="{6D5AC33D-B215-42B9-95D2-2CFE9FDD44A1}" name="% Price above 200 EMA" dataDxfId="35">
      <calculatedColumnFormula>COUNTIFS(Table2[Sub-Sector],Table3[[#This Row],[Sub-Sector]],Table2[% Price above 200 EMA],"&gt;=0")/Table3[[#This Row],[Count]]</calculatedColumnFormula>
    </tableColumn>
    <tableColumn id="21" xr3:uid="{C9472D60-3612-44E0-9E2B-CB0ADA8EDB15}" name="Rate of Change - Zone" dataDxfId="34">
      <calculatedColumnFormula>COUNTIFS(Table2[Sub-Sector],Table3[[#This Row],[Sub-Sector]],Table2[Rate of Change - Zone],"Positive")/Table3[[#This Row],[Count]]</calculatedColumnFormula>
    </tableColumn>
    <tableColumn id="22" xr3:uid="{8081C02E-4E93-4FB4-A134-CCE89E23487C}" name="Sharpe Ratio" dataDxfId="33">
      <calculatedColumnFormula>COUNTIFS(Table2[Sub-Sector],Table3[[#This Row],[Sub-Sector]],Table2[Sharpe Ratio],"&gt;=0.10")/Table3[[#This Row],[Count]]</calculatedColumnFormula>
    </tableColumn>
    <tableColumn id="23" xr3:uid="{AA15B450-B5DC-4A23-B92F-4DACFA82EE2C}" name="Score" dataDxfId="32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34FC3185-209D-4DCE-A79F-2A433E8BEE98}" name="Rank" dataDxfId="31">
      <calculatedColumnFormula>_xlfn.RANK.AVG(Table3[[#This Row],[Score]],Table3[Score],1)</calculatedColumnFormula>
    </tableColumn>
    <tableColumn id="25" xr3:uid="{15D5F1D7-F8F5-4700-B4F8-973A43E3311E}" name="Score 2 " dataDxfId="30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8B051F5A-68EB-494B-8A5D-01A28303E29D}" name="Rank 2" dataDxfId="29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D809F3-BCF0-4880-AB62-1E72B9AC828B}" name="Table2" displayName="Table2" ref="A1:AV739" totalsRowShown="0">
  <sortState xmlns:xlrd2="http://schemas.microsoft.com/office/spreadsheetml/2017/richdata2" ref="A2:AV739">
    <sortCondition ref="AV1:AV739"/>
  </sortState>
  <tableColumns count="48">
    <tableColumn id="1" xr3:uid="{D0A39DF3-C56C-4AC4-AA97-935AB5EB7F51}" name="Name"/>
    <tableColumn id="2" xr3:uid="{6E1077ED-4BA2-429B-9414-33EA9CCFF103}" name="Ticker"/>
    <tableColumn id="3" xr3:uid="{1EBA6712-99CC-43EF-954B-93B1F8056D5A}" name="Industry"/>
    <tableColumn id="4" xr3:uid="{561DA9C7-7475-4C57-9C9F-D7E986EDEC10}" name="Sub-Sector"/>
    <tableColumn id="5" xr3:uid="{D40E950F-426E-4625-A22F-6D20FAFDA2BF}" name="Market Cap"/>
    <tableColumn id="6" xr3:uid="{4573E311-3990-436B-A9F6-B51C88EA81B0}" name="Close Price"/>
    <tableColumn id="7" xr3:uid="{237DEDAB-7889-46A6-BCFF-2292F05B9C00}" name="1Y Return vs Nifty"/>
    <tableColumn id="18" xr3:uid="{06F46800-7123-4FEC-9B38-CE84A2135A07}" name="1Y Return vs Nifty Z-Score" dataDxfId="28">
      <calculatedColumnFormula>(Table2[[#This Row],[1Y Return vs Nifty]]-AVERAGE(Table2[1Y Return vs Nifty]))/_xlfn.STDEV.P(Table2[1Y Return vs Nifty])</calculatedColumnFormula>
    </tableColumn>
    <tableColumn id="8" xr3:uid="{962D9710-EB40-47BA-8CB4-4518F79298E2}" name="1M Return vs Nifty"/>
    <tableColumn id="19" xr3:uid="{FA069562-2897-4A1B-ABFE-EA03754B69FF}" name="1M Return vs Nifty Z-Score" dataDxfId="27">
      <calculatedColumnFormula>(Table2[[#This Row],[1M Return vs Nifty]]-AVERAGE(Table2[1M Return vs Nifty]))/_xlfn.STDEV.P(Table2[1M Return vs Nifty])</calculatedColumnFormula>
    </tableColumn>
    <tableColumn id="9" xr3:uid="{002BFF70-D0CF-438E-803D-10A3F48384B6}" name="6M Return vs Nifty"/>
    <tableColumn id="20" xr3:uid="{08402C58-2345-4C81-9756-FD7EAD3F8318}" name="6M Return vs Nifty Z-Score" dataDxfId="26">
      <calculatedColumnFormula>(Table2[[#This Row],[6M Return vs Nifty]]-AVERAGE(Table2[6M Return vs Nifty]))/_xlfn.STDEV.P(Table2[6M Return vs Nifty])</calculatedColumnFormula>
    </tableColumn>
    <tableColumn id="10" xr3:uid="{EA9692F5-3815-4742-9951-B6AF0E8ECD1E}" name="1W Return vs Nifty"/>
    <tableColumn id="22" xr3:uid="{B3B3DB9D-3285-448E-8496-F2F0C7DD624F}" name="1W Return vs Nifty Z-Score" dataDxfId="25">
      <calculatedColumnFormula>(Table2[[#This Row],[1W Return vs Nifty]]-AVERAGE(Table2[1W Return vs Nifty]))/_xlfn.STDEV.P(Table2[1W Return vs Nifty])</calculatedColumnFormula>
    </tableColumn>
    <tableColumn id="21" xr3:uid="{BFCD142D-46D2-4B64-958E-E95BE7C2F0B0}" name="20D EMA" dataDxfId="24"/>
    <tableColumn id="11" xr3:uid="{6149B1E6-C5CB-4035-8927-91EA89E7A44D}" name="50D EMA"/>
    <tableColumn id="12" xr3:uid="{720F4272-18EC-49C9-AF7C-FBAA48D94E86}" name="200D EMA"/>
    <tableColumn id="13" xr3:uid="{6294868B-DD84-43A2-BD1D-78961A798D89}" name="RSI Exponential â€“ 14D"/>
    <tableColumn id="25" xr3:uid="{753B6B0F-1816-4ADA-AB00-C6EA0AE47753}" name="% Price above 20 EMA" dataDxfId="23">
      <calculatedColumnFormula>(Table2[[#This Row],[Close Price]]-Table2[[#This Row],[20D EMA]])/Table2[[#This Row],[20D EMA]]</calculatedColumnFormula>
    </tableColumn>
    <tableColumn id="24" xr3:uid="{6B4F079C-11D4-4373-BEA8-CF0A4395C094}" name="% Price above 50 EMA" dataDxfId="22">
      <calculatedColumnFormula>(Table2[[#This Row],[Close Price]]-Table2[[#This Row],[50D EMA]])/Table2[[#This Row],[50D EMA]]</calculatedColumnFormula>
    </tableColumn>
    <tableColumn id="23" xr3:uid="{490BB565-21A8-4F00-B5EB-57106FF83280}" name="% Price above 200 EMA" dataDxfId="21">
      <calculatedColumnFormula>(Table2[[#This Row],[Close Price]]-Table2[[#This Row],[200D EMA]])/Table2[[#This Row],[200D EMA]]</calculatedColumnFormula>
    </tableColumn>
    <tableColumn id="14" xr3:uid="{DD24290A-A855-4B49-8C2E-B0D1B493B00B}" name="Relative Volume"/>
    <tableColumn id="37" xr3:uid="{739B88DF-6386-43DE-9F22-FAFF5040785C}" name="Day Low" dataDxfId="20"/>
    <tableColumn id="36" xr3:uid="{FC5FD000-4F97-4ECD-A698-EEDB0D58FCDA}" name="Day High" dataDxfId="19"/>
    <tableColumn id="35" xr3:uid="{8C6E0F79-A787-43AB-B066-4E3E73D8CD8C}" name="Current Week Low" dataDxfId="18"/>
    <tableColumn id="34" xr3:uid="{62A30D76-F078-4E3B-8C39-CD690C2D39DB}" name="Current Week High" dataDxfId="17"/>
    <tableColumn id="33" xr3:uid="{F70F59AF-8884-4F1E-BAAB-882180B50B56}" name="Current Month Low" dataDxfId="16"/>
    <tableColumn id="32" xr3:uid="{DE96D412-571C-4498-8E5B-22A9E7B1E16B}" name="Current Month High" dataDxfId="15"/>
    <tableColumn id="31" xr3:uid="{22E5AD80-8745-4158-9873-9566827FA294}" name="% Away From Day Low" dataDxfId="14">
      <calculatedColumnFormula>(Table2[[#This Row],[Close Price]]/Table2[[#This Row],[Day Low]])-1</calculatedColumnFormula>
    </tableColumn>
    <tableColumn id="30" xr3:uid="{327C977A-6BA7-4834-9221-E6566DBA6633}" name="% Away From Day High" dataDxfId="13">
      <calculatedColumnFormula>(Table2[[#This Row],[Day High]]/Table2[[#This Row],[Close Price]])-1</calculatedColumnFormula>
    </tableColumn>
    <tableColumn id="29" xr3:uid="{2190200C-9F30-458B-A50E-92DE707AE275}" name="% Away From Current Week Low" dataDxfId="12">
      <calculatedColumnFormula>(Table2[[#This Row],[Close Price]]/Table2[[#This Row],[Current Week Low]])-1</calculatedColumnFormula>
    </tableColumn>
    <tableColumn id="28" xr3:uid="{5C39D2E3-6116-485E-A8C9-1CF9D8006EF2}" name="% Away From Current Week High" dataDxfId="11">
      <calculatedColumnFormula>(Table2[[#This Row],[Current Week High]]/Table2[[#This Row],[Close Price]])-1</calculatedColumnFormula>
    </tableColumn>
    <tableColumn id="27" xr3:uid="{E7723C8A-0FD1-4F21-8105-852E02D91208}" name="% Away From Current Month Low" dataDxfId="10">
      <calculatedColumnFormula>(Table2[[#This Row],[Close Price]]/Table2[[#This Row],[Current Month Low]])-1</calculatedColumnFormula>
    </tableColumn>
    <tableColumn id="26" xr3:uid="{774AD657-2B3D-421C-AACF-3213B3C5B02E}" name="% Away From Current Month High" dataDxfId="9">
      <calculatedColumnFormula>(Table2[[#This Row],[Current Month High]]/Table2[[#This Row],[Close Price]])-1</calculatedColumnFormula>
    </tableColumn>
    <tableColumn id="15" xr3:uid="{333AE908-7BAB-4116-95A6-D7271C446BB1}" name="% Away From 52W High"/>
    <tableColumn id="16" xr3:uid="{2477BEB1-7E04-4207-9F75-94EC0EC89FE3}" name="% Away From 52W Low"/>
    <tableColumn id="42" xr3:uid="{51357109-8F9A-466F-9630-561F18B6CCCF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5B453638-35EF-413D-A4F7-8E0404E00435}" name="Relative Strength Sector Index" dataDxfId="7"/>
    <tableColumn id="40" xr3:uid="{17D4EA71-E307-4AA7-9DA7-29109CB0073A}" name="Relative Strength Sector Index - Zone"/>
    <tableColumn id="39" xr3:uid="{51216BD5-CB40-42E9-ADB1-CBBB763F2AAC}" name="Rate of Change"/>
    <tableColumn id="38" xr3:uid="{FEA456A7-5EE6-43BB-88DC-D5ACF579AD40}" name="Rate of Change - Zone"/>
    <tableColumn id="17" xr3:uid="{8F7127AD-4A3A-44B2-9614-034E96491524}" name="Sharpe Ratio"/>
    <tableColumn id="43" xr3:uid="{35CFE23C-61A5-4740-816C-8F424468EBA5}" name="Sharpe Ratio Z-Score" dataDxfId="6">
      <calculatedColumnFormula>(Table2[[#This Row],[Sharpe Ratio]]-AVERAGE(Table2[Sharpe Ratio]))/_xlfn.STDEV.P(Table2[Sharpe Ratio])</calculatedColumnFormula>
    </tableColumn>
    <tableColumn id="44" xr3:uid="{4BD116FD-5AAD-440B-B7E5-A208E5483755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2B20A799-9CB8-4768-9F6C-6ABAEE6147C2}" name="Rank 1Y" dataDxfId="4">
      <calculatedColumnFormula>_xlfn.RANK.AVG(Table2[[#This Row],[1Y Return vs Nifty Z-Score]],Table2[1Y Return vs Nifty Z-Score])</calculatedColumnFormula>
    </tableColumn>
    <tableColumn id="46" xr3:uid="{2E64EB80-BDE5-443E-A31D-D62B31454F63}" name="Rank 6M" dataDxfId="3">
      <calculatedColumnFormula>_xlfn.RANK.AVG(Table2[[#This Row],[6M Return vs Nifty Z-Score]],Table2[6M Return vs Nifty Z-Score])</calculatedColumnFormula>
    </tableColumn>
    <tableColumn id="47" xr3:uid="{58325ADD-34A5-4CCC-9048-2E000C6190FE}" name="Rank Sharpe" dataDxfId="2">
      <calculatedColumnFormula>_xlfn.RANK.AVG(Table2[[#This Row],[Sharpe Ratio Z-Score]],Table2[Sharpe Ratio Z-Score])</calculatedColumnFormula>
    </tableColumn>
    <tableColumn id="48" xr3:uid="{FAD2F810-79B5-4293-862F-50996279E626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D19F7E-230A-4583-AF73-FFD3E87C94C8}" name="Table1" displayName="Table1" ref="A1:Q1496" totalsRowShown="0">
  <autoFilter ref="A1:Q1496" xr:uid="{18D19F7E-230A-4583-AF73-FFD3E87C94C8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6C41D726-095F-48BD-8CF8-A420F8F4A3EB}" name="Name"/>
    <tableColumn id="2" xr3:uid="{9FDBDC9A-A95F-4737-991B-034DA454F7B6}" name="Ticker"/>
    <tableColumn id="17" xr3:uid="{31A1174E-B9D7-4DCF-9BFC-AC4A78D648AD}" name="Industry" dataDxfId="0">
      <calculatedColumnFormula>IFERROR(VLOOKUP(Table1[[#This Row],[Ticker]],[1]!Table1[[Symbol]:[Industry]],2,FALSE),"-")</calculatedColumnFormula>
    </tableColumn>
    <tableColumn id="3" xr3:uid="{FD800E33-EF28-4499-A7CC-CD63C979D627}" name="Sub-Sector"/>
    <tableColumn id="4" xr3:uid="{3CAD9F63-A43E-4EA2-90A9-0E3924AF3450}" name="Market Cap"/>
    <tableColumn id="5" xr3:uid="{36251C39-1E2F-44D5-A03D-9FFFC7038CCD}" name="Close Price"/>
    <tableColumn id="6" xr3:uid="{3AC7CCD2-9444-4791-939F-741247218DEA}" name="1Y Return vs Nifty"/>
    <tableColumn id="7" xr3:uid="{7624F412-DB3C-4EC6-A7D9-F73FFDB9AE65}" name="1M Return vs Nifty"/>
    <tableColumn id="8" xr3:uid="{D6CD341D-29C0-45CF-9E3B-155AB32A6C3D}" name="6M Return vs Nifty"/>
    <tableColumn id="9" xr3:uid="{B0D7B894-6468-4A18-8848-AB63CAA9C75A}" name="1W Return vs Nifty"/>
    <tableColumn id="10" xr3:uid="{FCE8F607-11EA-4EE4-835B-ECCF6B9BD702}" name="50D EMA"/>
    <tableColumn id="11" xr3:uid="{C2CC7F5C-D8FE-4103-993F-9A0555911B68}" name="200D EMA"/>
    <tableColumn id="12" xr3:uid="{69CE310B-55D8-46C3-AC9D-7EB901C4379B}" name="RSI Exponential â€“ 14D"/>
    <tableColumn id="13" xr3:uid="{806A7AA3-66CA-4B1E-8F43-36F63CE9BF8B}" name="Relative Volume"/>
    <tableColumn id="14" xr3:uid="{6360A146-A56D-46C6-94EF-E345EDA23553}" name="% Away From 52W High"/>
    <tableColumn id="15" xr3:uid="{968CC9EB-79A5-41B5-A843-12A7C9528D12}" name="% Away From 52W Low"/>
    <tableColumn id="16" xr3:uid="{F2CB2722-1614-444C-AEDF-C075D95E6251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9D79-D39E-44CD-8365-42191AA043E7}">
  <dimension ref="A1:Z122"/>
  <sheetViews>
    <sheetView topLeftCell="O1" workbookViewId="0">
      <selection activeCell="O3" sqref="O3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3218</v>
      </c>
      <c r="C1" t="s">
        <v>3207</v>
      </c>
      <c r="D1" t="s">
        <v>3219</v>
      </c>
      <c r="E1" t="s">
        <v>3220</v>
      </c>
      <c r="F1" t="s">
        <v>7</v>
      </c>
      <c r="G1" t="s">
        <v>5</v>
      </c>
      <c r="H1" t="s">
        <v>3221</v>
      </c>
      <c r="I1" t="s">
        <v>12</v>
      </c>
      <c r="J1" t="s">
        <v>3201</v>
      </c>
      <c r="K1" t="s">
        <v>3202</v>
      </c>
      <c r="L1" t="s">
        <v>3203</v>
      </c>
      <c r="M1" t="s">
        <v>3204</v>
      </c>
      <c r="N1" t="s">
        <v>3205</v>
      </c>
      <c r="O1" t="s">
        <v>3206</v>
      </c>
      <c r="P1" t="s">
        <v>13</v>
      </c>
      <c r="Q1" t="s">
        <v>14</v>
      </c>
      <c r="R1" t="s">
        <v>3222</v>
      </c>
      <c r="S1" t="s">
        <v>3193</v>
      </c>
      <c r="T1" t="s">
        <v>3194</v>
      </c>
      <c r="U1" t="s">
        <v>3211</v>
      </c>
      <c r="V1" t="s">
        <v>15</v>
      </c>
      <c r="W1" t="s">
        <v>3213</v>
      </c>
      <c r="X1" t="s">
        <v>3223</v>
      </c>
      <c r="Y1" t="s">
        <v>3224</v>
      </c>
      <c r="Z1" t="s">
        <v>3225</v>
      </c>
    </row>
    <row r="2" spans="1:26" x14ac:dyDescent="0.3">
      <c r="A2" t="s">
        <v>149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139.5</v>
      </c>
      <c r="X2">
        <f>_xlfn.RANK.AVG(Table3[[#This Row],[Score]],Table3[Score],1)</f>
        <v>2.5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47.5</v>
      </c>
      <c r="Z2">
        <f>_xlfn.RANK.AVG(Table3[[#This Row],[Score 2 ]],Table3[[Score 2 ]],1)</f>
        <v>1.5</v>
      </c>
    </row>
    <row r="3" spans="1:26" x14ac:dyDescent="0.3">
      <c r="A3" t="s">
        <v>486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139.5</v>
      </c>
      <c r="X3">
        <f>_xlfn.RANK.AVG(Table3[[#This Row],[Score]],Table3[Score],1)</f>
        <v>2.5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47.5</v>
      </c>
      <c r="Z3">
        <f>_xlfn.RANK.AVG(Table3[[#This Row],[Score 2 ]],Table3[[Score 2 ]],1)</f>
        <v>1.5</v>
      </c>
    </row>
    <row r="4" spans="1:26" x14ac:dyDescent="0.3">
      <c r="A4" t="s">
        <v>86</v>
      </c>
      <c r="B4">
        <f>COUNTIFS(Table2[Sub-Sector],Table3[[#This Row],[Sub-Sector]])</f>
        <v>3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0.33333333333333331</v>
      </c>
      <c r="E4" s="1">
        <f>COUNTIFS(Table2[Sub-Sector],Table3[[#This Row],[Sub-Sector]],Table2[1M Return vs Nifty],"&gt;=5")/Table3[[#This Row],[Count]]</f>
        <v>0.33333333333333331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0.66666666666666663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0.33333333333333331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0.66666666666666663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0.66666666666666663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114</v>
      </c>
      <c r="X4">
        <f>_xlfn.RANK.AVG(Table3[[#This Row],[Score]],Table3[Score],1)</f>
        <v>1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57.5</v>
      </c>
      <c r="Z4">
        <f>_xlfn.RANK.AVG(Table3[[#This Row],[Score 2 ]],Table3[[Score 2 ]],1)</f>
        <v>3</v>
      </c>
    </row>
    <row r="5" spans="1:26" x14ac:dyDescent="0.3">
      <c r="A5" t="s">
        <v>239</v>
      </c>
      <c r="B5">
        <f>COUNTIFS(Table2[Sub-Sector],Table3[[#This Row],[Sub-Sector]])</f>
        <v>2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</v>
      </c>
      <c r="F5" s="1">
        <f>COUNTIFS(Table2[Sub-Sector],Table3[[#This Row],[Sub-Sector]],Table2[6M Return vs Nifty],"&gt;=10")/Table3[[#This Row],[Count]]</f>
        <v>1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0.5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1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1</v>
      </c>
      <c r="P5" s="1">
        <f>COUNTIFS(Table2[Sub-Sector],Table3[[#This Row],[Sub-Sector]],Table2[% Away From 52W High],"&lt;=10")/Table3[[#This Row],[Count]]</f>
        <v>0.5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1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0.5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</v>
      </c>
      <c r="X5">
        <f>_xlfn.RANK.AVG(Table3[[#This Row],[Score]],Table3[Score],1)</f>
        <v>10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70</v>
      </c>
      <c r="Z5">
        <f>_xlfn.RANK.AVG(Table3[[#This Row],[Score 2 ]],Table3[[Score 2 ]],1)</f>
        <v>4</v>
      </c>
    </row>
    <row r="6" spans="1:26" x14ac:dyDescent="0.3">
      <c r="A6" t="s">
        <v>95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</v>
      </c>
      <c r="F6" s="1">
        <f>COUNTIFS(Table2[Sub-Sector],Table3[[#This Row],[Sub-Sector]],Table2[6M Return vs Nifty],"&gt;=10")/Table3[[#This Row],[Count]]</f>
        <v>0.66666666666666663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1</v>
      </c>
      <c r="I6" s="1">
        <f>COUNTIFS(Table2[Sub-Sector],Table3[[#This Row],[Sub-Sector]],Table2[Relative Volume],"&gt;=1")/Table3[[#This Row],[Count]]</f>
        <v>0.66666666666666663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0.66666666666666663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0.66666666666666663</v>
      </c>
      <c r="O6" s="1">
        <f>COUNTIFS(Table2[Sub-Sector],Table3[[#This Row],[Sub-Sector]],Table2[% Away From Current Month High],"&lt;=0.05")/Table3[[#This Row],[Count]]</f>
        <v>1</v>
      </c>
      <c r="P6" s="1">
        <f>COUNTIFS(Table2[Sub-Sector],Table3[[#This Row],[Sub-Sector]],Table2[% Away From 52W High],"&lt;=10")/Table3[[#This Row],[Count]]</f>
        <v>1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1</v>
      </c>
      <c r="V6" s="1">
        <f>COUNTIFS(Table2[Sub-Sector],Table3[[#This Row],[Sub-Sector]],Table2[Sharpe Ratio],"&gt;=0.10")/Table3[[#This Row],[Count]]</f>
        <v>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276.5</v>
      </c>
      <c r="X6">
        <f>_xlfn.RANK.AVG(Table3[[#This Row],[Score]],Table3[Score],1)</f>
        <v>13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95.5</v>
      </c>
      <c r="Z6">
        <f>_xlfn.RANK.AVG(Table3[[#This Row],[Score 2 ]],Table3[[Score 2 ]],1)</f>
        <v>5</v>
      </c>
    </row>
    <row r="7" spans="1:26" x14ac:dyDescent="0.3">
      <c r="A7" t="s">
        <v>792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</v>
      </c>
      <c r="E7" s="1">
        <f>COUNTIFS(Table2[Sub-Sector],Table3[[#This Row],[Sub-Sector]],Table2[1M Return vs Nifty],"&gt;=5")/Table3[[#This Row],[Count]]</f>
        <v>0.66666666666666663</v>
      </c>
      <c r="F7" s="1">
        <f>COUNTIFS(Table2[Sub-Sector],Table3[[#This Row],[Sub-Sector]],Table2[6M Return vs Nifty],"&gt;=10")/Table3[[#This Row],[Count]]</f>
        <v>0.66666666666666663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0.66666666666666663</v>
      </c>
      <c r="I7" s="1">
        <f>COUNTIFS(Table2[Sub-Sector],Table3[[#This Row],[Sub-Sector]],Table2[Relative Volume],"&gt;=1")/Table3[[#This Row],[Count]]</f>
        <v>0.66666666666666663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0.66666666666666663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0.33333333333333331</v>
      </c>
      <c r="N7" s="1">
        <f>COUNTIFS(Table2[Sub-Sector],Table3[[#This Row],[Sub-Sector]],Table2[% Away From Current Month Low],"&gt;=0.05")/Table3[[#This Row],[Count]]</f>
        <v>0.33333333333333331</v>
      </c>
      <c r="O7" s="1">
        <f>COUNTIFS(Table2[Sub-Sector],Table3[[#This Row],[Sub-Sector]],Table2[% Away From Current Month High],"&lt;=0.05")/Table3[[#This Row],[Count]]</f>
        <v>0</v>
      </c>
      <c r="P7" s="1">
        <f>COUNTIFS(Table2[Sub-Sector],Table3[[#This Row],[Sub-Sector]],Table2[% Away From 52W High],"&lt;=10")/Table3[[#This Row],[Count]]</f>
        <v>0.66666666666666663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0.66666666666666663</v>
      </c>
      <c r="V7" s="1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220.5</v>
      </c>
      <c r="X7">
        <f>_xlfn.RANK.AVG(Table3[[#This Row],[Score]],Table3[Score],1)</f>
        <v>6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122.5</v>
      </c>
      <c r="Z7">
        <f>_xlfn.RANK.AVG(Table3[[#This Row],[Score 2 ]],Table3[[Score 2 ]],1)</f>
        <v>6.5</v>
      </c>
    </row>
    <row r="8" spans="1:26" x14ac:dyDescent="0.3">
      <c r="A8" t="s">
        <v>838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0.33333333333333331</v>
      </c>
      <c r="F8" s="1">
        <f>COUNTIFS(Table2[Sub-Sector],Table3[[#This Row],[Sub-Sector]],Table2[6M Return vs Nifty],"&gt;=10")/Table3[[#This Row],[Count]]</f>
        <v>0.66666666666666663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1</v>
      </c>
      <c r="I8" s="1">
        <f>COUNTIFS(Table2[Sub-Sector],Table3[[#This Row],[Sub-Sector]],Table2[Relative Volume],"&gt;=1")/Table3[[#This Row],[Count]]</f>
        <v>0.66666666666666663</v>
      </c>
      <c r="J8" s="1">
        <f>COUNTIFS(Table2[Sub-Sector],Table3[[#This Row],[Sub-Sector]],Table2[% Away From Day Low],"&gt;=0.05")/Table3[[#This Row],[Count]]</f>
        <v>0.33333333333333331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0.66666666666666663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0.66666666666666663</v>
      </c>
      <c r="O8" s="1">
        <f>COUNTIFS(Table2[Sub-Sector],Table3[[#This Row],[Sub-Sector]],Table2[% Away From Current Month High],"&lt;=0.05")/Table3[[#This Row],[Count]]</f>
        <v>0.66666666666666663</v>
      </c>
      <c r="P8" s="1">
        <f>COUNTIFS(Table2[Sub-Sector],Table3[[#This Row],[Sub-Sector]],Table2[% Away From 52W High],"&lt;=10")/Table3[[#This Row],[Count]]</f>
        <v>0.66666666666666663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1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0.66666666666666663</v>
      </c>
      <c r="V8" s="1">
        <f>COUNTIFS(Table2[Sub-Sector],Table3[[#This Row],[Sub-Sector]],Table2[Sharpe Ratio],"&gt;=0.10")/Table3[[#This Row],[Count]]</f>
        <v>0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246.5</v>
      </c>
      <c r="X8">
        <f>_xlfn.RANK.AVG(Table3[[#This Row],[Score]],Table3[Score],1)</f>
        <v>9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122.5</v>
      </c>
      <c r="Z8">
        <f>_xlfn.RANK.AVG(Table3[[#This Row],[Score 2 ]],Table3[[Score 2 ]],1)</f>
        <v>6.5</v>
      </c>
    </row>
    <row r="9" spans="1:26" x14ac:dyDescent="0.3">
      <c r="A9" t="s">
        <v>54</v>
      </c>
      <c r="B9">
        <f>COUNTIFS(Table2[Sub-Sector],Table3[[#This Row],[Sub-Sector]])</f>
        <v>44</v>
      </c>
      <c r="C9" s="1">
        <f>COUNTIFS(Table2[Sub-Sector],Table3[[#This Row],[Sub-Sector]],Table2[Uptrend],"Uptrend")/Table3[[#This Row],[Count]]</f>
        <v>0.93181818181818177</v>
      </c>
      <c r="D9" s="1">
        <f>COUNTIFS(Table2[Sub-Sector],Table3[[#This Row],[Sub-Sector]],Table2[1W Return vs Nifty],"&gt;=5")/Table3[[#This Row],[Count]]</f>
        <v>0.11363636363636363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0.75</v>
      </c>
      <c r="G9" s="1">
        <f>COUNTIFS(Table2[Sub-Sector],Table3[[#This Row],[Sub-Sector]],Table2[1Y Return vs Nifty],"&gt;=10")/Table3[[#This Row],[Count]]</f>
        <v>0.72727272727272729</v>
      </c>
      <c r="H9" s="1">
        <f>COUNTIFS(Table2[Sub-Sector],Table3[[#This Row],[Sub-Sector]],Table2[RSI Exponential â€“ 14D],"&gt;=50")/Table3[[#This Row],[Count]]</f>
        <v>0.81818181818181823</v>
      </c>
      <c r="I9" s="1">
        <f>COUNTIFS(Table2[Sub-Sector],Table3[[#This Row],[Sub-Sector]],Table2[Relative Volume],"&gt;=1")/Table3[[#This Row],[Count]]</f>
        <v>0.52272727272727271</v>
      </c>
      <c r="J9" s="1">
        <f>COUNTIFS(Table2[Sub-Sector],Table3[[#This Row],[Sub-Sector]],Table2[% Away From Day Low],"&gt;=0.05")/Table3[[#This Row],[Count]]</f>
        <v>2.2727272727272728E-2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0.38636363636363635</v>
      </c>
      <c r="M9" s="1">
        <f>COUNTIFS(Table2[Sub-Sector],Table3[[#This Row],[Sub-Sector]],Table2[% Away From Current Week High],"&lt;=0.05")/Table3[[#This Row],[Count]]</f>
        <v>0.77272727272727271</v>
      </c>
      <c r="N9" s="1">
        <f>COUNTIFS(Table2[Sub-Sector],Table3[[#This Row],[Sub-Sector]],Table2[% Away From Current Month Low],"&gt;=0.05")/Table3[[#This Row],[Count]]</f>
        <v>0.61363636363636365</v>
      </c>
      <c r="O9" s="1">
        <f>COUNTIFS(Table2[Sub-Sector],Table3[[#This Row],[Sub-Sector]],Table2[% Away From Current Month High],"&lt;=0.05")/Table3[[#This Row],[Count]]</f>
        <v>0.65909090909090906</v>
      </c>
      <c r="P9" s="1">
        <f>COUNTIFS(Table2[Sub-Sector],Table3[[#This Row],[Sub-Sector]],Table2[% Away From 52W High],"&lt;=10")/Table3[[#This Row],[Count]]</f>
        <v>0.79545454545454541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0.86363636363636365</v>
      </c>
      <c r="S9" s="1">
        <f>COUNTIFS(Table2[Sub-Sector],Table3[[#This Row],[Sub-Sector]],Table2[% Price above 50 EMA],"&gt;=0")/Table3[[#This Row],[Count]]</f>
        <v>0.86363636363636365</v>
      </c>
      <c r="T9" s="1">
        <f>COUNTIFS(Table2[Sub-Sector],Table3[[#This Row],[Sub-Sector]],Table2[% Price above 200 EMA],"&gt;=0")/Table3[[#This Row],[Count]]</f>
        <v>0.97727272727272729</v>
      </c>
      <c r="U9" s="1">
        <f>COUNTIFS(Table2[Sub-Sector],Table3[[#This Row],[Sub-Sector]],Table2[Rate of Change - Zone],"Positive")/Table3[[#This Row],[Count]]</f>
        <v>0.79545454545454541</v>
      </c>
      <c r="V9" s="1">
        <f>COUNTIFS(Table2[Sub-Sector],Table3[[#This Row],[Sub-Sector]],Table2[Sharpe Ratio],"&gt;=0.10")/Table3[[#This Row],[Count]]</f>
        <v>0.13636363636363635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191.5</v>
      </c>
      <c r="X9">
        <f>_xlfn.RANK.AVG(Table3[[#This Row],[Score]],Table3[Score],1)</f>
        <v>4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123</v>
      </c>
      <c r="Z9">
        <f>_xlfn.RANK.AVG(Table3[[#This Row],[Score 2 ]],Table3[[Score 2 ]],1)</f>
        <v>8</v>
      </c>
    </row>
    <row r="10" spans="1:26" x14ac:dyDescent="0.3">
      <c r="A10" t="s">
        <v>912</v>
      </c>
      <c r="B10">
        <f>COUNTIFS(Table2[Sub-Sector],Table3[[#This Row],[Sub-Sector]])</f>
        <v>1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1</v>
      </c>
      <c r="F10" s="1">
        <f>COUNTIFS(Table2[Sub-Sector],Table3[[#This Row],[Sub-Sector]],Table2[6M Return vs Nifty],"&gt;=10")/Table3[[#This Row],[Count]]</f>
        <v>1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0</v>
      </c>
      <c r="J10" s="1">
        <f>COUNTIFS(Table2[Sub-Sector],Table3[[#This Row],[Sub-Sector]],Table2[% Away From Day Low],"&gt;=0.05")/Table3[[#This Row],[Count]]</f>
        <v>1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1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1</v>
      </c>
      <c r="O10" s="1">
        <f>COUNTIFS(Table2[Sub-Sector],Table3[[#This Row],[Sub-Sector]],Table2[% Away From Current Month High],"&lt;=0.05")/Table3[[#This Row],[Count]]</f>
        <v>1</v>
      </c>
      <c r="P10" s="1">
        <f>COUNTIFS(Table2[Sub-Sector],Table3[[#This Row],[Sub-Sector]],Table2[% Away From 52W High],"&lt;=10")/Table3[[#This Row],[Count]]</f>
        <v>1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234</v>
      </c>
      <c r="X10">
        <f>_xlfn.RANK.AVG(Table3[[#This Row],[Score]],Table3[Score],1)</f>
        <v>8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0">
        <f>_xlfn.RANK.AVG(Table3[[#This Row],[Score 2 ]],Table3[[Score 2 ]],1)</f>
        <v>10</v>
      </c>
    </row>
    <row r="11" spans="1:26" x14ac:dyDescent="0.3">
      <c r="A11" t="s">
        <v>1314</v>
      </c>
      <c r="B11">
        <f>COUNTIFS(Table2[Sub-Sector],Table3[[#This Row],[Sub-Sector]])</f>
        <v>1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</v>
      </c>
      <c r="F11" s="1">
        <f>COUNTIFS(Table2[Sub-Sector],Table3[[#This Row],[Sub-Sector]],Table2[6M Return vs Nifty],"&gt;=10")/Table3[[#This Row],[Count]]</f>
        <v>1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0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1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1</v>
      </c>
      <c r="P11" s="1">
        <f>COUNTIFS(Table2[Sub-Sector],Table3[[#This Row],[Sub-Sector]],Table2[% Away From 52W High],"&lt;=10")/Table3[[#This Row],[Count]]</f>
        <v>1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</v>
      </c>
      <c r="X11">
        <f>_xlfn.RANK.AVG(Table3[[#This Row],[Score]],Table3[Score],1)</f>
        <v>25.5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1">
        <f>_xlfn.RANK.AVG(Table3[[#This Row],[Score 2 ]],Table3[[Score 2 ]],1)</f>
        <v>10</v>
      </c>
    </row>
    <row r="12" spans="1:26" x14ac:dyDescent="0.3">
      <c r="A12" t="s">
        <v>1634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0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0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</v>
      </c>
      <c r="X12">
        <f>_xlfn.RANK.AVG(Table3[[#This Row],[Score]],Table3[Score],1)</f>
        <v>25.5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2">
        <f>_xlfn.RANK.AVG(Table3[[#This Row],[Score 2 ]],Table3[[Score 2 ]],1)</f>
        <v>10</v>
      </c>
    </row>
    <row r="13" spans="1:26" x14ac:dyDescent="0.3">
      <c r="A13" t="s">
        <v>118</v>
      </c>
      <c r="B13">
        <f>COUNTIFS(Table2[Sub-Sector],Table3[[#This Row],[Sub-Sector]])</f>
        <v>8</v>
      </c>
      <c r="C13" s="1">
        <f>COUNTIFS(Table2[Sub-Sector],Table3[[#This Row],[Sub-Sector]],Table2[Uptrend],"Uptrend")/Table3[[#This Row],[Count]]</f>
        <v>0.875</v>
      </c>
      <c r="D13" s="1">
        <f>COUNTIFS(Table2[Sub-Sector],Table3[[#This Row],[Sub-Sector]],Table2[1W Return vs Nifty],"&gt;=5")/Table3[[#This Row],[Count]]</f>
        <v>0.125</v>
      </c>
      <c r="E13" s="1">
        <f>COUNTIFS(Table2[Sub-Sector],Table3[[#This Row],[Sub-Sector]],Table2[1M Return vs Nifty],"&gt;=5")/Table3[[#This Row],[Count]]</f>
        <v>0.125</v>
      </c>
      <c r="F13" s="1">
        <f>COUNTIFS(Table2[Sub-Sector],Table3[[#This Row],[Sub-Sector]],Table2[6M Return vs Nifty],"&gt;=10")/Table3[[#This Row],[Count]]</f>
        <v>0.75</v>
      </c>
      <c r="G13" s="1">
        <f>COUNTIFS(Table2[Sub-Sector],Table3[[#This Row],[Sub-Sector]],Table2[1Y Return vs Nifty],"&gt;=10")/Table3[[#This Row],[Count]]</f>
        <v>0.625</v>
      </c>
      <c r="H13" s="1">
        <f>COUNTIFS(Table2[Sub-Sector],Table3[[#This Row],[Sub-Sector]],Table2[RSI Exponential â€“ 14D],"&gt;=50")/Table3[[#This Row],[Count]]</f>
        <v>0.75</v>
      </c>
      <c r="I13" s="1">
        <f>COUNTIFS(Table2[Sub-Sector],Table3[[#This Row],[Sub-Sector]],Table2[Relative Volume],"&gt;=1")/Table3[[#This Row],[Count]]</f>
        <v>0.5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0.375</v>
      </c>
      <c r="M13" s="1">
        <f>COUNTIFS(Table2[Sub-Sector],Table3[[#This Row],[Sub-Sector]],Table2[% Away From Current Week High],"&lt;=0.05")/Table3[[#This Row],[Count]]</f>
        <v>0.75</v>
      </c>
      <c r="N13" s="1">
        <f>COUNTIFS(Table2[Sub-Sector],Table3[[#This Row],[Sub-Sector]],Table2[% Away From Current Month Low],"&gt;=0.05")/Table3[[#This Row],[Count]]</f>
        <v>0.5</v>
      </c>
      <c r="O13" s="1">
        <f>COUNTIFS(Table2[Sub-Sector],Table3[[#This Row],[Sub-Sector]],Table2[% Away From Current Month High],"&lt;=0.05")/Table3[[#This Row],[Count]]</f>
        <v>0.5</v>
      </c>
      <c r="P13" s="1">
        <f>COUNTIFS(Table2[Sub-Sector],Table3[[#This Row],[Sub-Sector]],Table2[% Away From 52W High],"&lt;=10")/Table3[[#This Row],[Count]]</f>
        <v>0.625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0.75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0.75</v>
      </c>
      <c r="V13" s="1">
        <f>COUNTIFS(Table2[Sub-Sector],Table3[[#This Row],[Sub-Sector]],Table2[Sharpe Ratio],"&gt;=0.10")/Table3[[#This Row],[Count]]</f>
        <v>0.125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253</v>
      </c>
      <c r="X13">
        <f>_xlfn.RANK.AVG(Table3[[#This Row],[Score]],Table3[Score],1)</f>
        <v>11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145.5</v>
      </c>
      <c r="Z13">
        <f>_xlfn.RANK.AVG(Table3[[#This Row],[Score 2 ]],Table3[[Score 2 ]],1)</f>
        <v>12</v>
      </c>
    </row>
    <row r="14" spans="1:26" x14ac:dyDescent="0.3">
      <c r="A14" t="s">
        <v>251</v>
      </c>
      <c r="B14">
        <f>COUNTIFS(Table2[Sub-Sector],Table3[[#This Row],[Sub-Sector]])</f>
        <v>6</v>
      </c>
      <c r="C14" s="1">
        <f>COUNTIFS(Table2[Sub-Sector],Table3[[#This Row],[Sub-Sector]],Table2[Uptrend],"Uptrend")/Table3[[#This Row],[Count]]</f>
        <v>0.83333333333333337</v>
      </c>
      <c r="D14" s="1">
        <f>COUNTIFS(Table2[Sub-Sector],Table3[[#This Row],[Sub-Sector]],Table2[1W Return vs Nifty],"&gt;=5")/Table3[[#This Row],[Count]]</f>
        <v>0.16666666666666666</v>
      </c>
      <c r="E14" s="1">
        <f>COUNTIFS(Table2[Sub-Sector],Table3[[#This Row],[Sub-Sector]],Table2[1M Return vs Nifty],"&gt;=5")/Table3[[#This Row],[Count]]</f>
        <v>0.5</v>
      </c>
      <c r="F14" s="1">
        <f>COUNTIFS(Table2[Sub-Sector],Table3[[#This Row],[Sub-Sector]],Table2[6M Return vs Nifty],"&gt;=10")/Table3[[#This Row],[Count]]</f>
        <v>0.66666666666666663</v>
      </c>
      <c r="G14" s="1">
        <f>COUNTIFS(Table2[Sub-Sector],Table3[[#This Row],[Sub-Sector]],Table2[1Y Return vs Nifty],"&gt;=10")/Table3[[#This Row],[Count]]</f>
        <v>0.5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0.66666666666666663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0.33333333333333331</v>
      </c>
      <c r="M14" s="1">
        <f>COUNTIFS(Table2[Sub-Sector],Table3[[#This Row],[Sub-Sector]],Table2[% Away From Current Week High],"&lt;=0.05")/Table3[[#This Row],[Count]]</f>
        <v>0.83333333333333337</v>
      </c>
      <c r="N14" s="1">
        <f>COUNTIFS(Table2[Sub-Sector],Table3[[#This Row],[Sub-Sector]],Table2[% Away From Current Month Low],"&gt;=0.05")/Table3[[#This Row],[Count]]</f>
        <v>0.33333333333333331</v>
      </c>
      <c r="O14" s="1">
        <f>COUNTIFS(Table2[Sub-Sector],Table3[[#This Row],[Sub-Sector]],Table2[% Away From Current Month High],"&lt;=0.05")/Table3[[#This Row],[Count]]</f>
        <v>0.83333333333333337</v>
      </c>
      <c r="P14" s="1">
        <f>COUNTIFS(Table2[Sub-Sector],Table3[[#This Row],[Sub-Sector]],Table2[% Away From 52W High],"&lt;=10")/Table3[[#This Row],[Count]]</f>
        <v>0.83333333333333337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0.83333333333333337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0.16666666666666666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221.5</v>
      </c>
      <c r="X14">
        <f>_xlfn.RANK.AVG(Table3[[#This Row],[Score]],Table3[Score],1)</f>
        <v>7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150.5</v>
      </c>
      <c r="Z14">
        <f>_xlfn.RANK.AVG(Table3[[#This Row],[Score 2 ]],Table3[[Score 2 ]],1)</f>
        <v>13</v>
      </c>
    </row>
    <row r="15" spans="1:26" x14ac:dyDescent="0.3">
      <c r="A15" t="s">
        <v>37</v>
      </c>
      <c r="B15">
        <f>COUNTIFS(Table2[Sub-Sector],Table3[[#This Row],[Sub-Sector]])</f>
        <v>3</v>
      </c>
      <c r="C15" s="1">
        <f>COUNTIFS(Table2[Sub-Sector],Table3[[#This Row],[Sub-Sector]],Table2[Uptrend],"Uptrend")/Table3[[#This Row],[Count]]</f>
        <v>0.66666666666666663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0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0.33333333333333331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0.33333333333333331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0.66666666666666663</v>
      </c>
      <c r="N15" s="1">
        <f>COUNTIFS(Table2[Sub-Sector],Table3[[#This Row],[Sub-Sector]],Table2[% Away From Current Month Low],"&gt;=0.05")/Table3[[#This Row],[Count]]</f>
        <v>0.33333333333333331</v>
      </c>
      <c r="O15" s="1">
        <f>COUNTIFS(Table2[Sub-Sector],Table3[[#This Row],[Sub-Sector]],Table2[% Away From Current Month High],"&lt;=0.05")/Table3[[#This Row],[Count]]</f>
        <v>0.66666666666666663</v>
      </c>
      <c r="P15" s="1">
        <f>COUNTIFS(Table2[Sub-Sector],Table3[[#This Row],[Sub-Sector]],Table2[% Away From 52W High],"&lt;=10")/Table3[[#This Row],[Count]]</f>
        <v>0.66666666666666663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0.33333333333333331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387.5</v>
      </c>
      <c r="X15">
        <f>_xlfn.RANK.AVG(Table3[[#This Row],[Score]],Table3[Score],1)</f>
        <v>44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163.5</v>
      </c>
      <c r="Z15">
        <f>_xlfn.RANK.AVG(Table3[[#This Row],[Score 2 ]],Table3[[Score 2 ]],1)</f>
        <v>14</v>
      </c>
    </row>
    <row r="16" spans="1:26" x14ac:dyDescent="0.3">
      <c r="A16" t="s">
        <v>220</v>
      </c>
      <c r="B16">
        <f>COUNTIFS(Table2[Sub-Sector],Table3[[#This Row],[Sub-Sector]])</f>
        <v>3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0.66666666666666663</v>
      </c>
      <c r="F16" s="1">
        <f>COUNTIFS(Table2[Sub-Sector],Table3[[#This Row],[Sub-Sector]],Table2[6M Return vs Nifty],"&gt;=10")/Table3[[#This Row],[Count]]</f>
        <v>0.33333333333333331</v>
      </c>
      <c r="G16" s="1">
        <f>COUNTIFS(Table2[Sub-Sector],Table3[[#This Row],[Sub-Sector]],Table2[1Y Return vs Nifty],"&gt;=10")/Table3[[#This Row],[Count]]</f>
        <v>0.66666666666666663</v>
      </c>
      <c r="H16" s="1">
        <f>COUNTIFS(Table2[Sub-Sector],Table3[[#This Row],[Sub-Sector]],Table2[RSI Exponential â€“ 14D],"&gt;=50")/Table3[[#This Row],[Count]]</f>
        <v>0.66666666666666663</v>
      </c>
      <c r="I16" s="1">
        <f>COUNTIFS(Table2[Sub-Sector],Table3[[#This Row],[Sub-Sector]],Table2[Relative Volume],"&gt;=1")/Table3[[#This Row],[Count]]</f>
        <v>0.66666666666666663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0.33333333333333331</v>
      </c>
      <c r="M16" s="1">
        <f>COUNTIFS(Table2[Sub-Sector],Table3[[#This Row],[Sub-Sector]],Table2[% Away From Current Week High],"&lt;=0.05")/Table3[[#This Row],[Count]]</f>
        <v>0.66666666666666663</v>
      </c>
      <c r="N16" s="1">
        <f>COUNTIFS(Table2[Sub-Sector],Table3[[#This Row],[Sub-Sector]],Table2[% Away From Current Month Low],"&gt;=0.05")/Table3[[#This Row],[Count]]</f>
        <v>0.33333333333333331</v>
      </c>
      <c r="O16" s="1">
        <f>COUNTIFS(Table2[Sub-Sector],Table3[[#This Row],[Sub-Sector]],Table2[% Away From Current Month High],"&lt;=0.05")/Table3[[#This Row],[Count]]</f>
        <v>0.66666666666666663</v>
      </c>
      <c r="P16" s="1">
        <f>COUNTIFS(Table2[Sub-Sector],Table3[[#This Row],[Sub-Sector]],Table2[% Away From 52W High],"&lt;=10")/Table3[[#This Row],[Count]]</f>
        <v>0.66666666666666663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262</v>
      </c>
      <c r="X16">
        <f>_xlfn.RANK.AVG(Table3[[#This Row],[Score]],Table3[Score],1)</f>
        <v>12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</v>
      </c>
      <c r="Z16">
        <f>_xlfn.RANK.AVG(Table3[[#This Row],[Score 2 ]],Table3[[Score 2 ]],1)</f>
        <v>15</v>
      </c>
    </row>
    <row r="17" spans="1:26" x14ac:dyDescent="0.3">
      <c r="A17" t="s">
        <v>166</v>
      </c>
      <c r="B17">
        <f>COUNTIFS(Table2[Sub-Sector],Table3[[#This Row],[Sub-Sector]])</f>
        <v>10</v>
      </c>
      <c r="C17" s="1">
        <f>COUNTIFS(Table2[Sub-Sector],Table3[[#This Row],[Sub-Sector]],Table2[Uptrend],"Uptrend")/Table3[[#This Row],[Count]]</f>
        <v>0.8</v>
      </c>
      <c r="D17" s="1">
        <f>COUNTIFS(Table2[Sub-Sector],Table3[[#This Row],[Sub-Sector]],Table2[1W Return vs Nifty],"&gt;=5")/Table3[[#This Row],[Count]]</f>
        <v>0.1</v>
      </c>
      <c r="E17" s="1">
        <f>COUNTIFS(Table2[Sub-Sector],Table3[[#This Row],[Sub-Sector]],Table2[1M Return vs Nifty],"&gt;=5")/Table3[[#This Row],[Count]]</f>
        <v>0.1</v>
      </c>
      <c r="F17" s="1">
        <f>COUNTIFS(Table2[Sub-Sector],Table3[[#This Row],[Sub-Sector]],Table2[6M Return vs Nifty],"&gt;=10")/Table3[[#This Row],[Count]]</f>
        <v>0.9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0.8</v>
      </c>
      <c r="I17" s="1">
        <f>COUNTIFS(Table2[Sub-Sector],Table3[[#This Row],[Sub-Sector]],Table2[Relative Volume],"&gt;=1")/Table3[[#This Row],[Count]]</f>
        <v>0.1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0.6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0.7</v>
      </c>
      <c r="O17" s="1">
        <f>COUNTIFS(Table2[Sub-Sector],Table3[[#This Row],[Sub-Sector]],Table2[% Away From Current Month High],"&lt;=0.05")/Table3[[#This Row],[Count]]</f>
        <v>0.8</v>
      </c>
      <c r="P17" s="1">
        <f>COUNTIFS(Table2[Sub-Sector],Table3[[#This Row],[Sub-Sector]],Table2[% Away From 52W High],"&lt;=10")/Table3[[#This Row],[Count]]</f>
        <v>0.4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0.8</v>
      </c>
      <c r="S17" s="1">
        <f>COUNTIFS(Table2[Sub-Sector],Table3[[#This Row],[Sub-Sector]],Table2[% Price above 50 EMA],"&gt;=0")/Table3[[#This Row],[Count]]</f>
        <v>0.8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0.6</v>
      </c>
      <c r="V17" s="1">
        <f>COUNTIFS(Table2[Sub-Sector],Table3[[#This Row],[Sub-Sector]],Table2[Sharpe Ratio],"&gt;=0.10")/Table3[[#This Row],[Count]]</f>
        <v>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288.5</v>
      </c>
      <c r="X17">
        <f>_xlfn.RANK.AVG(Table3[[#This Row],[Score]],Table3[Score],1)</f>
        <v>17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17">
        <f>_xlfn.RANK.AVG(Table3[[#This Row],[Score 2 ]],Table3[[Score 2 ]],1)</f>
        <v>16.5</v>
      </c>
    </row>
    <row r="18" spans="1:26" x14ac:dyDescent="0.3">
      <c r="A18" t="s">
        <v>187</v>
      </c>
      <c r="B18">
        <f>COUNTIFS(Table2[Sub-Sector],Table3[[#This Row],[Sub-Sector]])</f>
        <v>4</v>
      </c>
      <c r="C18" s="1">
        <f>COUNTIFS(Table2[Sub-Sector],Table3[[#This Row],[Sub-Sector]],Table2[Uptrend],"Uptrend")/Table3[[#This Row],[Count]]</f>
        <v>1</v>
      </c>
      <c r="D18" s="1">
        <f>COUNTIFS(Table2[Sub-Sector],Table3[[#This Row],[Sub-Sector]],Table2[1W Return vs Nifty],"&gt;=5")/Table3[[#This Row],[Count]]</f>
        <v>0.25</v>
      </c>
      <c r="E18" s="1">
        <f>COUNTIFS(Table2[Sub-Sector],Table3[[#This Row],[Sub-Sector]],Table2[1M Return vs Nifty],"&gt;=5")/Table3[[#This Row],[Count]]</f>
        <v>0.75</v>
      </c>
      <c r="F18" s="1">
        <f>COUNTIFS(Table2[Sub-Sector],Table3[[#This Row],[Sub-Sector]],Table2[6M Return vs Nifty],"&gt;=10")/Table3[[#This Row],[Count]]</f>
        <v>0.75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0.75</v>
      </c>
      <c r="I18" s="1">
        <f>COUNTIFS(Table2[Sub-Sector],Table3[[#This Row],[Sub-Sector]],Table2[Relative Volume],"&gt;=1")/Table3[[#This Row],[Count]]</f>
        <v>0.5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0.25</v>
      </c>
      <c r="M18" s="1">
        <f>COUNTIFS(Table2[Sub-Sector],Table3[[#This Row],[Sub-Sector]],Table2[% Away From Current Week High],"&lt;=0.05")/Table3[[#This Row],[Count]]</f>
        <v>0.5</v>
      </c>
      <c r="N18" s="1">
        <f>COUNTIFS(Table2[Sub-Sector],Table3[[#This Row],[Sub-Sector]],Table2[% Away From Current Month Low],"&gt;=0.05")/Table3[[#This Row],[Count]]</f>
        <v>0.5</v>
      </c>
      <c r="O18" s="1">
        <f>COUNTIFS(Table2[Sub-Sector],Table3[[#This Row],[Sub-Sector]],Table2[% Away From Current Month High],"&lt;=0.05")/Table3[[#This Row],[Count]]</f>
        <v>0.5</v>
      </c>
      <c r="P18" s="1">
        <f>COUNTIFS(Table2[Sub-Sector],Table3[[#This Row],[Sub-Sector]],Table2[% Away From 52W High],"&lt;=10")/Table3[[#This Row],[Count]]</f>
        <v>0.75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0.75</v>
      </c>
      <c r="S18" s="1">
        <f>COUNTIFS(Table2[Sub-Sector],Table3[[#This Row],[Sub-Sector]],Table2[% Price above 50 EMA],"&gt;=0")/Table3[[#This Row],[Count]]</f>
        <v>1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0.75</v>
      </c>
      <c r="V18" s="1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195.5</v>
      </c>
      <c r="X18">
        <f>_xlfn.RANK.AVG(Table3[[#This Row],[Score]],Table3[Score],1)</f>
        <v>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18">
        <f>_xlfn.RANK.AVG(Table3[[#This Row],[Score 2 ]],Table3[[Score 2 ]],1)</f>
        <v>16.5</v>
      </c>
    </row>
    <row r="19" spans="1:26" x14ac:dyDescent="0.3">
      <c r="A19" t="s">
        <v>81</v>
      </c>
      <c r="B19">
        <f>COUNTIFS(Table2[Sub-Sector],Table3[[#This Row],[Sub-Sector]])</f>
        <v>5</v>
      </c>
      <c r="C19" s="1">
        <f>COUNTIFS(Table2[Sub-Sector],Table3[[#This Row],[Sub-Sector]],Table2[Uptrend],"Uptrend")/Table3[[#This Row],[Count]]</f>
        <v>0.8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0.6</v>
      </c>
      <c r="F19" s="1">
        <f>COUNTIFS(Table2[Sub-Sector],Table3[[#This Row],[Sub-Sector]],Table2[6M Return vs Nifty],"&gt;=10")/Table3[[#This Row],[Count]]</f>
        <v>0.6</v>
      </c>
      <c r="G19" s="1">
        <f>COUNTIFS(Table2[Sub-Sector],Table3[[#This Row],[Sub-Sector]],Table2[1Y Return vs Nifty],"&gt;=10")/Table3[[#This Row],[Count]]</f>
        <v>0.6</v>
      </c>
      <c r="H19" s="1">
        <f>COUNTIFS(Table2[Sub-Sector],Table3[[#This Row],[Sub-Sector]],Table2[RSI Exponential â€“ 14D],"&gt;=50")/Table3[[#This Row],[Count]]</f>
        <v>1</v>
      </c>
      <c r="I19" s="1">
        <f>COUNTIFS(Table2[Sub-Sector],Table3[[#This Row],[Sub-Sector]],Table2[Relative Volume],"&gt;=1")/Table3[[#This Row],[Count]]</f>
        <v>0.4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0.8</v>
      </c>
      <c r="L19" s="1">
        <f>COUNTIFS(Table2[Sub-Sector],Table3[[#This Row],[Sub-Sector]],Table2[% Away From Current Week Low],"&gt;=0.05")/Table3[[#This Row],[Count]]</f>
        <v>0.4</v>
      </c>
      <c r="M19" s="1">
        <f>COUNTIFS(Table2[Sub-Sector],Table3[[#This Row],[Sub-Sector]],Table2[% Away From Current Week High],"&lt;=0.05")/Table3[[#This Row],[Count]]</f>
        <v>0.8</v>
      </c>
      <c r="N19" s="1">
        <f>COUNTIFS(Table2[Sub-Sector],Table3[[#This Row],[Sub-Sector]],Table2[% Away From Current Month Low],"&gt;=0.05")/Table3[[#This Row],[Count]]</f>
        <v>0.8</v>
      </c>
      <c r="O19" s="1">
        <f>COUNTIFS(Table2[Sub-Sector],Table3[[#This Row],[Sub-Sector]],Table2[% Away From Current Month High],"&lt;=0.05")/Table3[[#This Row],[Count]]</f>
        <v>0.8</v>
      </c>
      <c r="P19" s="1">
        <f>COUNTIFS(Table2[Sub-Sector],Table3[[#This Row],[Sub-Sector]],Table2[% Away From 52W High],"&lt;=10")/Table3[[#This Row],[Count]]</f>
        <v>0.8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1</v>
      </c>
      <c r="S19" s="1">
        <f>COUNTIFS(Table2[Sub-Sector],Table3[[#This Row],[Sub-Sector]],Table2[% Price above 50 EMA],"&gt;=0")/Table3[[#This Row],[Count]]</f>
        <v>0.8</v>
      </c>
      <c r="T19" s="1">
        <f>COUNTIFS(Table2[Sub-Sector],Table3[[#This Row],[Sub-Sector]],Table2[% Price above 200 EMA],"&gt;=0")/Table3[[#This Row],[Count]]</f>
        <v>0.8</v>
      </c>
      <c r="U19" s="1">
        <f>COUNTIFS(Table2[Sub-Sector],Table3[[#This Row],[Sub-Sector]],Table2[Rate of Change - Zone],"Positive")/Table3[[#This Row],[Count]]</f>
        <v>1</v>
      </c>
      <c r="V19" s="1">
        <f>COUNTIFS(Table2[Sub-Sector],Table3[[#This Row],[Sub-Sector]],Table2[Sharpe Ratio],"&gt;=0.10")/Table3[[#This Row],[Count]]</f>
        <v>0.4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297.5</v>
      </c>
      <c r="X19">
        <f>_xlfn.RANK.AVG(Table3[[#This Row],[Score]],Table3[Score],1)</f>
        <v>20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168.5</v>
      </c>
      <c r="Z19">
        <f>_xlfn.RANK.AVG(Table3[[#This Row],[Score 2 ]],Table3[[Score 2 ]],1)</f>
        <v>18</v>
      </c>
    </row>
    <row r="20" spans="1:26" x14ac:dyDescent="0.3">
      <c r="A20" t="s">
        <v>111</v>
      </c>
      <c r="B20">
        <f>COUNTIFS(Table2[Sub-Sector],Table3[[#This Row],[Sub-Sector]])</f>
        <v>3</v>
      </c>
      <c r="C20" s="1">
        <f>COUNTIFS(Table2[Sub-Sector],Table3[[#This Row],[Sub-Sector]],Table2[Uptrend],"Uptrend")/Table3[[#This Row],[Count]]</f>
        <v>0.66666666666666663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0.33333333333333331</v>
      </c>
      <c r="F20" s="1">
        <f>COUNTIFS(Table2[Sub-Sector],Table3[[#This Row],[Sub-Sector]],Table2[6M Return vs Nifty],"&gt;=10")/Table3[[#This Row],[Count]]</f>
        <v>1</v>
      </c>
      <c r="G20" s="1">
        <f>COUNTIFS(Table2[Sub-Sector],Table3[[#This Row],[Sub-Sector]],Table2[1Y Return vs Nifty],"&gt;=10")/Table3[[#This Row],[Count]]</f>
        <v>1</v>
      </c>
      <c r="H20" s="1">
        <f>COUNTIFS(Table2[Sub-Sector],Table3[[#This Row],[Sub-Sector]],Table2[RSI Exponential â€“ 14D],"&gt;=50")/Table3[[#This Row],[Count]]</f>
        <v>1</v>
      </c>
      <c r="I20" s="1">
        <f>COUNTIFS(Table2[Sub-Sector],Table3[[#This Row],[Sub-Sector]],Table2[Relative Volume],"&gt;=1")/Table3[[#This Row],[Count]]</f>
        <v>0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0.66666666666666663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0.66666666666666663</v>
      </c>
      <c r="O20" s="1">
        <f>COUNTIFS(Table2[Sub-Sector],Table3[[#This Row],[Sub-Sector]],Table2[% Away From Current Month High],"&lt;=0.05")/Table3[[#This Row],[Count]]</f>
        <v>1</v>
      </c>
      <c r="P20" s="1">
        <f>COUNTIFS(Table2[Sub-Sector],Table3[[#This Row],[Sub-Sector]],Table2[% Away From 52W High],"&lt;=10")/Table3[[#This Row],[Count]]</f>
        <v>1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1</v>
      </c>
      <c r="S20" s="1">
        <f>COUNTIFS(Table2[Sub-Sector],Table3[[#This Row],[Sub-Sector]],Table2[% Price above 50 EMA],"&gt;=0")/Table3[[#This Row],[Count]]</f>
        <v>1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0.66666666666666663</v>
      </c>
      <c r="V20" s="1">
        <f>COUNTIFS(Table2[Sub-Sector],Table3[[#This Row],[Sub-Sector]],Table2[Sharpe Ratio],"&gt;=0.10")/Table3[[#This Row],[Count]]</f>
        <v>0.33333333333333331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</v>
      </c>
      <c r="X20">
        <f>_xlfn.RANK.AVG(Table3[[#This Row],[Score]],Table3[Score],1)</f>
        <v>32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</v>
      </c>
      <c r="Z20">
        <f>_xlfn.RANK.AVG(Table3[[#This Row],[Score 2 ]],Table3[[Score 2 ]],1)</f>
        <v>19</v>
      </c>
    </row>
    <row r="21" spans="1:26" x14ac:dyDescent="0.3">
      <c r="A21" t="s">
        <v>546</v>
      </c>
      <c r="B21">
        <f>COUNTIFS(Table2[Sub-Sector],Table3[[#This Row],[Sub-Sector]])</f>
        <v>7</v>
      </c>
      <c r="C21" s="1">
        <f>COUNTIFS(Table2[Sub-Sector],Table3[[#This Row],[Sub-Sector]],Table2[Uptrend],"Uptrend")/Table3[[#This Row],[Count]]</f>
        <v>0.7142857142857143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0.42857142857142855</v>
      </c>
      <c r="F21" s="1">
        <f>COUNTIFS(Table2[Sub-Sector],Table3[[#This Row],[Sub-Sector]],Table2[6M Return vs Nifty],"&gt;=10")/Table3[[#This Row],[Count]]</f>
        <v>0.5714285714285714</v>
      </c>
      <c r="G21" s="1">
        <f>COUNTIFS(Table2[Sub-Sector],Table3[[#This Row],[Sub-Sector]],Table2[1Y Return vs Nifty],"&gt;=10")/Table3[[#This Row],[Count]]</f>
        <v>0.42857142857142855</v>
      </c>
      <c r="H21" s="1">
        <f>COUNTIFS(Table2[Sub-Sector],Table3[[#This Row],[Sub-Sector]],Table2[RSI Exponential â€“ 14D],"&gt;=50")/Table3[[#This Row],[Count]]</f>
        <v>1</v>
      </c>
      <c r="I21" s="1">
        <f>COUNTIFS(Table2[Sub-Sector],Table3[[#This Row],[Sub-Sector]],Table2[Relative Volume],"&gt;=1")/Table3[[#This Row],[Count]]</f>
        <v>0.7142857142857143</v>
      </c>
      <c r="J21" s="1">
        <f>COUNTIFS(Table2[Sub-Sector],Table3[[#This Row],[Sub-Sector]],Table2[% Away From Day Low],"&gt;=0.05")/Table3[[#This Row],[Count]]</f>
        <v>0.14285714285714285</v>
      </c>
      <c r="K21" s="1">
        <f>COUNTIFS(Table2[Sub-Sector],Table3[[#This Row],[Sub-Sector]],Table2[% Away From Day High],"&lt;=0.05")/Table3[[#This Row],[Count]]</f>
        <v>0.7142857142857143</v>
      </c>
      <c r="L21" s="1">
        <f>COUNTIFS(Table2[Sub-Sector],Table3[[#This Row],[Sub-Sector]],Table2[% Away From Current Week Low],"&gt;=0.05")/Table3[[#This Row],[Count]]</f>
        <v>0.8571428571428571</v>
      </c>
      <c r="M21" s="1">
        <f>COUNTIFS(Table2[Sub-Sector],Table3[[#This Row],[Sub-Sector]],Table2[% Away From Current Week High],"&lt;=0.05")/Table3[[#This Row],[Count]]</f>
        <v>0.7142857142857143</v>
      </c>
      <c r="N21" s="1">
        <f>COUNTIFS(Table2[Sub-Sector],Table3[[#This Row],[Sub-Sector]],Table2[% Away From Current Month Low],"&gt;=0.05")/Table3[[#This Row],[Count]]</f>
        <v>1</v>
      </c>
      <c r="O21" s="1">
        <f>COUNTIFS(Table2[Sub-Sector],Table3[[#This Row],[Sub-Sector]],Table2[% Away From Current Month High],"&lt;=0.05")/Table3[[#This Row],[Count]]</f>
        <v>0.7142857142857143</v>
      </c>
      <c r="P21" s="1">
        <f>COUNTIFS(Table2[Sub-Sector],Table3[[#This Row],[Sub-Sector]],Table2[% Away From 52W High],"&lt;=10")/Table3[[#This Row],[Count]]</f>
        <v>0.5714285714285714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1</v>
      </c>
      <c r="S21" s="1">
        <f>COUNTIFS(Table2[Sub-Sector],Table3[[#This Row],[Sub-Sector]],Table2[% Price above 50 EMA],"&gt;=0")/Table3[[#This Row],[Count]]</f>
        <v>1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1</v>
      </c>
      <c r="V21" s="1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322.5</v>
      </c>
      <c r="X21">
        <f>_xlfn.RANK.AVG(Table3[[#This Row],[Score]],Table3[Score],1)</f>
        <v>24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</v>
      </c>
      <c r="Z21">
        <f>_xlfn.RANK.AVG(Table3[[#This Row],[Score 2 ]],Table3[[Score 2 ]],1)</f>
        <v>20</v>
      </c>
    </row>
    <row r="22" spans="1:26" x14ac:dyDescent="0.3">
      <c r="A22" t="s">
        <v>279</v>
      </c>
      <c r="B22">
        <f>COUNTIFS(Table2[Sub-Sector],Table3[[#This Row],[Sub-Sector]])</f>
        <v>14</v>
      </c>
      <c r="C22" s="1">
        <f>COUNTIFS(Table2[Sub-Sector],Table3[[#This Row],[Sub-Sector]],Table2[Uptrend],"Uptrend")/Table3[[#This Row],[Count]]</f>
        <v>0.9285714285714286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0.42857142857142855</v>
      </c>
      <c r="F22" s="1">
        <f>COUNTIFS(Table2[Sub-Sector],Table3[[#This Row],[Sub-Sector]],Table2[6M Return vs Nifty],"&gt;=10")/Table3[[#This Row],[Count]]</f>
        <v>0.5</v>
      </c>
      <c r="G22" s="1">
        <f>COUNTIFS(Table2[Sub-Sector],Table3[[#This Row],[Sub-Sector]],Table2[1Y Return vs Nifty],"&gt;=10")/Table3[[#This Row],[Count]]</f>
        <v>0.5714285714285714</v>
      </c>
      <c r="H22" s="1">
        <f>COUNTIFS(Table2[Sub-Sector],Table3[[#This Row],[Sub-Sector]],Table2[RSI Exponential â€“ 14D],"&gt;=50")/Table3[[#This Row],[Count]]</f>
        <v>0.9285714285714286</v>
      </c>
      <c r="I22" s="1">
        <f>COUNTIFS(Table2[Sub-Sector],Table3[[#This Row],[Sub-Sector]],Table2[Relative Volume],"&gt;=1")/Table3[[#This Row],[Count]]</f>
        <v>0.5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0.9285714285714286</v>
      </c>
      <c r="L22" s="1">
        <f>COUNTIFS(Table2[Sub-Sector],Table3[[#This Row],[Sub-Sector]],Table2[% Away From Current Week Low],"&gt;=0.05")/Table3[[#This Row],[Count]]</f>
        <v>0.2857142857142857</v>
      </c>
      <c r="M22" s="1">
        <f>COUNTIFS(Table2[Sub-Sector],Table3[[#This Row],[Sub-Sector]],Table2[% Away From Current Week High],"&lt;=0.05")/Table3[[#This Row],[Count]]</f>
        <v>0.7857142857142857</v>
      </c>
      <c r="N22" s="1">
        <f>COUNTIFS(Table2[Sub-Sector],Table3[[#This Row],[Sub-Sector]],Table2[% Away From Current Month Low],"&gt;=0.05")/Table3[[#This Row],[Count]]</f>
        <v>0.42857142857142855</v>
      </c>
      <c r="O22" s="1">
        <f>COUNTIFS(Table2[Sub-Sector],Table3[[#This Row],[Sub-Sector]],Table2[% Away From Current Month High],"&lt;=0.05")/Table3[[#This Row],[Count]]</f>
        <v>0.7142857142857143</v>
      </c>
      <c r="P22" s="1">
        <f>COUNTIFS(Table2[Sub-Sector],Table3[[#This Row],[Sub-Sector]],Table2[% Away From 52W High],"&lt;=10")/Table3[[#This Row],[Count]]</f>
        <v>0.6428571428571429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0.9285714285714286</v>
      </c>
      <c r="S22" s="1">
        <f>COUNTIFS(Table2[Sub-Sector],Table3[[#This Row],[Sub-Sector]],Table2[% Price above 50 EMA],"&gt;=0")/Table3[[#This Row],[Count]]</f>
        <v>0.9285714285714286</v>
      </c>
      <c r="T22" s="1">
        <f>COUNTIFS(Table2[Sub-Sector],Table3[[#This Row],[Sub-Sector]],Table2[% Price above 200 EMA],"&gt;=0")/Table3[[#This Row],[Count]]</f>
        <v>0.9285714285714286</v>
      </c>
      <c r="U22" s="1">
        <f>COUNTIFS(Table2[Sub-Sector],Table3[[#This Row],[Sub-Sector]],Table2[Rate of Change - Zone],"Positive")/Table3[[#This Row],[Count]]</f>
        <v>1</v>
      </c>
      <c r="V22" s="1">
        <f>COUNTIFS(Table2[Sub-Sector],Table3[[#This Row],[Sub-Sector]],Table2[Sharpe Ratio],"&gt;=0.10")/Table3[[#This Row],[Count]]</f>
        <v>0.14285714285714285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309.5</v>
      </c>
      <c r="X22">
        <f>_xlfn.RANK.AVG(Table3[[#This Row],[Score]],Table3[Score],1)</f>
        <v>22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</v>
      </c>
      <c r="Z22">
        <f>_xlfn.RANK.AVG(Table3[[#This Row],[Score 2 ]],Table3[[Score 2 ]],1)</f>
        <v>21</v>
      </c>
    </row>
    <row r="23" spans="1:26" x14ac:dyDescent="0.3">
      <c r="A23" t="s">
        <v>375</v>
      </c>
      <c r="B23">
        <f>COUNTIFS(Table2[Sub-Sector],Table3[[#This Row],[Sub-Sector]])</f>
        <v>2</v>
      </c>
      <c r="C23" s="1">
        <f>COUNTIFS(Table2[Sub-Sector],Table3[[#This Row],[Sub-Sector]],Table2[Uptrend],"Uptrend")/Table3[[#This Row],[Count]]</f>
        <v>0.5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0.5</v>
      </c>
      <c r="F23" s="1">
        <f>COUNTIFS(Table2[Sub-Sector],Table3[[#This Row],[Sub-Sector]],Table2[6M Return vs Nifty],"&gt;=10")/Table3[[#This Row],[Count]]</f>
        <v>1</v>
      </c>
      <c r="G23" s="1">
        <f>COUNTIFS(Table2[Sub-Sector],Table3[[#This Row],[Sub-Sector]],Table2[1Y Return vs Nifty],"&gt;=10")/Table3[[#This Row],[Count]]</f>
        <v>0.5</v>
      </c>
      <c r="H23" s="1">
        <f>COUNTIFS(Table2[Sub-Sector],Table3[[#This Row],[Sub-Sector]],Table2[RSI Exponential â€“ 14D],"&gt;=50")/Table3[[#This Row],[Count]]</f>
        <v>0.5</v>
      </c>
      <c r="I23" s="1">
        <f>COUNTIFS(Table2[Sub-Sector],Table3[[#This Row],[Sub-Sector]],Table2[Relative Volume],"&gt;=1")/Table3[[#This Row],[Count]]</f>
        <v>0.5</v>
      </c>
      <c r="J23" s="1">
        <f>COUNTIFS(Table2[Sub-Sector],Table3[[#This Row],[Sub-Sector]],Table2[% Away From Day Low],"&gt;=0.05")/Table3[[#This Row],[Count]]</f>
        <v>0.5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0.5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0.5</v>
      </c>
      <c r="O23" s="1">
        <f>COUNTIFS(Table2[Sub-Sector],Table3[[#This Row],[Sub-Sector]],Table2[% Away From Current Month High],"&lt;=0.05")/Table3[[#This Row],[Count]]</f>
        <v>1</v>
      </c>
      <c r="P23" s="1">
        <f>COUNTIFS(Table2[Sub-Sector],Table3[[#This Row],[Sub-Sector]],Table2[% Away From 52W High],"&lt;=10")/Table3[[#This Row],[Count]]</f>
        <v>0.5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0.5</v>
      </c>
      <c r="S23" s="1">
        <f>COUNTIFS(Table2[Sub-Sector],Table3[[#This Row],[Sub-Sector]],Table2[% Price above 50 EMA],"&gt;=0")/Table3[[#This Row],[Count]]</f>
        <v>0.5</v>
      </c>
      <c r="T23" s="1">
        <f>COUNTIFS(Table2[Sub-Sector],Table3[[#This Row],[Sub-Sector]],Table2[% Price above 200 EMA],"&gt;=0")/Table3[[#This Row],[Count]]</f>
        <v>1</v>
      </c>
      <c r="U23" s="1">
        <f>COUNTIFS(Table2[Sub-Sector],Table3[[#This Row],[Sub-Sector]],Table2[Rate of Change - Zone],"Positive")/Table3[[#This Row],[Count]]</f>
        <v>0.5</v>
      </c>
      <c r="V23" s="1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</v>
      </c>
      <c r="X23">
        <f>_xlfn.RANK.AVG(Table3[[#This Row],[Score]],Table3[Score],1)</f>
        <v>34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174.5</v>
      </c>
      <c r="Z23">
        <f>_xlfn.RANK.AVG(Table3[[#This Row],[Score 2 ]],Table3[[Score 2 ]],1)</f>
        <v>22</v>
      </c>
    </row>
    <row r="24" spans="1:26" x14ac:dyDescent="0.3">
      <c r="A24" t="s">
        <v>234</v>
      </c>
      <c r="B24">
        <f>COUNTIFS(Table2[Sub-Sector],Table3[[#This Row],[Sub-Sector]])</f>
        <v>7</v>
      </c>
      <c r="C24" s="1">
        <f>COUNTIFS(Table2[Sub-Sector],Table3[[#This Row],[Sub-Sector]],Table2[Uptrend],"Uptrend")/Table3[[#This Row],[Count]]</f>
        <v>1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0.5714285714285714</v>
      </c>
      <c r="F24" s="1">
        <f>COUNTIFS(Table2[Sub-Sector],Table3[[#This Row],[Sub-Sector]],Table2[6M Return vs Nifty],"&gt;=10")/Table3[[#This Row],[Count]]</f>
        <v>0.2857142857142857</v>
      </c>
      <c r="G24" s="1">
        <f>COUNTIFS(Table2[Sub-Sector],Table3[[#This Row],[Sub-Sector]],Table2[1Y Return vs Nifty],"&gt;=10")/Table3[[#This Row],[Count]]</f>
        <v>1</v>
      </c>
      <c r="H24" s="1">
        <f>COUNTIFS(Table2[Sub-Sector],Table3[[#This Row],[Sub-Sector]],Table2[RSI Exponential â€“ 14D],"&gt;=50")/Table3[[#This Row],[Count]]</f>
        <v>0.8571428571428571</v>
      </c>
      <c r="I24" s="1">
        <f>COUNTIFS(Table2[Sub-Sector],Table3[[#This Row],[Sub-Sector]],Table2[Relative Volume],"&gt;=1")/Table3[[#This Row],[Count]]</f>
        <v>0.5714285714285714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0.8571428571428571</v>
      </c>
      <c r="L24" s="1">
        <f>COUNTIFS(Table2[Sub-Sector],Table3[[#This Row],[Sub-Sector]],Table2[% Away From Current Week Low],"&gt;=0.05")/Table3[[#This Row],[Count]]</f>
        <v>0.14285714285714285</v>
      </c>
      <c r="M24" s="1">
        <f>COUNTIFS(Table2[Sub-Sector],Table3[[#This Row],[Sub-Sector]],Table2[% Away From Current Week High],"&lt;=0.05")/Table3[[#This Row],[Count]]</f>
        <v>0.8571428571428571</v>
      </c>
      <c r="N24" s="1">
        <f>COUNTIFS(Table2[Sub-Sector],Table3[[#This Row],[Sub-Sector]],Table2[% Away From Current Month Low],"&gt;=0.05")/Table3[[#This Row],[Count]]</f>
        <v>0.2857142857142857</v>
      </c>
      <c r="O24" s="1">
        <f>COUNTIFS(Table2[Sub-Sector],Table3[[#This Row],[Sub-Sector]],Table2[% Away From Current Month High],"&lt;=0.05")/Table3[[#This Row],[Count]]</f>
        <v>0.42857142857142855</v>
      </c>
      <c r="P24" s="1">
        <f>COUNTIFS(Table2[Sub-Sector],Table3[[#This Row],[Sub-Sector]],Table2[% Away From 52W High],"&lt;=10")/Table3[[#This Row],[Count]]</f>
        <v>0.8571428571428571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0.8571428571428571</v>
      </c>
      <c r="S24" s="1">
        <f>COUNTIFS(Table2[Sub-Sector],Table3[[#This Row],[Sub-Sector]],Table2[% Price above 50 EMA],"&gt;=0")/Table3[[#This Row],[Count]]</f>
        <v>1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0.5714285714285714</v>
      </c>
      <c r="V24" s="1">
        <f>COUNTIFS(Table2[Sub-Sector],Table3[[#This Row],[Sub-Sector]],Table2[Sharpe Ratio],"&gt;=0.10")/Table3[[#This Row],[Count]]</f>
        <v>0.42857142857142855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</v>
      </c>
      <c r="X24">
        <f>_xlfn.RANK.AVG(Table3[[#This Row],[Score]],Table3[Score],1)</f>
        <v>14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</v>
      </c>
      <c r="Z24">
        <f>_xlfn.RANK.AVG(Table3[[#This Row],[Score 2 ]],Table3[[Score 2 ]],1)</f>
        <v>23</v>
      </c>
    </row>
    <row r="25" spans="1:26" x14ac:dyDescent="0.3">
      <c r="A25" t="s">
        <v>338</v>
      </c>
      <c r="B25">
        <f>COUNTIFS(Table2[Sub-Sector],Table3[[#This Row],[Sub-Sector]])</f>
        <v>10</v>
      </c>
      <c r="C25" s="1">
        <f>COUNTIFS(Table2[Sub-Sector],Table3[[#This Row],[Sub-Sector]],Table2[Uptrend],"Uptrend")/Table3[[#This Row],[Count]]</f>
        <v>0.9</v>
      </c>
      <c r="D25" s="1">
        <f>COUNTIFS(Table2[Sub-Sector],Table3[[#This Row],[Sub-Sector]],Table2[1W Return vs Nifty],"&gt;=5")/Table3[[#This Row],[Count]]</f>
        <v>0.1</v>
      </c>
      <c r="E25" s="1">
        <f>COUNTIFS(Table2[Sub-Sector],Table3[[#This Row],[Sub-Sector]],Table2[1M Return vs Nifty],"&gt;=5")/Table3[[#This Row],[Count]]</f>
        <v>0.2</v>
      </c>
      <c r="F25" s="1">
        <f>COUNTIFS(Table2[Sub-Sector],Table3[[#This Row],[Sub-Sector]],Table2[6M Return vs Nifty],"&gt;=10")/Table3[[#This Row],[Count]]</f>
        <v>0.9</v>
      </c>
      <c r="G25" s="1">
        <f>COUNTIFS(Table2[Sub-Sector],Table3[[#This Row],[Sub-Sector]],Table2[1Y Return vs Nifty],"&gt;=10")/Table3[[#This Row],[Count]]</f>
        <v>0.7</v>
      </c>
      <c r="H25" s="1">
        <f>COUNTIFS(Table2[Sub-Sector],Table3[[#This Row],[Sub-Sector]],Table2[RSI Exponential â€“ 14D],"&gt;=50")/Table3[[#This Row],[Count]]</f>
        <v>0.5</v>
      </c>
      <c r="I25" s="1">
        <f>COUNTIFS(Table2[Sub-Sector],Table3[[#This Row],[Sub-Sector]],Table2[Relative Volume],"&gt;=1")/Table3[[#This Row],[Count]]</f>
        <v>0.3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0.4</v>
      </c>
      <c r="M25" s="1">
        <f>COUNTIFS(Table2[Sub-Sector],Table3[[#This Row],[Sub-Sector]],Table2[% Away From Current Week High],"&lt;=0.05")/Table3[[#This Row],[Count]]</f>
        <v>0.8</v>
      </c>
      <c r="N25" s="1">
        <f>COUNTIFS(Table2[Sub-Sector],Table3[[#This Row],[Sub-Sector]],Table2[% Away From Current Month Low],"&gt;=0.05")/Table3[[#This Row],[Count]]</f>
        <v>0.5</v>
      </c>
      <c r="O25" s="1">
        <f>COUNTIFS(Table2[Sub-Sector],Table3[[#This Row],[Sub-Sector]],Table2[% Away From Current Month High],"&lt;=0.05")/Table3[[#This Row],[Count]]</f>
        <v>0.5</v>
      </c>
      <c r="P25" s="1">
        <f>COUNTIFS(Table2[Sub-Sector],Table3[[#This Row],[Sub-Sector]],Table2[% Away From 52W High],"&lt;=10")/Table3[[#This Row],[Count]]</f>
        <v>0.7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0.5</v>
      </c>
      <c r="S25" s="1">
        <f>COUNTIFS(Table2[Sub-Sector],Table3[[#This Row],[Sub-Sector]],Table2[% Price above 50 EMA],"&gt;=0")/Table3[[#This Row],[Count]]</f>
        <v>0.8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0.5</v>
      </c>
      <c r="V25" s="1">
        <f>COUNTIFS(Table2[Sub-Sector],Table3[[#This Row],[Sub-Sector]],Table2[Sharpe Ratio],"&gt;=0.10")/Table3[[#This Row],[Count]]</f>
        <v>0.2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284</v>
      </c>
      <c r="X25">
        <f>_xlfn.RANK.AVG(Table3[[#This Row],[Score]],Table3[Score],1)</f>
        <v>15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183.5</v>
      </c>
      <c r="Z25">
        <f>_xlfn.RANK.AVG(Table3[[#This Row],[Score 2 ]],Table3[[Score 2 ]],1)</f>
        <v>24</v>
      </c>
    </row>
    <row r="26" spans="1:26" x14ac:dyDescent="0.3">
      <c r="A26" t="s">
        <v>173</v>
      </c>
      <c r="B26">
        <f>COUNTIFS(Table2[Sub-Sector],Table3[[#This Row],[Sub-Sector]])</f>
        <v>9</v>
      </c>
      <c r="C26" s="1">
        <f>COUNTIFS(Table2[Sub-Sector],Table3[[#This Row],[Sub-Sector]],Table2[Uptrend],"Uptrend")/Table3[[#This Row],[Count]]</f>
        <v>0.88888888888888884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0.1111111111111111</v>
      </c>
      <c r="F26" s="1">
        <f>COUNTIFS(Table2[Sub-Sector],Table3[[#This Row],[Sub-Sector]],Table2[6M Return vs Nifty],"&gt;=10")/Table3[[#This Row],[Count]]</f>
        <v>0.77777777777777779</v>
      </c>
      <c r="G26" s="1">
        <f>COUNTIFS(Table2[Sub-Sector],Table3[[#This Row],[Sub-Sector]],Table2[1Y Return vs Nifty],"&gt;=10")/Table3[[#This Row],[Count]]</f>
        <v>0.55555555555555558</v>
      </c>
      <c r="H26" s="1">
        <f>COUNTIFS(Table2[Sub-Sector],Table3[[#This Row],[Sub-Sector]],Table2[RSI Exponential â€“ 14D],"&gt;=50")/Table3[[#This Row],[Count]]</f>
        <v>0.55555555555555558</v>
      </c>
      <c r="I26" s="1">
        <f>COUNTIFS(Table2[Sub-Sector],Table3[[#This Row],[Sub-Sector]],Table2[Relative Volume],"&gt;=1")/Table3[[#This Row],[Count]]</f>
        <v>0.66666666666666663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0.66666666666666663</v>
      </c>
      <c r="N26" s="1">
        <f>COUNTIFS(Table2[Sub-Sector],Table3[[#This Row],[Sub-Sector]],Table2[% Away From Current Month Low],"&gt;=0.05")/Table3[[#This Row],[Count]]</f>
        <v>0.22222222222222221</v>
      </c>
      <c r="O26" s="1">
        <f>COUNTIFS(Table2[Sub-Sector],Table3[[#This Row],[Sub-Sector]],Table2[% Away From Current Month High],"&lt;=0.05")/Table3[[#This Row],[Count]]</f>
        <v>0.55555555555555558</v>
      </c>
      <c r="P26" s="1">
        <f>COUNTIFS(Table2[Sub-Sector],Table3[[#This Row],[Sub-Sector]],Table2[% Away From 52W High],"&lt;=10")/Table3[[#This Row],[Count]]</f>
        <v>0.77777777777777779</v>
      </c>
      <c r="Q26" s="1">
        <f>COUNTIFS(Table2[Sub-Sector],Table3[[#This Row],[Sub-Sector]],Table2[% Away From 52W Low],"&gt;=10")/Table3[[#This Row],[Count]]</f>
        <v>0.88888888888888884</v>
      </c>
      <c r="R26" s="1">
        <f>COUNTIFS(Table2[Sub-Sector],Table3[[#This Row],[Sub-Sector]],Table2[% Price above 20 EMA],"&gt;=0")/Table3[[#This Row],[Count]]</f>
        <v>0.66666666666666663</v>
      </c>
      <c r="S26" s="1">
        <f>COUNTIFS(Table2[Sub-Sector],Table3[[#This Row],[Sub-Sector]],Table2[% Price above 50 EMA],"&gt;=0")/Table3[[#This Row],[Count]]</f>
        <v>0.77777777777777779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0.44444444444444442</v>
      </c>
      <c r="V26" s="1">
        <f>COUNTIFS(Table2[Sub-Sector],Table3[[#This Row],[Sub-Sector]],Table2[Sharpe Ratio],"&gt;=0.10")/Table3[[#This Row],[Count]]</f>
        <v>0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353.5</v>
      </c>
      <c r="X26">
        <f>_xlfn.RANK.AVG(Table3[[#This Row],[Score]],Table3[Score],1)</f>
        <v>37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26">
        <f>_xlfn.RANK.AVG(Table3[[#This Row],[Score 2 ]],Table3[[Score 2 ]],1)</f>
        <v>25</v>
      </c>
    </row>
    <row r="27" spans="1:26" x14ac:dyDescent="0.3">
      <c r="A27" t="s">
        <v>43</v>
      </c>
      <c r="B27">
        <f>COUNTIFS(Table2[Sub-Sector],Table3[[#This Row],[Sub-Sector]])</f>
        <v>2</v>
      </c>
      <c r="C27" s="1">
        <f>COUNTIFS(Table2[Sub-Sector],Table3[[#This Row],[Sub-Sector]],Table2[Uptrend],"Uptrend")/Table3[[#This Row],[Count]]</f>
        <v>1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0.5</v>
      </c>
      <c r="F27" s="1">
        <f>COUNTIFS(Table2[Sub-Sector],Table3[[#This Row],[Sub-Sector]],Table2[6M Return vs Nifty],"&gt;=10")/Table3[[#This Row],[Count]]</f>
        <v>0.5</v>
      </c>
      <c r="G27" s="1">
        <f>COUNTIFS(Table2[Sub-Sector],Table3[[#This Row],[Sub-Sector]],Table2[1Y Return vs Nifty],"&gt;=10")/Table3[[#This Row],[Count]]</f>
        <v>0.5</v>
      </c>
      <c r="H27" s="1">
        <f>COUNTIFS(Table2[Sub-Sector],Table3[[#This Row],[Sub-Sector]],Table2[RSI Exponential â€“ 14D],"&gt;=50")/Table3[[#This Row],[Count]]</f>
        <v>1</v>
      </c>
      <c r="I27" s="1">
        <f>COUNTIFS(Table2[Sub-Sector],Table3[[#This Row],[Sub-Sector]],Table2[Relative Volume],"&gt;=1")/Table3[[#This Row],[Count]]</f>
        <v>0.5</v>
      </c>
      <c r="J27" s="1">
        <f>COUNTIFS(Table2[Sub-Sector],Table3[[#This Row],[Sub-Sector]],Table2[% Away From Day Low],"&gt;=0.05")/Table3[[#This Row],[Count]]</f>
        <v>0.5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0.5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0.5</v>
      </c>
      <c r="O27" s="1">
        <f>COUNTIFS(Table2[Sub-Sector],Table3[[#This Row],[Sub-Sector]],Table2[% Away From Current Month High],"&lt;=0.05")/Table3[[#This Row],[Count]]</f>
        <v>1</v>
      </c>
      <c r="P27" s="1">
        <f>COUNTIFS(Table2[Sub-Sector],Table3[[#This Row],[Sub-Sector]],Table2[% Away From 52W High],"&lt;=10")/Table3[[#This Row],[Count]]</f>
        <v>1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1</v>
      </c>
      <c r="S27" s="1">
        <f>COUNTIFS(Table2[Sub-Sector],Table3[[#This Row],[Sub-Sector]],Table2[% Price above 50 EMA],"&gt;=0")/Table3[[#This Row],[Count]]</f>
        <v>1</v>
      </c>
      <c r="T27" s="1">
        <f>COUNTIFS(Table2[Sub-Sector],Table3[[#This Row],[Sub-Sector]],Table2[% Price above 200 EMA],"&gt;=0")/Table3[[#This Row],[Count]]</f>
        <v>1</v>
      </c>
      <c r="U27" s="1">
        <f>COUNTIFS(Table2[Sub-Sector],Table3[[#This Row],[Sub-Sector]],Table2[Rate of Change - Zone],"Positive")/Table3[[#This Row],[Count]]</f>
        <v>1</v>
      </c>
      <c r="V27" s="1">
        <f>COUNTIFS(Table2[Sub-Sector],Table3[[#This Row],[Sub-Sector]],Table2[Sharpe Ratio],"&gt;=0.10")/Table3[[#This Row],[Count]]</f>
        <v>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295</v>
      </c>
      <c r="X27">
        <f>_xlfn.RANK.AVG(Table3[[#This Row],[Score]],Table3[Score],1)</f>
        <v>19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27">
        <f>_xlfn.RANK.AVG(Table3[[#This Row],[Score 2 ]],Table3[[Score 2 ]],1)</f>
        <v>26</v>
      </c>
    </row>
    <row r="28" spans="1:26" x14ac:dyDescent="0.3">
      <c r="A28" t="s">
        <v>282</v>
      </c>
      <c r="B28">
        <f>COUNTIFS(Table2[Sub-Sector],Table3[[#This Row],[Sub-Sector]])</f>
        <v>21</v>
      </c>
      <c r="C28" s="1">
        <f>COUNTIFS(Table2[Sub-Sector],Table3[[#This Row],[Sub-Sector]],Table2[Uptrend],"Uptrend")/Table3[[#This Row],[Count]]</f>
        <v>0.95238095238095233</v>
      </c>
      <c r="D28" s="1">
        <f>COUNTIFS(Table2[Sub-Sector],Table3[[#This Row],[Sub-Sector]],Table2[1W Return vs Nifty],"&gt;=5")/Table3[[#This Row],[Count]]</f>
        <v>0.14285714285714285</v>
      </c>
      <c r="E28" s="1">
        <f>COUNTIFS(Table2[Sub-Sector],Table3[[#This Row],[Sub-Sector]],Table2[1M Return vs Nifty],"&gt;=5")/Table3[[#This Row],[Count]]</f>
        <v>0.14285714285714285</v>
      </c>
      <c r="F28" s="1">
        <f>COUNTIFS(Table2[Sub-Sector],Table3[[#This Row],[Sub-Sector]],Table2[6M Return vs Nifty],"&gt;=10")/Table3[[#This Row],[Count]]</f>
        <v>0.8571428571428571</v>
      </c>
      <c r="G28" s="1">
        <f>COUNTIFS(Table2[Sub-Sector],Table3[[#This Row],[Sub-Sector]],Table2[1Y Return vs Nifty],"&gt;=10")/Table3[[#This Row],[Count]]</f>
        <v>0.5714285714285714</v>
      </c>
      <c r="H28" s="1">
        <f>COUNTIFS(Table2[Sub-Sector],Table3[[#This Row],[Sub-Sector]],Table2[RSI Exponential â€“ 14D],"&gt;=50")/Table3[[#This Row],[Count]]</f>
        <v>0.5714285714285714</v>
      </c>
      <c r="I28" s="1">
        <f>COUNTIFS(Table2[Sub-Sector],Table3[[#This Row],[Sub-Sector]],Table2[Relative Volume],"&gt;=1")/Table3[[#This Row],[Count]]</f>
        <v>0.2857142857142857</v>
      </c>
      <c r="J28" s="1">
        <f>COUNTIFS(Table2[Sub-Sector],Table3[[#This Row],[Sub-Sector]],Table2[% Away From Day Low],"&gt;=0.05")/Table3[[#This Row],[Count]]</f>
        <v>9.5238095238095233E-2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0.42857142857142855</v>
      </c>
      <c r="M28" s="1">
        <f>COUNTIFS(Table2[Sub-Sector],Table3[[#This Row],[Sub-Sector]],Table2[% Away From Current Week High],"&lt;=0.05")/Table3[[#This Row],[Count]]</f>
        <v>0.80952380952380953</v>
      </c>
      <c r="N28" s="1">
        <f>COUNTIFS(Table2[Sub-Sector],Table3[[#This Row],[Sub-Sector]],Table2[% Away From Current Month Low],"&gt;=0.05")/Table3[[#This Row],[Count]]</f>
        <v>0.42857142857142855</v>
      </c>
      <c r="O28" s="1">
        <f>COUNTIFS(Table2[Sub-Sector],Table3[[#This Row],[Sub-Sector]],Table2[% Away From Current Month High],"&lt;=0.05")/Table3[[#This Row],[Count]]</f>
        <v>0.42857142857142855</v>
      </c>
      <c r="P28" s="1">
        <f>COUNTIFS(Table2[Sub-Sector],Table3[[#This Row],[Sub-Sector]],Table2[% Away From 52W High],"&lt;=10")/Table3[[#This Row],[Count]]</f>
        <v>0.52380952380952384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0.7142857142857143</v>
      </c>
      <c r="S28" s="1">
        <f>COUNTIFS(Table2[Sub-Sector],Table3[[#This Row],[Sub-Sector]],Table2[% Price above 50 EMA],"&gt;=0")/Table3[[#This Row],[Count]]</f>
        <v>0.90476190476190477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0.5714285714285714</v>
      </c>
      <c r="V28" s="1">
        <f>COUNTIFS(Table2[Sub-Sector],Table3[[#This Row],[Sub-Sector]],Table2[Sharpe Ratio],"&gt;=0.10")/Table3[[#This Row],[Count]]</f>
        <v>0.23809523809523808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289.5</v>
      </c>
      <c r="X28">
        <f>_xlfn.RANK.AVG(Table3[[#This Row],[Score]],Table3[Score],1)</f>
        <v>18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28">
        <f>_xlfn.RANK.AVG(Table3[[#This Row],[Score 2 ]],Table3[[Score 2 ]],1)</f>
        <v>27.5</v>
      </c>
    </row>
    <row r="29" spans="1:26" x14ac:dyDescent="0.3">
      <c r="A29" t="s">
        <v>78</v>
      </c>
      <c r="B29">
        <f>COUNTIFS(Table2[Sub-Sector],Table3[[#This Row],[Sub-Sector]])</f>
        <v>3</v>
      </c>
      <c r="C29" s="1">
        <f>COUNTIFS(Table2[Sub-Sector],Table3[[#This Row],[Sub-Sector]],Table2[Uptrend],"Uptrend")/Table3[[#This Row],[Count]]</f>
        <v>1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0.33333333333333331</v>
      </c>
      <c r="F29" s="1">
        <f>COUNTIFS(Table2[Sub-Sector],Table3[[#This Row],[Sub-Sector]],Table2[6M Return vs Nifty],"&gt;=10")/Table3[[#This Row],[Count]]</f>
        <v>1</v>
      </c>
      <c r="G29" s="1">
        <f>COUNTIFS(Table2[Sub-Sector],Table3[[#This Row],[Sub-Sector]],Table2[1Y Return vs Nifty],"&gt;=10")/Table3[[#This Row],[Count]]</f>
        <v>0.33333333333333331</v>
      </c>
      <c r="H29" s="1">
        <f>COUNTIFS(Table2[Sub-Sector],Table3[[#This Row],[Sub-Sector]],Table2[RSI Exponential â€“ 14D],"&gt;=50")/Table3[[#This Row],[Count]]</f>
        <v>1</v>
      </c>
      <c r="I29" s="1">
        <f>COUNTIFS(Table2[Sub-Sector],Table3[[#This Row],[Sub-Sector]],Table2[Relative Volume],"&gt;=1")/Table3[[#This Row],[Count]]</f>
        <v>0.33333333333333331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0.33333333333333331</v>
      </c>
      <c r="M29" s="1">
        <f>COUNTIFS(Table2[Sub-Sector],Table3[[#This Row],[Sub-Sector]],Table2[% Away From Current Week High],"&lt;=0.05")/Table3[[#This Row],[Count]]</f>
        <v>0.66666666666666663</v>
      </c>
      <c r="N29" s="1">
        <f>COUNTIFS(Table2[Sub-Sector],Table3[[#This Row],[Sub-Sector]],Table2[% Away From Current Month Low],"&gt;=0.05")/Table3[[#This Row],[Count]]</f>
        <v>0.33333333333333331</v>
      </c>
      <c r="O29" s="1">
        <f>COUNTIFS(Table2[Sub-Sector],Table3[[#This Row],[Sub-Sector]],Table2[% Away From Current Month High],"&lt;=0.05")/Table3[[#This Row],[Count]]</f>
        <v>0.66666666666666663</v>
      </c>
      <c r="P29" s="1">
        <f>COUNTIFS(Table2[Sub-Sector],Table3[[#This Row],[Sub-Sector]],Table2[% Away From 52W High],"&lt;=10")/Table3[[#This Row],[Count]]</f>
        <v>1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1</v>
      </c>
      <c r="S29" s="1">
        <f>COUNTIFS(Table2[Sub-Sector],Table3[[#This Row],[Sub-Sector]],Table2[% Price above 50 EMA],"&gt;=0")/Table3[[#This Row],[Count]]</f>
        <v>1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0.66666666666666663</v>
      </c>
      <c r="V29" s="1">
        <f>COUNTIFS(Table2[Sub-Sector],Table3[[#This Row],[Sub-Sector]],Table2[Sharpe Ratio],"&gt;=0.10")/Table3[[#This Row],[Count]]</f>
        <v>0.33333333333333331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314.5</v>
      </c>
      <c r="X29">
        <f>_xlfn.RANK.AVG(Table3[[#This Row],[Score]],Table3[Score],1)</f>
        <v>23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29">
        <f>_xlfn.RANK.AVG(Table3[[#This Row],[Score 2 ]],Table3[[Score 2 ]],1)</f>
        <v>27.5</v>
      </c>
    </row>
    <row r="30" spans="1:26" x14ac:dyDescent="0.3">
      <c r="A30" t="s">
        <v>412</v>
      </c>
      <c r="B30">
        <f>COUNTIFS(Table2[Sub-Sector],Table3[[#This Row],[Sub-Sector]])</f>
        <v>11</v>
      </c>
      <c r="C30" s="1">
        <f>COUNTIFS(Table2[Sub-Sector],Table3[[#This Row],[Sub-Sector]],Table2[Uptrend],"Uptrend")/Table3[[#This Row],[Count]]</f>
        <v>0.63636363636363635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0.45454545454545453</v>
      </c>
      <c r="F30" s="1">
        <f>COUNTIFS(Table2[Sub-Sector],Table3[[#This Row],[Sub-Sector]],Table2[6M Return vs Nifty],"&gt;=10")/Table3[[#This Row],[Count]]</f>
        <v>0.72727272727272729</v>
      </c>
      <c r="G30" s="1">
        <f>COUNTIFS(Table2[Sub-Sector],Table3[[#This Row],[Sub-Sector]],Table2[1Y Return vs Nifty],"&gt;=10")/Table3[[#This Row],[Count]]</f>
        <v>0.54545454545454541</v>
      </c>
      <c r="H30" s="1">
        <f>COUNTIFS(Table2[Sub-Sector],Table3[[#This Row],[Sub-Sector]],Table2[RSI Exponential â€“ 14D],"&gt;=50")/Table3[[#This Row],[Count]]</f>
        <v>0.81818181818181823</v>
      </c>
      <c r="I30" s="1">
        <f>COUNTIFS(Table2[Sub-Sector],Table3[[#This Row],[Sub-Sector]],Table2[Relative Volume],"&gt;=1")/Table3[[#This Row],[Count]]</f>
        <v>0.27272727272727271</v>
      </c>
      <c r="J30" s="1">
        <f>COUNTIFS(Table2[Sub-Sector],Table3[[#This Row],[Sub-Sector]],Table2[% Away From Day Low],"&gt;=0.05")/Table3[[#This Row],[Count]]</f>
        <v>9.0909090909090912E-2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0.54545454545454541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0.63636363636363635</v>
      </c>
      <c r="O30" s="1">
        <f>COUNTIFS(Table2[Sub-Sector],Table3[[#This Row],[Sub-Sector]],Table2[% Away From Current Month High],"&lt;=0.05")/Table3[[#This Row],[Count]]</f>
        <v>0.72727272727272729</v>
      </c>
      <c r="P30" s="1">
        <f>COUNTIFS(Table2[Sub-Sector],Table3[[#This Row],[Sub-Sector]],Table2[% Away From 52W High],"&lt;=10")/Table3[[#This Row],[Count]]</f>
        <v>0.54545454545454541</v>
      </c>
      <c r="Q30" s="1">
        <f>COUNTIFS(Table2[Sub-Sector],Table3[[#This Row],[Sub-Sector]],Table2[% Away From 52W Low],"&gt;=10")/Table3[[#This Row],[Count]]</f>
        <v>0.72727272727272729</v>
      </c>
      <c r="R30" s="1">
        <f>COUNTIFS(Table2[Sub-Sector],Table3[[#This Row],[Sub-Sector]],Table2[% Price above 20 EMA],"&gt;=0")/Table3[[#This Row],[Count]]</f>
        <v>0.81818181818181823</v>
      </c>
      <c r="S30" s="1">
        <f>COUNTIFS(Table2[Sub-Sector],Table3[[#This Row],[Sub-Sector]],Table2[% Price above 50 EMA],"&gt;=0")/Table3[[#This Row],[Count]]</f>
        <v>0.72727272727272729</v>
      </c>
      <c r="T30" s="1">
        <f>COUNTIFS(Table2[Sub-Sector],Table3[[#This Row],[Sub-Sector]],Table2[% Price above 200 EMA],"&gt;=0")/Table3[[#This Row],[Count]]</f>
        <v>0.72727272727272729</v>
      </c>
      <c r="U30" s="1">
        <f>COUNTIFS(Table2[Sub-Sector],Table3[[#This Row],[Sub-Sector]],Table2[Rate of Change - Zone],"Positive")/Table3[[#This Row],[Count]]</f>
        <v>0.72727272727272729</v>
      </c>
      <c r="V30" s="1">
        <f>COUNTIFS(Table2[Sub-Sector],Table3[[#This Row],[Sub-Sector]],Table2[Sharpe Ratio],"&gt;=0.10")/Table3[[#This Row],[Count]]</f>
        <v>0.36363636363636365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357.5</v>
      </c>
      <c r="X30">
        <f>_xlfn.RANK.AVG(Table3[[#This Row],[Score]],Table3[Score],1)</f>
        <v>38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0">
        <f>_xlfn.RANK.AVG(Table3[[#This Row],[Score 2 ]],Table3[[Score 2 ]],1)</f>
        <v>30</v>
      </c>
    </row>
    <row r="31" spans="1:26" x14ac:dyDescent="0.3">
      <c r="A31" t="s">
        <v>984</v>
      </c>
      <c r="B31">
        <f>COUNTIFS(Table2[Sub-Sector],Table3[[#This Row],[Sub-Sector]])</f>
        <v>2</v>
      </c>
      <c r="C31" s="1">
        <f>COUNTIFS(Table2[Sub-Sector],Table3[[#This Row],[Sub-Sector]],Table2[Uptrend],"Uptrend")/Table3[[#This Row],[Count]]</f>
        <v>1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</v>
      </c>
      <c r="F31" s="1">
        <f>COUNTIFS(Table2[Sub-Sector],Table3[[#This Row],[Sub-Sector]],Table2[6M Return vs Nifty],"&gt;=10")/Table3[[#This Row],[Count]]</f>
        <v>1</v>
      </c>
      <c r="G31" s="1">
        <f>COUNTIFS(Table2[Sub-Sector],Table3[[#This Row],[Sub-Sector]],Table2[1Y Return vs Nifty],"&gt;=10")/Table3[[#This Row],[Count]]</f>
        <v>1</v>
      </c>
      <c r="H31" s="1">
        <f>COUNTIFS(Table2[Sub-Sector],Table3[[#This Row],[Sub-Sector]],Table2[RSI Exponential â€“ 14D],"&gt;=50")/Table3[[#This Row],[Count]]</f>
        <v>0.5</v>
      </c>
      <c r="I31" s="1">
        <f>COUNTIFS(Table2[Sub-Sector],Table3[[#This Row],[Sub-Sector]],Table2[Relative Volume],"&gt;=1")/Table3[[#This Row],[Count]]</f>
        <v>0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0.5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0.5</v>
      </c>
      <c r="O31" s="1">
        <f>COUNTIFS(Table2[Sub-Sector],Table3[[#This Row],[Sub-Sector]],Table2[% Away From Current Month High],"&lt;=0.05")/Table3[[#This Row],[Count]]</f>
        <v>0.5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0.5</v>
      </c>
      <c r="S31" s="1">
        <f>COUNTIFS(Table2[Sub-Sector],Table3[[#This Row],[Sub-Sector]],Table2[% Price above 50 EMA],"&gt;=0")/Table3[[#This Row],[Count]]</f>
        <v>0.5</v>
      </c>
      <c r="T31" s="1">
        <f>COUNTIFS(Table2[Sub-Sector],Table3[[#This Row],[Sub-Sector]],Table2[% Price above 200 EMA],"&gt;=0")/Table3[[#This Row],[Count]]</f>
        <v>1</v>
      </c>
      <c r="U31" s="1">
        <f>COUNTIFS(Table2[Sub-Sector],Table3[[#This Row],[Sub-Sector]],Table2[Rate of Change - Zone],"Positive")/Table3[[#This Row],[Count]]</f>
        <v>0.5</v>
      </c>
      <c r="V31" s="1">
        <f>COUNTIFS(Table2[Sub-Sector],Table3[[#This Row],[Sub-Sector]],Table2[Sharpe Ratio],"&gt;=0.10")/Table3[[#This Row],[Count]]</f>
        <v>1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31">
        <f>_xlfn.RANK.AVG(Table3[[#This Row],[Score]],Table3[Score],1)</f>
        <v>43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1">
        <f>_xlfn.RANK.AVG(Table3[[#This Row],[Score 2 ]],Table3[[Score 2 ]],1)</f>
        <v>30</v>
      </c>
    </row>
    <row r="32" spans="1:26" x14ac:dyDescent="0.3">
      <c r="A32" t="s">
        <v>1405</v>
      </c>
      <c r="B32">
        <f>COUNTIFS(Table2[Sub-Sector],Table3[[#This Row],[Sub-Sector]])</f>
        <v>2</v>
      </c>
      <c r="C32" s="1">
        <f>COUNTIFS(Table2[Sub-Sector],Table3[[#This Row],[Sub-Sector]],Table2[Uptrend],"Uptrend")/Table3[[#This Row],[Count]]</f>
        <v>0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</v>
      </c>
      <c r="F32" s="1">
        <f>COUNTIFS(Table2[Sub-Sector],Table3[[#This Row],[Sub-Sector]],Table2[6M Return vs Nifty],"&gt;=10")/Table3[[#This Row],[Count]]</f>
        <v>1</v>
      </c>
      <c r="G32" s="1">
        <f>COUNTIFS(Table2[Sub-Sector],Table3[[#This Row],[Sub-Sector]],Table2[1Y Return vs Nifty],"&gt;=10")/Table3[[#This Row],[Count]]</f>
        <v>1</v>
      </c>
      <c r="H32" s="1">
        <f>COUNTIFS(Table2[Sub-Sector],Table3[[#This Row],[Sub-Sector]],Table2[RSI Exponential â€“ 14D],"&gt;=50")/Table3[[#This Row],[Count]]</f>
        <v>0</v>
      </c>
      <c r="I32" s="1">
        <f>COUNTIFS(Table2[Sub-Sector],Table3[[#This Row],[Sub-Sector]],Table2[Relative Volume],"&gt;=1")/Table3[[#This Row],[Count]]</f>
        <v>0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0.5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0.5</v>
      </c>
      <c r="O32" s="1">
        <f>COUNTIFS(Table2[Sub-Sector],Table3[[#This Row],[Sub-Sector]],Table2[% Away From Current Month High],"&lt;=0.05")/Table3[[#This Row],[Count]]</f>
        <v>1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0.5</v>
      </c>
      <c r="S32" s="1">
        <f>COUNTIFS(Table2[Sub-Sector],Table3[[#This Row],[Sub-Sector]],Table2[% Price above 50 EMA],"&gt;=0")/Table3[[#This Row],[Count]]</f>
        <v>0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0.5</v>
      </c>
      <c r="V32" s="1">
        <f>COUNTIFS(Table2[Sub-Sector],Table3[[#This Row],[Sub-Sector]],Table2[Sharpe Ratio],"&gt;=0.10")/Table3[[#This Row],[Count]]</f>
        <v>0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468.5</v>
      </c>
      <c r="X32">
        <f>_xlfn.RANK.AVG(Table3[[#This Row],[Score]],Table3[Score],1)</f>
        <v>74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2">
        <f>_xlfn.RANK.AVG(Table3[[#This Row],[Score 2 ]],Table3[[Score 2 ]],1)</f>
        <v>30</v>
      </c>
    </row>
    <row r="33" spans="1:26" x14ac:dyDescent="0.3">
      <c r="A33" t="s">
        <v>124</v>
      </c>
      <c r="B33">
        <f>COUNTIFS(Table2[Sub-Sector],Table3[[#This Row],[Sub-Sector]])</f>
        <v>8</v>
      </c>
      <c r="C33" s="1">
        <f>COUNTIFS(Table2[Sub-Sector],Table3[[#This Row],[Sub-Sector]],Table2[Uptrend],"Uptrend")/Table3[[#This Row],[Count]]</f>
        <v>0.75</v>
      </c>
      <c r="D33" s="1">
        <f>COUNTIFS(Table2[Sub-Sector],Table3[[#This Row],[Sub-Sector]],Table2[1W Return vs Nifty],"&gt;=5")/Table3[[#This Row],[Count]]</f>
        <v>0.125</v>
      </c>
      <c r="E33" s="1">
        <f>COUNTIFS(Table2[Sub-Sector],Table3[[#This Row],[Sub-Sector]],Table2[1M Return vs Nifty],"&gt;=5")/Table3[[#This Row],[Count]]</f>
        <v>0.375</v>
      </c>
      <c r="F33" s="1">
        <f>COUNTIFS(Table2[Sub-Sector],Table3[[#This Row],[Sub-Sector]],Table2[6M Return vs Nifty],"&gt;=10")/Table3[[#This Row],[Count]]</f>
        <v>0.625</v>
      </c>
      <c r="G33" s="1">
        <f>COUNTIFS(Table2[Sub-Sector],Table3[[#This Row],[Sub-Sector]],Table2[1Y Return vs Nifty],"&gt;=10")/Table3[[#This Row],[Count]]</f>
        <v>0.75</v>
      </c>
      <c r="H33" s="1">
        <f>COUNTIFS(Table2[Sub-Sector],Table3[[#This Row],[Sub-Sector]],Table2[RSI Exponential â€“ 14D],"&gt;=50")/Table3[[#This Row],[Count]]</f>
        <v>0.875</v>
      </c>
      <c r="I33" s="1">
        <f>COUNTIFS(Table2[Sub-Sector],Table3[[#This Row],[Sub-Sector]],Table2[Relative Volume],"&gt;=1")/Table3[[#This Row],[Count]]</f>
        <v>0.125</v>
      </c>
      <c r="J33" s="1">
        <f>COUNTIFS(Table2[Sub-Sector],Table3[[#This Row],[Sub-Sector]],Table2[% Away From Day Low],"&gt;=0.05")/Table3[[#This Row],[Count]]</f>
        <v>0.125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0.625</v>
      </c>
      <c r="M33" s="1">
        <f>COUNTIFS(Table2[Sub-Sector],Table3[[#This Row],[Sub-Sector]],Table2[% Away From Current Week High],"&lt;=0.05")/Table3[[#This Row],[Count]]</f>
        <v>0.875</v>
      </c>
      <c r="N33" s="1">
        <f>COUNTIFS(Table2[Sub-Sector],Table3[[#This Row],[Sub-Sector]],Table2[% Away From Current Month Low],"&gt;=0.05")/Table3[[#This Row],[Count]]</f>
        <v>0.625</v>
      </c>
      <c r="O33" s="1">
        <f>COUNTIFS(Table2[Sub-Sector],Table3[[#This Row],[Sub-Sector]],Table2[% Away From Current Month High],"&lt;=0.05")/Table3[[#This Row],[Count]]</f>
        <v>0.75</v>
      </c>
      <c r="P33" s="1">
        <f>COUNTIFS(Table2[Sub-Sector],Table3[[#This Row],[Sub-Sector]],Table2[% Away From 52W High],"&lt;=10")/Table3[[#This Row],[Count]]</f>
        <v>0.625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0.875</v>
      </c>
      <c r="S33" s="1">
        <f>COUNTIFS(Table2[Sub-Sector],Table3[[#This Row],[Sub-Sector]],Table2[% Price above 50 EMA],"&gt;=0")/Table3[[#This Row],[Count]]</f>
        <v>0.75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0.875</v>
      </c>
      <c r="V33" s="1">
        <f>COUNTIFS(Table2[Sub-Sector],Table3[[#This Row],[Sub-Sector]],Table2[Sharpe Ratio],"&gt;=0.10")/Table3[[#This Row],[Count]]</f>
        <v>0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288</v>
      </c>
      <c r="X33">
        <f>_xlfn.RANK.AVG(Table3[[#This Row],[Score]],Table3[Score],1)</f>
        <v>16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196.5</v>
      </c>
      <c r="Z33">
        <f>_xlfn.RANK.AVG(Table3[[#This Row],[Score 2 ]],Table3[[Score 2 ]],1)</f>
        <v>32</v>
      </c>
    </row>
    <row r="34" spans="1:26" x14ac:dyDescent="0.3">
      <c r="A34" t="s">
        <v>464</v>
      </c>
      <c r="B34">
        <f>COUNTIFS(Table2[Sub-Sector],Table3[[#This Row],[Sub-Sector]])</f>
        <v>10</v>
      </c>
      <c r="C34" s="1">
        <f>COUNTIFS(Table2[Sub-Sector],Table3[[#This Row],[Sub-Sector]],Table2[Uptrend],"Uptrend")/Table3[[#This Row],[Count]]</f>
        <v>0.8</v>
      </c>
      <c r="D34" s="1">
        <f>COUNTIFS(Table2[Sub-Sector],Table3[[#This Row],[Sub-Sector]],Table2[1W Return vs Nifty],"&gt;=5")/Table3[[#This Row],[Count]]</f>
        <v>0.1</v>
      </c>
      <c r="E34" s="1">
        <f>COUNTIFS(Table2[Sub-Sector],Table3[[#This Row],[Sub-Sector]],Table2[1M Return vs Nifty],"&gt;=5")/Table3[[#This Row],[Count]]</f>
        <v>0.2</v>
      </c>
      <c r="F34" s="1">
        <f>COUNTIFS(Table2[Sub-Sector],Table3[[#This Row],[Sub-Sector]],Table2[6M Return vs Nifty],"&gt;=10")/Table3[[#This Row],[Count]]</f>
        <v>0.7</v>
      </c>
      <c r="G34" s="1">
        <f>COUNTIFS(Table2[Sub-Sector],Table3[[#This Row],[Sub-Sector]],Table2[1Y Return vs Nifty],"&gt;=10")/Table3[[#This Row],[Count]]</f>
        <v>0.4</v>
      </c>
      <c r="H34" s="1">
        <f>COUNTIFS(Table2[Sub-Sector],Table3[[#This Row],[Sub-Sector]],Table2[RSI Exponential â€“ 14D],"&gt;=50")/Table3[[#This Row],[Count]]</f>
        <v>0.7</v>
      </c>
      <c r="I34" s="1">
        <f>COUNTIFS(Table2[Sub-Sector],Table3[[#This Row],[Sub-Sector]],Table2[Relative Volume],"&gt;=1")/Table3[[#This Row],[Count]]</f>
        <v>0.4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0.9</v>
      </c>
      <c r="L34" s="1">
        <f>COUNTIFS(Table2[Sub-Sector],Table3[[#This Row],[Sub-Sector]],Table2[% Away From Current Week Low],"&gt;=0.05")/Table3[[#This Row],[Count]]</f>
        <v>0.5</v>
      </c>
      <c r="M34" s="1">
        <f>COUNTIFS(Table2[Sub-Sector],Table3[[#This Row],[Sub-Sector]],Table2[% Away From Current Week High],"&lt;=0.05")/Table3[[#This Row],[Count]]</f>
        <v>0.8</v>
      </c>
      <c r="N34" s="1">
        <f>COUNTIFS(Table2[Sub-Sector],Table3[[#This Row],[Sub-Sector]],Table2[% Away From Current Month Low],"&gt;=0.05")/Table3[[#This Row],[Count]]</f>
        <v>0.5</v>
      </c>
      <c r="O34" s="1">
        <f>COUNTIFS(Table2[Sub-Sector],Table3[[#This Row],[Sub-Sector]],Table2[% Away From Current Month High],"&lt;=0.05")/Table3[[#This Row],[Count]]</f>
        <v>0.7</v>
      </c>
      <c r="P34" s="1">
        <f>COUNTIFS(Table2[Sub-Sector],Table3[[#This Row],[Sub-Sector]],Table2[% Away From 52W High],"&lt;=10")/Table3[[#This Row],[Count]]</f>
        <v>0.5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0.8</v>
      </c>
      <c r="S34" s="1">
        <f>COUNTIFS(Table2[Sub-Sector],Table3[[#This Row],[Sub-Sector]],Table2[% Price above 50 EMA],"&gt;=0")/Table3[[#This Row],[Count]]</f>
        <v>0.7</v>
      </c>
      <c r="T34" s="1">
        <f>COUNTIFS(Table2[Sub-Sector],Table3[[#This Row],[Sub-Sector]],Table2[% Price above 200 EMA],"&gt;=0")/Table3[[#This Row],[Count]]</f>
        <v>0.8</v>
      </c>
      <c r="U34" s="1">
        <f>COUNTIFS(Table2[Sub-Sector],Table3[[#This Row],[Sub-Sector]],Table2[Rate of Change - Zone],"Positive")/Table3[[#This Row],[Count]]</f>
        <v>0.7</v>
      </c>
      <c r="V34" s="1">
        <f>COUNTIFS(Table2[Sub-Sector],Table3[[#This Row],[Sub-Sector]],Table2[Sharpe Ratio],"&gt;=0.10")/Table3[[#This Row],[Count]]</f>
        <v>0.4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308</v>
      </c>
      <c r="X34">
        <f>_xlfn.RANK.AVG(Table3[[#This Row],[Score]],Table3[Score],1)</f>
        <v>21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34">
        <f>_xlfn.RANK.AVG(Table3[[#This Row],[Score 2 ]],Table3[[Score 2 ]],1)</f>
        <v>33</v>
      </c>
    </row>
    <row r="35" spans="1:26" x14ac:dyDescent="0.3">
      <c r="A35" t="s">
        <v>190</v>
      </c>
      <c r="B35">
        <f>COUNTIFS(Table2[Sub-Sector],Table3[[#This Row],[Sub-Sector]])</f>
        <v>6</v>
      </c>
      <c r="C35" s="1">
        <f>COUNTIFS(Table2[Sub-Sector],Table3[[#This Row],[Sub-Sector]],Table2[Uptrend],"Uptrend")/Table3[[#This Row],[Count]]</f>
        <v>0.83333333333333337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0.16666666666666666</v>
      </c>
      <c r="F35" s="1">
        <f>COUNTIFS(Table2[Sub-Sector],Table3[[#This Row],[Sub-Sector]],Table2[6M Return vs Nifty],"&gt;=10")/Table3[[#This Row],[Count]]</f>
        <v>0.66666666666666663</v>
      </c>
      <c r="G35" s="1">
        <f>COUNTIFS(Table2[Sub-Sector],Table3[[#This Row],[Sub-Sector]],Table2[1Y Return vs Nifty],"&gt;=10")/Table3[[#This Row],[Count]]</f>
        <v>0.66666666666666663</v>
      </c>
      <c r="H35" s="1">
        <f>COUNTIFS(Table2[Sub-Sector],Table3[[#This Row],[Sub-Sector]],Table2[RSI Exponential â€“ 14D],"&gt;=50")/Table3[[#This Row],[Count]]</f>
        <v>0.16666666666666666</v>
      </c>
      <c r="I35" s="1">
        <f>COUNTIFS(Table2[Sub-Sector],Table3[[#This Row],[Sub-Sector]],Table2[Relative Volume],"&gt;=1")/Table3[[#This Row],[Count]]</f>
        <v>0.33333333333333331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0.33333333333333331</v>
      </c>
      <c r="N35" s="1">
        <f>COUNTIFS(Table2[Sub-Sector],Table3[[#This Row],[Sub-Sector]],Table2[% Away From Current Month Low],"&gt;=0.05")/Table3[[#This Row],[Count]]</f>
        <v>0</v>
      </c>
      <c r="O35" s="1">
        <f>COUNTIFS(Table2[Sub-Sector],Table3[[#This Row],[Sub-Sector]],Table2[% Away From Current Month High],"&lt;=0.05")/Table3[[#This Row],[Count]]</f>
        <v>0</v>
      </c>
      <c r="P35" s="1">
        <f>COUNTIFS(Table2[Sub-Sector],Table3[[#This Row],[Sub-Sector]],Table2[% Away From 52W High],"&lt;=10")/Table3[[#This Row],[Count]]</f>
        <v>0.33333333333333331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0.16666666666666666</v>
      </c>
      <c r="S35" s="1">
        <f>COUNTIFS(Table2[Sub-Sector],Table3[[#This Row],[Sub-Sector]],Table2[% Price above 50 EMA],"&gt;=0")/Table3[[#This Row],[Count]]</f>
        <v>0.5</v>
      </c>
      <c r="T35" s="1">
        <f>COUNTIFS(Table2[Sub-Sector],Table3[[#This Row],[Sub-Sector]],Table2[% Price above 200 EMA],"&gt;=0")/Table3[[#This Row],[Count]]</f>
        <v>0.83333333333333337</v>
      </c>
      <c r="U35" s="1">
        <f>COUNTIFS(Table2[Sub-Sector],Table3[[#This Row],[Sub-Sector]],Table2[Rate of Change - Zone],"Positive")/Table3[[#This Row],[Count]]</f>
        <v>0.5</v>
      </c>
      <c r="V35" s="1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</v>
      </c>
      <c r="X35">
        <f>_xlfn.RANK.AVG(Table3[[#This Row],[Score]],Table3[Score],1)</f>
        <v>42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35">
        <f>_xlfn.RANK.AVG(Table3[[#This Row],[Score 2 ]],Table3[[Score 2 ]],1)</f>
        <v>34</v>
      </c>
    </row>
    <row r="36" spans="1:26" x14ac:dyDescent="0.3">
      <c r="A36" t="s">
        <v>543</v>
      </c>
      <c r="B36">
        <f>COUNTIFS(Table2[Sub-Sector],Table3[[#This Row],[Sub-Sector]])</f>
        <v>9</v>
      </c>
      <c r="C36" s="1">
        <f>COUNTIFS(Table2[Sub-Sector],Table3[[#This Row],[Sub-Sector]],Table2[Uptrend],"Uptrend")/Table3[[#This Row],[Count]]</f>
        <v>0.66666666666666663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0.66666666666666663</v>
      </c>
      <c r="F36" s="1">
        <f>COUNTIFS(Table2[Sub-Sector],Table3[[#This Row],[Sub-Sector]],Table2[6M Return vs Nifty],"&gt;=10")/Table3[[#This Row],[Count]]</f>
        <v>0.66666666666666663</v>
      </c>
      <c r="G36" s="1">
        <f>COUNTIFS(Table2[Sub-Sector],Table3[[#This Row],[Sub-Sector]],Table2[1Y Return vs Nifty],"&gt;=10")/Table3[[#This Row],[Count]]</f>
        <v>0.44444444444444442</v>
      </c>
      <c r="H36" s="1">
        <f>COUNTIFS(Table2[Sub-Sector],Table3[[#This Row],[Sub-Sector]],Table2[RSI Exponential â€“ 14D],"&gt;=50")/Table3[[#This Row],[Count]]</f>
        <v>0.77777777777777779</v>
      </c>
      <c r="I36" s="1">
        <f>COUNTIFS(Table2[Sub-Sector],Table3[[#This Row],[Sub-Sector]],Table2[Relative Volume],"&gt;=1")/Table3[[#This Row],[Count]]</f>
        <v>0.44444444444444442</v>
      </c>
      <c r="J36" s="1">
        <f>COUNTIFS(Table2[Sub-Sector],Table3[[#This Row],[Sub-Sector]],Table2[% Away From Day Low],"&gt;=0.05")/Table3[[#This Row],[Count]]</f>
        <v>0.1111111111111111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0.55555555555555558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0.55555555555555558</v>
      </c>
      <c r="O36" s="1">
        <f>COUNTIFS(Table2[Sub-Sector],Table3[[#This Row],[Sub-Sector]],Table2[% Away From Current Month High],"&lt;=0.05")/Table3[[#This Row],[Count]]</f>
        <v>0.77777777777777779</v>
      </c>
      <c r="P36" s="1">
        <f>COUNTIFS(Table2[Sub-Sector],Table3[[#This Row],[Sub-Sector]],Table2[% Away From 52W High],"&lt;=10")/Table3[[#This Row],[Count]]</f>
        <v>0.44444444444444442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0.77777777777777779</v>
      </c>
      <c r="S36" s="1">
        <f>COUNTIFS(Table2[Sub-Sector],Table3[[#This Row],[Sub-Sector]],Table2[% Price above 50 EMA],"&gt;=0")/Table3[[#This Row],[Count]]</f>
        <v>0.88888888888888884</v>
      </c>
      <c r="T36" s="1">
        <f>COUNTIFS(Table2[Sub-Sector],Table3[[#This Row],[Sub-Sector]],Table2[% Price above 200 EMA],"&gt;=0")/Table3[[#This Row],[Count]]</f>
        <v>0.77777777777777779</v>
      </c>
      <c r="U36" s="1">
        <f>COUNTIFS(Table2[Sub-Sector],Table3[[#This Row],[Sub-Sector]],Table2[Rate of Change - Zone],"Positive")/Table3[[#This Row],[Count]]</f>
        <v>0.66666666666666663</v>
      </c>
      <c r="V36" s="1">
        <f>COUNTIFS(Table2[Sub-Sector],Table3[[#This Row],[Sub-Sector]],Table2[Sharpe Ratio],"&gt;=0.10")/Table3[[#This Row],[Count]]</f>
        <v>0.33333333333333331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36">
        <f>_xlfn.RANK.AVG(Table3[[#This Row],[Score]],Table3[Score],1)</f>
        <v>35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36">
        <f>_xlfn.RANK.AVG(Table3[[#This Row],[Score 2 ]],Table3[[Score 2 ]],1)</f>
        <v>35</v>
      </c>
    </row>
    <row r="37" spans="1:26" x14ac:dyDescent="0.3">
      <c r="A37" t="s">
        <v>742</v>
      </c>
      <c r="B37">
        <f>COUNTIFS(Table2[Sub-Sector],Table3[[#This Row],[Sub-Sector]])</f>
        <v>5</v>
      </c>
      <c r="C37" s="1">
        <f>COUNTIFS(Table2[Sub-Sector],Table3[[#This Row],[Sub-Sector]],Table2[Uptrend],"Uptrend")/Table3[[#This Row],[Count]]</f>
        <v>0.2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</v>
      </c>
      <c r="F37" s="1">
        <f>COUNTIFS(Table2[Sub-Sector],Table3[[#This Row],[Sub-Sector]],Table2[6M Return vs Nifty],"&gt;=10")/Table3[[#This Row],[Count]]</f>
        <v>1</v>
      </c>
      <c r="G37" s="1">
        <f>COUNTIFS(Table2[Sub-Sector],Table3[[#This Row],[Sub-Sector]],Table2[1Y Return vs Nifty],"&gt;=10")/Table3[[#This Row],[Count]]</f>
        <v>1</v>
      </c>
      <c r="H37" s="1">
        <f>COUNTIFS(Table2[Sub-Sector],Table3[[#This Row],[Sub-Sector]],Table2[RSI Exponential â€“ 14D],"&gt;=50")/Table3[[#This Row],[Count]]</f>
        <v>0.4</v>
      </c>
      <c r="I37" s="1">
        <f>COUNTIFS(Table2[Sub-Sector],Table3[[#This Row],[Sub-Sector]],Table2[Relative Volume],"&gt;=1")/Table3[[#This Row],[Count]]</f>
        <v>0</v>
      </c>
      <c r="J37" s="1">
        <f>COUNTIFS(Table2[Sub-Sector],Table3[[#This Row],[Sub-Sector]],Table2[% Away From Day Low],"&gt;=0.05")/Table3[[#This Row],[Count]]</f>
        <v>0.2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0.4</v>
      </c>
      <c r="M37" s="1">
        <f>COUNTIFS(Table2[Sub-Sector],Table3[[#This Row],[Sub-Sector]],Table2[% Away From Current Week High],"&lt;=0.05")/Table3[[#This Row],[Count]]</f>
        <v>1</v>
      </c>
      <c r="N37" s="1">
        <f>COUNTIFS(Table2[Sub-Sector],Table3[[#This Row],[Sub-Sector]],Table2[% Away From Current Month Low],"&gt;=0.05")/Table3[[#This Row],[Count]]</f>
        <v>0.4</v>
      </c>
      <c r="O37" s="1">
        <f>COUNTIFS(Table2[Sub-Sector],Table3[[#This Row],[Sub-Sector]],Table2[% Away From Current Month High],"&lt;=0.05")/Table3[[#This Row],[Count]]</f>
        <v>0.4</v>
      </c>
      <c r="P37" s="1">
        <f>COUNTIFS(Table2[Sub-Sector],Table3[[#This Row],[Sub-Sector]],Table2[% Away From 52W High],"&lt;=10")/Table3[[#This Row],[Count]]</f>
        <v>0.2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0.4</v>
      </c>
      <c r="S37" s="1">
        <f>COUNTIFS(Table2[Sub-Sector],Table3[[#This Row],[Sub-Sector]],Table2[% Price above 50 EMA],"&gt;=0")/Table3[[#This Row],[Count]]</f>
        <v>0.2</v>
      </c>
      <c r="T37" s="1">
        <f>COUNTIFS(Table2[Sub-Sector],Table3[[#This Row],[Sub-Sector]],Table2[% Price above 200 EMA],"&gt;=0")/Table3[[#This Row],[Count]]</f>
        <v>1</v>
      </c>
      <c r="U37" s="1">
        <f>COUNTIFS(Table2[Sub-Sector],Table3[[#This Row],[Sub-Sector]],Table2[Rate of Change - Zone],"Positive")/Table3[[#This Row],[Count]]</f>
        <v>0.4</v>
      </c>
      <c r="V37" s="1">
        <f>COUNTIFS(Table2[Sub-Sector],Table3[[#This Row],[Sub-Sector]],Table2[Sharpe Ratio],"&gt;=0.10")/Table3[[#This Row],[Count]]</f>
        <v>1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475.5</v>
      </c>
      <c r="X37">
        <f>_xlfn.RANK.AVG(Table3[[#This Row],[Score]],Table3[Score],1)</f>
        <v>76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208.5</v>
      </c>
      <c r="Z37">
        <f>_xlfn.RANK.AVG(Table3[[#This Row],[Score 2 ]],Table3[[Score 2 ]],1)</f>
        <v>36</v>
      </c>
    </row>
    <row r="38" spans="1:26" x14ac:dyDescent="0.3">
      <c r="A38" t="s">
        <v>372</v>
      </c>
      <c r="B38">
        <f>COUNTIFS(Table2[Sub-Sector],Table3[[#This Row],[Sub-Sector]])</f>
        <v>6</v>
      </c>
      <c r="C38" s="1">
        <f>COUNTIFS(Table2[Sub-Sector],Table3[[#This Row],[Sub-Sector]],Table2[Uptrend],"Uptrend")/Table3[[#This Row],[Count]]</f>
        <v>0.66666666666666663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0.16666666666666666</v>
      </c>
      <c r="F38" s="1">
        <f>COUNTIFS(Table2[Sub-Sector],Table3[[#This Row],[Sub-Sector]],Table2[6M Return vs Nifty],"&gt;=10")/Table3[[#This Row],[Count]]</f>
        <v>0.66666666666666663</v>
      </c>
      <c r="G38" s="1">
        <f>COUNTIFS(Table2[Sub-Sector],Table3[[#This Row],[Sub-Sector]],Table2[1Y Return vs Nifty],"&gt;=10")/Table3[[#This Row],[Count]]</f>
        <v>0.5</v>
      </c>
      <c r="H38" s="1">
        <f>COUNTIFS(Table2[Sub-Sector],Table3[[#This Row],[Sub-Sector]],Table2[RSI Exponential â€“ 14D],"&gt;=50")/Table3[[#This Row],[Count]]</f>
        <v>0.33333333333333331</v>
      </c>
      <c r="I38" s="1">
        <f>COUNTIFS(Table2[Sub-Sector],Table3[[#This Row],[Sub-Sector]],Table2[Relative Volume],"&gt;=1")/Table3[[#This Row],[Count]]</f>
        <v>0.5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0.16666666666666666</v>
      </c>
      <c r="M38" s="1">
        <f>COUNTIFS(Table2[Sub-Sector],Table3[[#This Row],[Sub-Sector]],Table2[% Away From Current Week High],"&lt;=0.05")/Table3[[#This Row],[Count]]</f>
        <v>0.83333333333333337</v>
      </c>
      <c r="N38" s="1">
        <f>COUNTIFS(Table2[Sub-Sector],Table3[[#This Row],[Sub-Sector]],Table2[% Away From Current Month Low],"&gt;=0.05")/Table3[[#This Row],[Count]]</f>
        <v>0.16666666666666666</v>
      </c>
      <c r="O38" s="1">
        <f>COUNTIFS(Table2[Sub-Sector],Table3[[#This Row],[Sub-Sector]],Table2[% Away From Current Month High],"&lt;=0.05")/Table3[[#This Row],[Count]]</f>
        <v>0.66666666666666663</v>
      </c>
      <c r="P38" s="1">
        <f>COUNTIFS(Table2[Sub-Sector],Table3[[#This Row],[Sub-Sector]],Table2[% Away From 52W High],"&lt;=10")/Table3[[#This Row],[Count]]</f>
        <v>0.33333333333333331</v>
      </c>
      <c r="Q38" s="1">
        <f>COUNTIFS(Table2[Sub-Sector],Table3[[#This Row],[Sub-Sector]],Table2[% Away From 52W Low],"&gt;=10")/Table3[[#This Row],[Count]]</f>
        <v>0.83333333333333337</v>
      </c>
      <c r="R38" s="1">
        <f>COUNTIFS(Table2[Sub-Sector],Table3[[#This Row],[Sub-Sector]],Table2[% Price above 20 EMA],"&gt;=0")/Table3[[#This Row],[Count]]</f>
        <v>0.33333333333333331</v>
      </c>
      <c r="S38" s="1">
        <f>COUNTIFS(Table2[Sub-Sector],Table3[[#This Row],[Sub-Sector]],Table2[% Price above 50 EMA],"&gt;=0")/Table3[[#This Row],[Count]]</f>
        <v>0.83333333333333337</v>
      </c>
      <c r="T38" s="1">
        <f>COUNTIFS(Table2[Sub-Sector],Table3[[#This Row],[Sub-Sector]],Table2[% Price above 200 EMA],"&gt;=0")/Table3[[#This Row],[Count]]</f>
        <v>0.66666666666666663</v>
      </c>
      <c r="U38" s="1">
        <f>COUNTIFS(Table2[Sub-Sector],Table3[[#This Row],[Sub-Sector]],Table2[Rate of Change - Zone],"Positive")/Table3[[#This Row],[Count]]</f>
        <v>0.5</v>
      </c>
      <c r="V38" s="1">
        <f>COUNTIFS(Table2[Sub-Sector],Table3[[#This Row],[Sub-Sector]],Table2[Sharpe Ratio],"&gt;=0.10")/Table3[[#This Row],[Count]]</f>
        <v>0.16666666666666666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394.5</v>
      </c>
      <c r="X38">
        <f>_xlfn.RANK.AVG(Table3[[#This Row],[Score]],Table3[Score],1)</f>
        <v>46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38">
        <f>_xlfn.RANK.AVG(Table3[[#This Row],[Score 2 ]],Table3[[Score 2 ]],1)</f>
        <v>37</v>
      </c>
    </row>
    <row r="39" spans="1:26" x14ac:dyDescent="0.3">
      <c r="A39" t="s">
        <v>979</v>
      </c>
      <c r="B39">
        <f>COUNTIFS(Table2[Sub-Sector],Table3[[#This Row],[Sub-Sector]])</f>
        <v>2</v>
      </c>
      <c r="C39" s="1">
        <f>COUNTIFS(Table2[Sub-Sector],Table3[[#This Row],[Sub-Sector]],Table2[Uptrend],"Uptrend")/Table3[[#This Row],[Count]]</f>
        <v>0.5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</v>
      </c>
      <c r="F39" s="1">
        <f>COUNTIFS(Table2[Sub-Sector],Table3[[#This Row],[Sub-Sector]],Table2[6M Return vs Nifty],"&gt;=10")/Table3[[#This Row],[Count]]</f>
        <v>0.5</v>
      </c>
      <c r="G39" s="1">
        <f>COUNTIFS(Table2[Sub-Sector],Table3[[#This Row],[Sub-Sector]],Table2[1Y Return vs Nifty],"&gt;=10")/Table3[[#This Row],[Count]]</f>
        <v>0.5</v>
      </c>
      <c r="H39" s="1">
        <f>COUNTIFS(Table2[Sub-Sector],Table3[[#This Row],[Sub-Sector]],Table2[RSI Exponential â€“ 14D],"&gt;=50")/Table3[[#This Row],[Count]]</f>
        <v>0.5</v>
      </c>
      <c r="I39" s="1">
        <f>COUNTIFS(Table2[Sub-Sector],Table3[[#This Row],[Sub-Sector]],Table2[Relative Volume],"&gt;=1")/Table3[[#This Row],[Count]]</f>
        <v>1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</v>
      </c>
      <c r="O39" s="1">
        <f>COUNTIFS(Table2[Sub-Sector],Table3[[#This Row],[Sub-Sector]],Table2[% Away From Current Month High],"&lt;=0.05")/Table3[[#This Row],[Count]]</f>
        <v>0</v>
      </c>
      <c r="P39" s="1">
        <f>COUNTIFS(Table2[Sub-Sector],Table3[[#This Row],[Sub-Sector]],Table2[% Away From 52W High],"&lt;=10")/Table3[[#This Row],[Count]]</f>
        <v>0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0.5</v>
      </c>
      <c r="S39" s="1">
        <f>COUNTIFS(Table2[Sub-Sector],Table3[[#This Row],[Sub-Sector]],Table2[% Price above 50 EMA],"&gt;=0")/Table3[[#This Row],[Count]]</f>
        <v>0.5</v>
      </c>
      <c r="T39" s="1">
        <f>COUNTIFS(Table2[Sub-Sector],Table3[[#This Row],[Sub-Sector]],Table2[% Price above 200 EMA],"&gt;=0")/Table3[[#This Row],[Count]]</f>
        <v>0.5</v>
      </c>
      <c r="U39" s="1">
        <f>COUNTIFS(Table2[Sub-Sector],Table3[[#This Row],[Sub-Sector]],Table2[Rate of Change - Zone],"Positive")/Table3[[#This Row],[Count]]</f>
        <v>0.5</v>
      </c>
      <c r="V39" s="1">
        <f>COUNTIFS(Table2[Sub-Sector],Table3[[#This Row],[Sub-Sector]],Table2[Sharpe Ratio],"&gt;=0.10")/Table3[[#This Row],[Count]]</f>
        <v>0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460.5</v>
      </c>
      <c r="X39">
        <f>_xlfn.RANK.AVG(Table3[[#This Row],[Score]],Table3[Score],1)</f>
        <v>73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39">
        <f>_xlfn.RANK.AVG(Table3[[#This Row],[Score 2 ]],Table3[[Score 2 ]],1)</f>
        <v>38</v>
      </c>
    </row>
    <row r="40" spans="1:26" x14ac:dyDescent="0.3">
      <c r="A40" t="s">
        <v>320</v>
      </c>
      <c r="B40">
        <f>COUNTIFS(Table2[Sub-Sector],Table3[[#This Row],[Sub-Sector]])</f>
        <v>3</v>
      </c>
      <c r="C40" s="1">
        <f>COUNTIFS(Table2[Sub-Sector],Table3[[#This Row],[Sub-Sector]],Table2[Uptrend],"Uptrend")/Table3[[#This Row],[Count]]</f>
        <v>0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</v>
      </c>
      <c r="F40" s="1">
        <f>COUNTIFS(Table2[Sub-Sector],Table3[[#This Row],[Sub-Sector]],Table2[6M Return vs Nifty],"&gt;=10")/Table3[[#This Row],[Count]]</f>
        <v>1</v>
      </c>
      <c r="G40" s="1">
        <f>COUNTIFS(Table2[Sub-Sector],Table3[[#This Row],[Sub-Sector]],Table2[1Y Return vs Nifty],"&gt;=10")/Table3[[#This Row],[Count]]</f>
        <v>1</v>
      </c>
      <c r="H40" s="1">
        <f>COUNTIFS(Table2[Sub-Sector],Table3[[#This Row],[Sub-Sector]],Table2[RSI Exponential â€“ 14D],"&gt;=50")/Table3[[#This Row],[Count]]</f>
        <v>0</v>
      </c>
      <c r="I40" s="1">
        <f>COUNTIFS(Table2[Sub-Sector],Table3[[#This Row],[Sub-Sector]],Table2[Relative Volume],"&gt;=1")/Table3[[#This Row],[Count]]</f>
        <v>0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0.66666666666666663</v>
      </c>
      <c r="N40" s="1">
        <f>COUNTIFS(Table2[Sub-Sector],Table3[[#This Row],[Sub-Sector]],Table2[% Away From Current Month Low],"&gt;=0.05")/Table3[[#This Row],[Count]]</f>
        <v>0</v>
      </c>
      <c r="O40" s="1">
        <f>COUNTIFS(Table2[Sub-Sector],Table3[[#This Row],[Sub-Sector]],Table2[% Away From Current Month High],"&lt;=0.05")/Table3[[#This Row],[Count]]</f>
        <v>0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</v>
      </c>
      <c r="S40" s="1">
        <f>COUNTIFS(Table2[Sub-Sector],Table3[[#This Row],[Sub-Sector]],Table2[% Price above 50 EMA],"&gt;=0")/Table3[[#This Row],[Count]]</f>
        <v>0</v>
      </c>
      <c r="T40" s="1">
        <f>COUNTIFS(Table2[Sub-Sector],Table3[[#This Row],[Sub-Sector]],Table2[% Price above 200 EMA],"&gt;=0")/Table3[[#This Row],[Count]]</f>
        <v>1</v>
      </c>
      <c r="U40" s="1">
        <f>COUNTIFS(Table2[Sub-Sector],Table3[[#This Row],[Sub-Sector]],Table2[Rate of Change - Zone],"Positive")/Table3[[#This Row],[Count]]</f>
        <v>0.33333333333333331</v>
      </c>
      <c r="V40" s="1">
        <f>COUNTIFS(Table2[Sub-Sector],Table3[[#This Row],[Sub-Sector]],Table2[Sharpe Ratio],"&gt;=0.10")/Table3[[#This Row],[Count]]</f>
        <v>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492.5</v>
      </c>
      <c r="X40">
        <f>_xlfn.RANK.AVG(Table3[[#This Row],[Score]],Table3[Score],1)</f>
        <v>82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0">
        <f>_xlfn.RANK.AVG(Table3[[#This Row],[Score 2 ]],Table3[[Score 2 ]],1)</f>
        <v>39</v>
      </c>
    </row>
    <row r="41" spans="1:26" x14ac:dyDescent="0.3">
      <c r="A41" t="s">
        <v>211</v>
      </c>
      <c r="B41">
        <f>COUNTIFS(Table2[Sub-Sector],Table3[[#This Row],[Sub-Sector]])</f>
        <v>9</v>
      </c>
      <c r="C41" s="1">
        <f>COUNTIFS(Table2[Sub-Sector],Table3[[#This Row],[Sub-Sector]],Table2[Uptrend],"Uptrend")/Table3[[#This Row],[Count]]</f>
        <v>0.55555555555555558</v>
      </c>
      <c r="D41" s="1">
        <f>COUNTIFS(Table2[Sub-Sector],Table3[[#This Row],[Sub-Sector]],Table2[1W Return vs Nifty],"&gt;=5")/Table3[[#This Row],[Count]]</f>
        <v>0.22222222222222221</v>
      </c>
      <c r="E41" s="1">
        <f>COUNTIFS(Table2[Sub-Sector],Table3[[#This Row],[Sub-Sector]],Table2[1M Return vs Nifty],"&gt;=5")/Table3[[#This Row],[Count]]</f>
        <v>0.33333333333333331</v>
      </c>
      <c r="F41" s="1">
        <f>COUNTIFS(Table2[Sub-Sector],Table3[[#This Row],[Sub-Sector]],Table2[6M Return vs Nifty],"&gt;=10")/Table3[[#This Row],[Count]]</f>
        <v>0.55555555555555558</v>
      </c>
      <c r="G41" s="1">
        <f>COUNTIFS(Table2[Sub-Sector],Table3[[#This Row],[Sub-Sector]],Table2[1Y Return vs Nifty],"&gt;=10")/Table3[[#This Row],[Count]]</f>
        <v>0.55555555555555558</v>
      </c>
      <c r="H41" s="1">
        <f>COUNTIFS(Table2[Sub-Sector],Table3[[#This Row],[Sub-Sector]],Table2[RSI Exponential â€“ 14D],"&gt;=50")/Table3[[#This Row],[Count]]</f>
        <v>0.88888888888888884</v>
      </c>
      <c r="I41" s="1">
        <f>COUNTIFS(Table2[Sub-Sector],Table3[[#This Row],[Sub-Sector]],Table2[Relative Volume],"&gt;=1")/Table3[[#This Row],[Count]]</f>
        <v>0.22222222222222221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0.77777777777777779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0.77777777777777779</v>
      </c>
      <c r="O41" s="1">
        <f>COUNTIFS(Table2[Sub-Sector],Table3[[#This Row],[Sub-Sector]],Table2[% Away From Current Month High],"&lt;=0.05")/Table3[[#This Row],[Count]]</f>
        <v>1</v>
      </c>
      <c r="P41" s="1">
        <f>COUNTIFS(Table2[Sub-Sector],Table3[[#This Row],[Sub-Sector]],Table2[% Away From 52W High],"&lt;=10")/Table3[[#This Row],[Count]]</f>
        <v>0.44444444444444442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0.88888888888888884</v>
      </c>
      <c r="S41" s="1">
        <f>COUNTIFS(Table2[Sub-Sector],Table3[[#This Row],[Sub-Sector]],Table2[% Price above 50 EMA],"&gt;=0")/Table3[[#This Row],[Count]]</f>
        <v>0.77777777777777779</v>
      </c>
      <c r="T41" s="1">
        <f>COUNTIFS(Table2[Sub-Sector],Table3[[#This Row],[Sub-Sector]],Table2[% Price above 200 EMA],"&gt;=0")/Table3[[#This Row],[Count]]</f>
        <v>0.77777777777777779</v>
      </c>
      <c r="U41" s="1">
        <f>COUNTIFS(Table2[Sub-Sector],Table3[[#This Row],[Sub-Sector]],Table2[Rate of Change - Zone],"Positive")/Table3[[#This Row],[Count]]</f>
        <v>0.77777777777777779</v>
      </c>
      <c r="V41" s="1">
        <f>COUNTIFS(Table2[Sub-Sector],Table3[[#This Row],[Sub-Sector]],Table2[Sharpe Ratio],"&gt;=0.10")/Table3[[#This Row],[Count]]</f>
        <v>0.33333333333333331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333.5</v>
      </c>
      <c r="X41">
        <f>_xlfn.RANK.AVG(Table3[[#This Row],[Score]],Table3[Score],1)</f>
        <v>29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1">
        <f>_xlfn.RANK.AVG(Table3[[#This Row],[Score 2 ]],Table3[[Score 2 ]],1)</f>
        <v>40</v>
      </c>
    </row>
    <row r="42" spans="1:26" x14ac:dyDescent="0.3">
      <c r="A42" t="s">
        <v>400</v>
      </c>
      <c r="B42">
        <f>COUNTIFS(Table2[Sub-Sector],Table3[[#This Row],[Sub-Sector]])</f>
        <v>6</v>
      </c>
      <c r="C42" s="1">
        <f>COUNTIFS(Table2[Sub-Sector],Table3[[#This Row],[Sub-Sector]],Table2[Uptrend],"Uptrend")/Table3[[#This Row],[Count]]</f>
        <v>0.66666666666666663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</v>
      </c>
      <c r="F42" s="1">
        <f>COUNTIFS(Table2[Sub-Sector],Table3[[#This Row],[Sub-Sector]],Table2[6M Return vs Nifty],"&gt;=10")/Table3[[#This Row],[Count]]</f>
        <v>0.33333333333333331</v>
      </c>
      <c r="G42" s="1">
        <f>COUNTIFS(Table2[Sub-Sector],Table3[[#This Row],[Sub-Sector]],Table2[1Y Return vs Nifty],"&gt;=10")/Table3[[#This Row],[Count]]</f>
        <v>0.66666666666666663</v>
      </c>
      <c r="H42" s="1">
        <f>COUNTIFS(Table2[Sub-Sector],Table3[[#This Row],[Sub-Sector]],Table2[RSI Exponential â€“ 14D],"&gt;=50")/Table3[[#This Row],[Count]]</f>
        <v>1</v>
      </c>
      <c r="I42" s="1">
        <f>COUNTIFS(Table2[Sub-Sector],Table3[[#This Row],[Sub-Sector]],Table2[Relative Volume],"&gt;=1")/Table3[[#This Row],[Count]]</f>
        <v>0.16666666666666666</v>
      </c>
      <c r="J42" s="1">
        <f>COUNTIFS(Table2[Sub-Sector],Table3[[#This Row],[Sub-Sector]],Table2[% Away From Day Low],"&gt;=0.05")/Table3[[#This Row],[Count]]</f>
        <v>0.16666666666666666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0.66666666666666663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0.83333333333333337</v>
      </c>
      <c r="O42" s="1">
        <f>COUNTIFS(Table2[Sub-Sector],Table3[[#This Row],[Sub-Sector]],Table2[% Away From Current Month High],"&lt;=0.05")/Table3[[#This Row],[Count]]</f>
        <v>1</v>
      </c>
      <c r="P42" s="1">
        <f>COUNTIFS(Table2[Sub-Sector],Table3[[#This Row],[Sub-Sector]],Table2[% Away From 52W High],"&lt;=10")/Table3[[#This Row],[Count]]</f>
        <v>0.66666666666666663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1</v>
      </c>
      <c r="S42" s="1">
        <f>COUNTIFS(Table2[Sub-Sector],Table3[[#This Row],[Sub-Sector]],Table2[% Price above 50 EMA],"&gt;=0")/Table3[[#This Row],[Count]]</f>
        <v>1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1</v>
      </c>
      <c r="V42" s="1">
        <f>COUNTIFS(Table2[Sub-Sector],Table3[[#This Row],[Sub-Sector]],Table2[Sharpe Ratio],"&gt;=0.10")/Table3[[#This Row],[Count]]</f>
        <v>0.5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</v>
      </c>
      <c r="X42">
        <f>_xlfn.RANK.AVG(Table3[[#This Row],[Score]],Table3[Score],1)</f>
        <v>66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2">
        <f>_xlfn.RANK.AVG(Table3[[#This Row],[Score 2 ]],Table3[[Score 2 ]],1)</f>
        <v>41</v>
      </c>
    </row>
    <row r="43" spans="1:26" x14ac:dyDescent="0.3">
      <c r="A43" t="s">
        <v>46</v>
      </c>
      <c r="B43">
        <f>COUNTIFS(Table2[Sub-Sector],Table3[[#This Row],[Sub-Sector]])</f>
        <v>27</v>
      </c>
      <c r="C43" s="1">
        <f>COUNTIFS(Table2[Sub-Sector],Table3[[#This Row],[Sub-Sector]],Table2[Uptrend],"Uptrend")/Table3[[#This Row],[Count]]</f>
        <v>0.48148148148148145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0.1111111111111111</v>
      </c>
      <c r="F43" s="1">
        <f>COUNTIFS(Table2[Sub-Sector],Table3[[#This Row],[Sub-Sector]],Table2[6M Return vs Nifty],"&gt;=10")/Table3[[#This Row],[Count]]</f>
        <v>0.70370370370370372</v>
      </c>
      <c r="G43" s="1">
        <f>COUNTIFS(Table2[Sub-Sector],Table3[[#This Row],[Sub-Sector]],Table2[1Y Return vs Nifty],"&gt;=10")/Table3[[#This Row],[Count]]</f>
        <v>0.62962962962962965</v>
      </c>
      <c r="H43" s="1">
        <f>COUNTIFS(Table2[Sub-Sector],Table3[[#This Row],[Sub-Sector]],Table2[RSI Exponential â€“ 14D],"&gt;=50")/Table3[[#This Row],[Count]]</f>
        <v>0.55555555555555558</v>
      </c>
      <c r="I43" s="1">
        <f>COUNTIFS(Table2[Sub-Sector],Table3[[#This Row],[Sub-Sector]],Table2[Relative Volume],"&gt;=1")/Table3[[#This Row],[Count]]</f>
        <v>0.25925925925925924</v>
      </c>
      <c r="J43" s="1">
        <f>COUNTIFS(Table2[Sub-Sector],Table3[[#This Row],[Sub-Sector]],Table2[% Away From Day Low],"&gt;=0.05")/Table3[[#This Row],[Count]]</f>
        <v>7.407407407407407E-2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0.29629629629629628</v>
      </c>
      <c r="M43" s="1">
        <f>COUNTIFS(Table2[Sub-Sector],Table3[[#This Row],[Sub-Sector]],Table2[% Away From Current Week High],"&lt;=0.05")/Table3[[#This Row],[Count]]</f>
        <v>0.85185185185185186</v>
      </c>
      <c r="N43" s="1">
        <f>COUNTIFS(Table2[Sub-Sector],Table3[[#This Row],[Sub-Sector]],Table2[% Away From Current Month Low],"&gt;=0.05")/Table3[[#This Row],[Count]]</f>
        <v>0.48148148148148145</v>
      </c>
      <c r="O43" s="1">
        <f>COUNTIFS(Table2[Sub-Sector],Table3[[#This Row],[Sub-Sector]],Table2[% Away From Current Month High],"&lt;=0.05")/Table3[[#This Row],[Count]]</f>
        <v>0.62962962962962965</v>
      </c>
      <c r="P43" s="1">
        <f>COUNTIFS(Table2[Sub-Sector],Table3[[#This Row],[Sub-Sector]],Table2[% Away From 52W High],"&lt;=10")/Table3[[#This Row],[Count]]</f>
        <v>0.22222222222222221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0.55555555555555558</v>
      </c>
      <c r="S43" s="1">
        <f>COUNTIFS(Table2[Sub-Sector],Table3[[#This Row],[Sub-Sector]],Table2[% Price above 50 EMA],"&gt;=0")/Table3[[#This Row],[Count]]</f>
        <v>0.59259259259259256</v>
      </c>
      <c r="T43" s="1">
        <f>COUNTIFS(Table2[Sub-Sector],Table3[[#This Row],[Sub-Sector]],Table2[% Price above 200 EMA],"&gt;=0")/Table3[[#This Row],[Count]]</f>
        <v>1</v>
      </c>
      <c r="U43" s="1">
        <f>COUNTIFS(Table2[Sub-Sector],Table3[[#This Row],[Sub-Sector]],Table2[Rate of Change - Zone],"Positive")/Table3[[#This Row],[Count]]</f>
        <v>0.48148148148148145</v>
      </c>
      <c r="V43" s="1">
        <f>COUNTIFS(Table2[Sub-Sector],Table3[[#This Row],[Sub-Sector]],Table2[Sharpe Ratio],"&gt;=0.10")/Table3[[#This Row],[Count]]</f>
        <v>0.62962962962962965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43">
        <f>_xlfn.RANK.AVG(Table3[[#This Row],[Score]],Table3[Score],1)</f>
        <v>68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3">
        <f>_xlfn.RANK.AVG(Table3[[#This Row],[Score 2 ]],Table3[[Score 2 ]],1)</f>
        <v>42</v>
      </c>
    </row>
    <row r="44" spans="1:26" x14ac:dyDescent="0.3">
      <c r="A44" t="s">
        <v>65</v>
      </c>
      <c r="B44">
        <f>COUNTIFS(Table2[Sub-Sector],Table3[[#This Row],[Sub-Sector]])</f>
        <v>3</v>
      </c>
      <c r="C44" s="1">
        <f>COUNTIFS(Table2[Sub-Sector],Table3[[#This Row],[Sub-Sector]],Table2[Uptrend],"Uptrend")/Table3[[#This Row],[Count]]</f>
        <v>0.66666666666666663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</v>
      </c>
      <c r="F44" s="1">
        <f>COUNTIFS(Table2[Sub-Sector],Table3[[#This Row],[Sub-Sector]],Table2[6M Return vs Nifty],"&gt;=10")/Table3[[#This Row],[Count]]</f>
        <v>0.66666666666666663</v>
      </c>
      <c r="G44" s="1">
        <f>COUNTIFS(Table2[Sub-Sector],Table3[[#This Row],[Sub-Sector]],Table2[1Y Return vs Nifty],"&gt;=10")/Table3[[#This Row],[Count]]</f>
        <v>1</v>
      </c>
      <c r="H44" s="1">
        <f>COUNTIFS(Table2[Sub-Sector],Table3[[#This Row],[Sub-Sector]],Table2[RSI Exponential â€“ 14D],"&gt;=50")/Table3[[#This Row],[Count]]</f>
        <v>0</v>
      </c>
      <c r="I44" s="1">
        <f>COUNTIFS(Table2[Sub-Sector],Table3[[#This Row],[Sub-Sector]],Table2[Relative Volume],"&gt;=1")/Table3[[#This Row],[Count]]</f>
        <v>0.33333333333333331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0.33333333333333331</v>
      </c>
      <c r="N44" s="1">
        <f>COUNTIFS(Table2[Sub-Sector],Table3[[#This Row],[Sub-Sector]],Table2[% Away From Current Month Low],"&gt;=0.05")/Table3[[#This Row],[Count]]</f>
        <v>0</v>
      </c>
      <c r="O44" s="1">
        <f>COUNTIFS(Table2[Sub-Sector],Table3[[#This Row],[Sub-Sector]],Table2[% Away From Current Month High],"&lt;=0.05")/Table3[[#This Row],[Count]]</f>
        <v>0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</v>
      </c>
      <c r="S44" s="1">
        <f>COUNTIFS(Table2[Sub-Sector],Table3[[#This Row],[Sub-Sector]],Table2[% Price above 50 EMA],"&gt;=0")/Table3[[#This Row],[Count]]</f>
        <v>0</v>
      </c>
      <c r="T44" s="1">
        <f>COUNTIFS(Table2[Sub-Sector],Table3[[#This Row],[Sub-Sector]],Table2[% Price above 200 EMA],"&gt;=0")/Table3[[#This Row],[Count]]</f>
        <v>1</v>
      </c>
      <c r="U44" s="1">
        <f>COUNTIFS(Table2[Sub-Sector],Table3[[#This Row],[Sub-Sector]],Table2[Rate of Change - Zone],"Positive")/Table3[[#This Row],[Count]]</f>
        <v>0</v>
      </c>
      <c r="V44" s="1">
        <f>COUNTIFS(Table2[Sub-Sector],Table3[[#This Row],[Sub-Sector]],Table2[Sharpe Ratio],"&gt;=0.10")/Table3[[#This Row],[Count]]</f>
        <v>0.33333333333333331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447.5</v>
      </c>
      <c r="X44">
        <f>_xlfn.RANK.AVG(Table3[[#This Row],[Score]],Table3[Score],1)</f>
        <v>70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44">
        <f>_xlfn.RANK.AVG(Table3[[#This Row],[Score 2 ]],Table3[[Score 2 ]],1)</f>
        <v>43</v>
      </c>
    </row>
    <row r="45" spans="1:26" x14ac:dyDescent="0.3">
      <c r="A45" t="s">
        <v>135</v>
      </c>
      <c r="B45">
        <f>COUNTIFS(Table2[Sub-Sector],Table3[[#This Row],[Sub-Sector]])</f>
        <v>20</v>
      </c>
      <c r="C45" s="1">
        <f>COUNTIFS(Table2[Sub-Sector],Table3[[#This Row],[Sub-Sector]],Table2[Uptrend],"Uptrend")/Table3[[#This Row],[Count]]</f>
        <v>0.5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0.15</v>
      </c>
      <c r="F45" s="1">
        <f>COUNTIFS(Table2[Sub-Sector],Table3[[#This Row],[Sub-Sector]],Table2[6M Return vs Nifty],"&gt;=10")/Table3[[#This Row],[Count]]</f>
        <v>0.65</v>
      </c>
      <c r="G45" s="1">
        <f>COUNTIFS(Table2[Sub-Sector],Table3[[#This Row],[Sub-Sector]],Table2[1Y Return vs Nifty],"&gt;=10")/Table3[[#This Row],[Count]]</f>
        <v>0.85</v>
      </c>
      <c r="H45" s="1">
        <f>COUNTIFS(Table2[Sub-Sector],Table3[[#This Row],[Sub-Sector]],Table2[RSI Exponential â€“ 14D],"&gt;=50")/Table3[[#This Row],[Count]]</f>
        <v>0.65</v>
      </c>
      <c r="I45" s="1">
        <f>COUNTIFS(Table2[Sub-Sector],Table3[[#This Row],[Sub-Sector]],Table2[Relative Volume],"&gt;=1")/Table3[[#This Row],[Count]]</f>
        <v>0.25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0.45</v>
      </c>
      <c r="M45" s="1">
        <f>COUNTIFS(Table2[Sub-Sector],Table3[[#This Row],[Sub-Sector]],Table2[% Away From Current Week High],"&lt;=0.05")/Table3[[#This Row],[Count]]</f>
        <v>0.85</v>
      </c>
      <c r="N45" s="1">
        <f>COUNTIFS(Table2[Sub-Sector],Table3[[#This Row],[Sub-Sector]],Table2[% Away From Current Month Low],"&gt;=0.05")/Table3[[#This Row],[Count]]</f>
        <v>0.55000000000000004</v>
      </c>
      <c r="O45" s="1">
        <f>COUNTIFS(Table2[Sub-Sector],Table3[[#This Row],[Sub-Sector]],Table2[% Away From Current Month High],"&lt;=0.05")/Table3[[#This Row],[Count]]</f>
        <v>0.7</v>
      </c>
      <c r="P45" s="1">
        <f>COUNTIFS(Table2[Sub-Sector],Table3[[#This Row],[Sub-Sector]],Table2[% Away From 52W High],"&lt;=10")/Table3[[#This Row],[Count]]</f>
        <v>0.3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0.65</v>
      </c>
      <c r="S45" s="1">
        <f>COUNTIFS(Table2[Sub-Sector],Table3[[#This Row],[Sub-Sector]],Table2[% Price above 50 EMA],"&gt;=0")/Table3[[#This Row],[Count]]</f>
        <v>0.6</v>
      </c>
      <c r="T45" s="1">
        <f>COUNTIFS(Table2[Sub-Sector],Table3[[#This Row],[Sub-Sector]],Table2[% Price above 200 EMA],"&gt;=0")/Table3[[#This Row],[Count]]</f>
        <v>0.85</v>
      </c>
      <c r="U45" s="1">
        <f>COUNTIFS(Table2[Sub-Sector],Table3[[#This Row],[Sub-Sector]],Table2[Rate of Change - Zone],"Positive")/Table3[[#This Row],[Count]]</f>
        <v>0.45</v>
      </c>
      <c r="V45" s="1">
        <f>COUNTIFS(Table2[Sub-Sector],Table3[[#This Row],[Sub-Sector]],Table2[Sharpe Ratio],"&gt;=0.10")/Table3[[#This Row],[Count]]</f>
        <v>0.5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434.5</v>
      </c>
      <c r="X45">
        <f>_xlfn.RANK.AVG(Table3[[#This Row],[Score]],Table3[Score],1)</f>
        <v>64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45">
        <f>_xlfn.RANK.AVG(Table3[[#This Row],[Score 2 ]],Table3[[Score 2 ]],1)</f>
        <v>44</v>
      </c>
    </row>
    <row r="46" spans="1:26" x14ac:dyDescent="0.3">
      <c r="A46" t="s">
        <v>51</v>
      </c>
      <c r="B46">
        <f>COUNTIFS(Table2[Sub-Sector],Table3[[#This Row],[Sub-Sector]])</f>
        <v>17</v>
      </c>
      <c r="C46" s="1">
        <f>COUNTIFS(Table2[Sub-Sector],Table3[[#This Row],[Sub-Sector]],Table2[Uptrend],"Uptrend")/Table3[[#This Row],[Count]]</f>
        <v>0.52941176470588236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0.35294117647058826</v>
      </c>
      <c r="F46" s="1">
        <f>COUNTIFS(Table2[Sub-Sector],Table3[[#This Row],[Sub-Sector]],Table2[6M Return vs Nifty],"&gt;=10")/Table3[[#This Row],[Count]]</f>
        <v>0.35294117647058826</v>
      </c>
      <c r="G46" s="1">
        <f>COUNTIFS(Table2[Sub-Sector],Table3[[#This Row],[Sub-Sector]],Table2[1Y Return vs Nifty],"&gt;=10")/Table3[[#This Row],[Count]]</f>
        <v>0.41176470588235292</v>
      </c>
      <c r="H46" s="1">
        <f>COUNTIFS(Table2[Sub-Sector],Table3[[#This Row],[Sub-Sector]],Table2[RSI Exponential â€“ 14D],"&gt;=50")/Table3[[#This Row],[Count]]</f>
        <v>0.88235294117647056</v>
      </c>
      <c r="I46" s="1">
        <f>COUNTIFS(Table2[Sub-Sector],Table3[[#This Row],[Sub-Sector]],Table2[Relative Volume],"&gt;=1")/Table3[[#This Row],[Count]]</f>
        <v>0.47058823529411764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0.41176470588235292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0.6470588235294118</v>
      </c>
      <c r="O46" s="1">
        <f>COUNTIFS(Table2[Sub-Sector],Table3[[#This Row],[Sub-Sector]],Table2[% Away From Current Month High],"&lt;=0.05")/Table3[[#This Row],[Count]]</f>
        <v>0.82352941176470584</v>
      </c>
      <c r="P46" s="1">
        <f>COUNTIFS(Table2[Sub-Sector],Table3[[#This Row],[Sub-Sector]],Table2[% Away From 52W High],"&lt;=10")/Table3[[#This Row],[Count]]</f>
        <v>0.47058823529411764</v>
      </c>
      <c r="Q46" s="1">
        <f>COUNTIFS(Table2[Sub-Sector],Table3[[#This Row],[Sub-Sector]],Table2[% Away From 52W Low],"&gt;=10")/Table3[[#This Row],[Count]]</f>
        <v>0.82352941176470584</v>
      </c>
      <c r="R46" s="1">
        <f>COUNTIFS(Table2[Sub-Sector],Table3[[#This Row],[Sub-Sector]],Table2[% Price above 20 EMA],"&gt;=0")/Table3[[#This Row],[Count]]</f>
        <v>0.82352941176470584</v>
      </c>
      <c r="S46" s="1">
        <f>COUNTIFS(Table2[Sub-Sector],Table3[[#This Row],[Sub-Sector]],Table2[% Price above 50 EMA],"&gt;=0")/Table3[[#This Row],[Count]]</f>
        <v>0.76470588235294112</v>
      </c>
      <c r="T46" s="1">
        <f>COUNTIFS(Table2[Sub-Sector],Table3[[#This Row],[Sub-Sector]],Table2[% Price above 200 EMA],"&gt;=0")/Table3[[#This Row],[Count]]</f>
        <v>0.70588235294117652</v>
      </c>
      <c r="U46" s="1">
        <f>COUNTIFS(Table2[Sub-Sector],Table3[[#This Row],[Sub-Sector]],Table2[Rate of Change - Zone],"Positive")/Table3[[#This Row],[Count]]</f>
        <v>0.76470588235294112</v>
      </c>
      <c r="V46" s="1">
        <f>COUNTIFS(Table2[Sub-Sector],Table3[[#This Row],[Sub-Sector]],Table2[Sharpe Ratio],"&gt;=0.10")/Table3[[#This Row],[Count]]</f>
        <v>0.11764705882352941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46">
        <f>_xlfn.RANK.AVG(Table3[[#This Row],[Score]],Table3[Score],1)</f>
        <v>47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46">
        <f>_xlfn.RANK.AVG(Table3[[#This Row],[Score 2 ]],Table3[[Score 2 ]],1)</f>
        <v>45</v>
      </c>
    </row>
    <row r="47" spans="1:26" x14ac:dyDescent="0.3">
      <c r="A47" t="s">
        <v>57</v>
      </c>
      <c r="B47">
        <f>COUNTIFS(Table2[Sub-Sector],Table3[[#This Row],[Sub-Sector]])</f>
        <v>6</v>
      </c>
      <c r="C47" s="1">
        <f>COUNTIFS(Table2[Sub-Sector],Table3[[#This Row],[Sub-Sector]],Table2[Uptrend],"Uptrend")/Table3[[#This Row],[Count]]</f>
        <v>0.66666666666666663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0.16666666666666666</v>
      </c>
      <c r="F47" s="1">
        <f>COUNTIFS(Table2[Sub-Sector],Table3[[#This Row],[Sub-Sector]],Table2[6M Return vs Nifty],"&gt;=10")/Table3[[#This Row],[Count]]</f>
        <v>0.66666666666666663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0.5</v>
      </c>
      <c r="I47" s="1">
        <f>COUNTIFS(Table2[Sub-Sector],Table3[[#This Row],[Sub-Sector]],Table2[Relative Volume],"&gt;=1")/Table3[[#This Row],[Count]]</f>
        <v>0.16666666666666666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0.33333333333333331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0.33333333333333331</v>
      </c>
      <c r="O47" s="1">
        <f>COUNTIFS(Table2[Sub-Sector],Table3[[#This Row],[Sub-Sector]],Table2[% Away From Current Month High],"&lt;=0.05")/Table3[[#This Row],[Count]]</f>
        <v>0.5</v>
      </c>
      <c r="P47" s="1">
        <f>COUNTIFS(Table2[Sub-Sector],Table3[[#This Row],[Sub-Sector]],Table2[% Away From 52W High],"&lt;=10")/Table3[[#This Row],[Count]]</f>
        <v>0.5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0.33333333333333331</v>
      </c>
      <c r="S47" s="1">
        <f>COUNTIFS(Table2[Sub-Sector],Table3[[#This Row],[Sub-Sector]],Table2[% Price above 50 EMA],"&gt;=0")/Table3[[#This Row],[Count]]</f>
        <v>0.5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0.16666666666666666</v>
      </c>
      <c r="V47" s="1">
        <f>COUNTIFS(Table2[Sub-Sector],Table3[[#This Row],[Sub-Sector]],Table2[Sharpe Ratio],"&gt;=0.10")/Table3[[#This Row],[Count]]</f>
        <v>0.5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414.5</v>
      </c>
      <c r="X47">
        <f>_xlfn.RANK.AVG(Table3[[#This Row],[Score]],Table3[Score],1)</f>
        <v>53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47">
        <f>_xlfn.RANK.AVG(Table3[[#This Row],[Score 2 ]],Table3[[Score 2 ]],1)</f>
        <v>46</v>
      </c>
    </row>
    <row r="48" spans="1:26" x14ac:dyDescent="0.3">
      <c r="A48" t="s">
        <v>206</v>
      </c>
      <c r="B48">
        <f>COUNTIFS(Table2[Sub-Sector],Table3[[#This Row],[Sub-Sector]])</f>
        <v>26</v>
      </c>
      <c r="C48" s="1">
        <f>COUNTIFS(Table2[Sub-Sector],Table3[[#This Row],[Sub-Sector]],Table2[Uptrend],"Uptrend")/Table3[[#This Row],[Count]]</f>
        <v>0.73076923076923073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0.11538461538461539</v>
      </c>
      <c r="F48" s="1">
        <f>COUNTIFS(Table2[Sub-Sector],Table3[[#This Row],[Sub-Sector]],Table2[6M Return vs Nifty],"&gt;=10")/Table3[[#This Row],[Count]]</f>
        <v>0.73076923076923073</v>
      </c>
      <c r="G48" s="1">
        <f>COUNTIFS(Table2[Sub-Sector],Table3[[#This Row],[Sub-Sector]],Table2[1Y Return vs Nifty],"&gt;=10")/Table3[[#This Row],[Count]]</f>
        <v>0.57692307692307687</v>
      </c>
      <c r="H48" s="1">
        <f>COUNTIFS(Table2[Sub-Sector],Table3[[#This Row],[Sub-Sector]],Table2[RSI Exponential â€“ 14D],"&gt;=50")/Table3[[#This Row],[Count]]</f>
        <v>0.57692307692307687</v>
      </c>
      <c r="I48" s="1">
        <f>COUNTIFS(Table2[Sub-Sector],Table3[[#This Row],[Sub-Sector]],Table2[Relative Volume],"&gt;=1")/Table3[[#This Row],[Count]]</f>
        <v>0.19230769230769232</v>
      </c>
      <c r="J48" s="1">
        <f>COUNTIFS(Table2[Sub-Sector],Table3[[#This Row],[Sub-Sector]],Table2[% Away From Day Low],"&gt;=0.05")/Table3[[#This Row],[Count]]</f>
        <v>3.8461538461538464E-2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0.34615384615384615</v>
      </c>
      <c r="M48" s="1">
        <f>COUNTIFS(Table2[Sub-Sector],Table3[[#This Row],[Sub-Sector]],Table2[% Away From Current Week High],"&lt;=0.05")/Table3[[#This Row],[Count]]</f>
        <v>0.88461538461538458</v>
      </c>
      <c r="N48" s="1">
        <f>COUNTIFS(Table2[Sub-Sector],Table3[[#This Row],[Sub-Sector]],Table2[% Away From Current Month Low],"&gt;=0.05")/Table3[[#This Row],[Count]]</f>
        <v>0.46153846153846156</v>
      </c>
      <c r="O48" s="1">
        <f>COUNTIFS(Table2[Sub-Sector],Table3[[#This Row],[Sub-Sector]],Table2[% Away From Current Month High],"&lt;=0.05")/Table3[[#This Row],[Count]]</f>
        <v>0.61538461538461542</v>
      </c>
      <c r="P48" s="1">
        <f>COUNTIFS(Table2[Sub-Sector],Table3[[#This Row],[Sub-Sector]],Table2[% Away From 52W High],"&lt;=10")/Table3[[#This Row],[Count]]</f>
        <v>0.42307692307692307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0.5</v>
      </c>
      <c r="S48" s="1">
        <f>COUNTIFS(Table2[Sub-Sector],Table3[[#This Row],[Sub-Sector]],Table2[% Price above 50 EMA],"&gt;=0")/Table3[[#This Row],[Count]]</f>
        <v>0.65384615384615385</v>
      </c>
      <c r="T48" s="1">
        <f>COUNTIFS(Table2[Sub-Sector],Table3[[#This Row],[Sub-Sector]],Table2[% Price above 200 EMA],"&gt;=0")/Table3[[#This Row],[Count]]</f>
        <v>0.92307692307692313</v>
      </c>
      <c r="U48" s="1">
        <f>COUNTIFS(Table2[Sub-Sector],Table3[[#This Row],[Sub-Sector]],Table2[Rate of Change - Zone],"Positive")/Table3[[#This Row],[Count]]</f>
        <v>0.46153846153846156</v>
      </c>
      <c r="V48" s="1">
        <f>COUNTIFS(Table2[Sub-Sector],Table3[[#This Row],[Sub-Sector]],Table2[Sharpe Ratio],"&gt;=0.10")/Table3[[#This Row],[Count]]</f>
        <v>0.42307692307692307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48">
        <f>_xlfn.RANK.AVG(Table3[[#This Row],[Score]],Table3[Score],1)</f>
        <v>50.5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48">
        <f>_xlfn.RANK.AVG(Table3[[#This Row],[Score 2 ]],Table3[[Score 2 ]],1)</f>
        <v>47</v>
      </c>
    </row>
    <row r="49" spans="1:26" x14ac:dyDescent="0.3">
      <c r="A49" t="s">
        <v>449</v>
      </c>
      <c r="B49">
        <f>COUNTIFS(Table2[Sub-Sector],Table3[[#This Row],[Sub-Sector]])</f>
        <v>4</v>
      </c>
      <c r="C49" s="1">
        <f>COUNTIFS(Table2[Sub-Sector],Table3[[#This Row],[Sub-Sector]],Table2[Uptrend],"Uptrend")/Table3[[#This Row],[Count]]</f>
        <v>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0.25</v>
      </c>
      <c r="F49" s="1">
        <f>COUNTIFS(Table2[Sub-Sector],Table3[[#This Row],[Sub-Sector]],Table2[6M Return vs Nifty],"&gt;=10")/Table3[[#This Row],[Count]]</f>
        <v>0.75</v>
      </c>
      <c r="G49" s="1">
        <f>COUNTIFS(Table2[Sub-Sector],Table3[[#This Row],[Sub-Sector]],Table2[1Y Return vs Nifty],"&gt;=10")/Table3[[#This Row],[Count]]</f>
        <v>0.75</v>
      </c>
      <c r="H49" s="1">
        <f>COUNTIFS(Table2[Sub-Sector],Table3[[#This Row],[Sub-Sector]],Table2[RSI Exponential â€“ 14D],"&gt;=50")/Table3[[#This Row],[Count]]</f>
        <v>0.25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0.75</v>
      </c>
      <c r="L49" s="1">
        <f>COUNTIFS(Table2[Sub-Sector],Table3[[#This Row],[Sub-Sector]],Table2[% Away From Current Week Low],"&gt;=0.05")/Table3[[#This Row],[Count]]</f>
        <v>0.25</v>
      </c>
      <c r="M49" s="1">
        <f>COUNTIFS(Table2[Sub-Sector],Table3[[#This Row],[Sub-Sector]],Table2[% Away From Current Week High],"&lt;=0.05")/Table3[[#This Row],[Count]]</f>
        <v>0.25</v>
      </c>
      <c r="N49" s="1">
        <f>COUNTIFS(Table2[Sub-Sector],Table3[[#This Row],[Sub-Sector]],Table2[% Away From Current Month Low],"&gt;=0.05")/Table3[[#This Row],[Count]]</f>
        <v>0.5</v>
      </c>
      <c r="O49" s="1">
        <f>COUNTIFS(Table2[Sub-Sector],Table3[[#This Row],[Sub-Sector]],Table2[% Away From Current Month High],"&lt;=0.05")/Table3[[#This Row],[Count]]</f>
        <v>0.25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0.25</v>
      </c>
      <c r="S49" s="1">
        <f>COUNTIFS(Table2[Sub-Sector],Table3[[#This Row],[Sub-Sector]],Table2[% Price above 50 EMA],"&gt;=0")/Table3[[#This Row],[Count]]</f>
        <v>0.5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0.5</v>
      </c>
      <c r="V49" s="1">
        <f>COUNTIFS(Table2[Sub-Sector],Table3[[#This Row],[Sub-Sector]],Table2[Sharpe Ratio],"&gt;=0.10")/Table3[[#This Row],[Count]]</f>
        <v>0.5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49">
        <f>_xlfn.RANK.AVG(Table3[[#This Row],[Score]],Table3[Score],1)</f>
        <v>40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49">
        <f>_xlfn.RANK.AVG(Table3[[#This Row],[Score 2 ]],Table3[[Score 2 ]],1)</f>
        <v>48</v>
      </c>
    </row>
    <row r="50" spans="1:26" x14ac:dyDescent="0.3">
      <c r="A50" t="s">
        <v>713</v>
      </c>
      <c r="B50">
        <f>COUNTIFS(Table2[Sub-Sector],Table3[[#This Row],[Sub-Sector]])</f>
        <v>2</v>
      </c>
      <c r="C50" s="1">
        <f>COUNTIFS(Table2[Sub-Sector],Table3[[#This Row],[Sub-Sector]],Table2[Uptrend],"Uptrend")/Table3[[#This Row],[Count]]</f>
        <v>0.5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0.5</v>
      </c>
      <c r="F50" s="1">
        <f>COUNTIFS(Table2[Sub-Sector],Table3[[#This Row],[Sub-Sector]],Table2[6M Return vs Nifty],"&gt;=10")/Table3[[#This Row],[Count]]</f>
        <v>0.5</v>
      </c>
      <c r="G50" s="1">
        <f>COUNTIFS(Table2[Sub-Sector],Table3[[#This Row],[Sub-Sector]],Table2[1Y Return vs Nifty],"&gt;=10")/Table3[[#This Row],[Count]]</f>
        <v>0.5</v>
      </c>
      <c r="H50" s="1">
        <f>COUNTIFS(Table2[Sub-Sector],Table3[[#This Row],[Sub-Sector]],Table2[RSI Exponential â€“ 14D],"&gt;=50")/Table3[[#This Row],[Count]]</f>
        <v>0.5</v>
      </c>
      <c r="I50" s="1">
        <f>COUNTIFS(Table2[Sub-Sector],Table3[[#This Row],[Sub-Sector]],Table2[Relative Volume],"&gt;=1")/Table3[[#This Row],[Count]]</f>
        <v>0.5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0.5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0.5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0.5</v>
      </c>
      <c r="S50" s="1">
        <f>COUNTIFS(Table2[Sub-Sector],Table3[[#This Row],[Sub-Sector]],Table2[% Price above 50 EMA],"&gt;=0")/Table3[[#This Row],[Count]]</f>
        <v>0.5</v>
      </c>
      <c r="T50" s="1">
        <f>COUNTIFS(Table2[Sub-Sector],Table3[[#This Row],[Sub-Sector]],Table2[% Price above 200 EMA],"&gt;=0")/Table3[[#This Row],[Count]]</f>
        <v>0.5</v>
      </c>
      <c r="U50" s="1">
        <f>COUNTIFS(Table2[Sub-Sector],Table3[[#This Row],[Sub-Sector]],Table2[Rate of Change - Zone],"Positive")/Table3[[#This Row],[Count]]</f>
        <v>0.5</v>
      </c>
      <c r="V50" s="1">
        <f>COUNTIFS(Table2[Sub-Sector],Table3[[#This Row],[Sub-Sector]],Table2[Sharpe Ratio],"&gt;=0.10")/Table3[[#This Row],[Count]]</f>
        <v>0.5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409.5</v>
      </c>
      <c r="X50">
        <f>_xlfn.RANK.AVG(Table3[[#This Row],[Score]],Table3[Score],1)</f>
        <v>49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0">
        <f>_xlfn.RANK.AVG(Table3[[#This Row],[Score 2 ]],Table3[[Score 2 ]],1)</f>
        <v>50.5</v>
      </c>
    </row>
    <row r="51" spans="1:26" x14ac:dyDescent="0.3">
      <c r="A51" t="s">
        <v>835</v>
      </c>
      <c r="B51">
        <f>COUNTIFS(Table2[Sub-Sector],Table3[[#This Row],[Sub-Sector]])</f>
        <v>2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0.5</v>
      </c>
      <c r="G51" s="1">
        <f>COUNTIFS(Table2[Sub-Sector],Table3[[#This Row],[Sub-Sector]],Table2[1Y Return vs Nifty],"&gt;=10")/Table3[[#This Row],[Count]]</f>
        <v>0.5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0.5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0.5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0.5</v>
      </c>
      <c r="S51" s="1">
        <f>COUNTIFS(Table2[Sub-Sector],Table3[[#This Row],[Sub-Sector]],Table2[% Price above 50 EMA],"&gt;=0")/Table3[[#This Row],[Count]]</f>
        <v>0.5</v>
      </c>
      <c r="T51" s="1">
        <f>COUNTIFS(Table2[Sub-Sector],Table3[[#This Row],[Sub-Sector]],Table2[% Price above 200 EMA],"&gt;=0")/Table3[[#This Row],[Count]]</f>
        <v>0.5</v>
      </c>
      <c r="U51" s="1">
        <f>COUNTIFS(Table2[Sub-Sector],Table3[[#This Row],[Sub-Sector]],Table2[Rate of Change - Zone],"Positive")/Table3[[#This Row],[Count]]</f>
        <v>0.5</v>
      </c>
      <c r="V51" s="1">
        <f>COUNTIFS(Table2[Sub-Sector],Table3[[#This Row],[Sub-Sector]],Table2[Sharpe Ratio],"&gt;=0.10")/Table3[[#This Row],[Count]]</f>
        <v>0.5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</v>
      </c>
      <c r="X51">
        <f>_xlfn.RANK.AVG(Table3[[#This Row],[Score]],Table3[Score],1)</f>
        <v>90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1">
        <f>_xlfn.RANK.AVG(Table3[[#This Row],[Score 2 ]],Table3[[Score 2 ]],1)</f>
        <v>50.5</v>
      </c>
    </row>
    <row r="52" spans="1:26" x14ac:dyDescent="0.3">
      <c r="A52" t="s">
        <v>1396</v>
      </c>
      <c r="B52">
        <f>COUNTIFS(Table2[Sub-Sector],Table3[[#This Row],[Sub-Sector]])</f>
        <v>3</v>
      </c>
      <c r="C52" s="1">
        <f>COUNTIFS(Table2[Sub-Sector],Table3[[#This Row],[Sub-Sector]],Table2[Uptrend],"Uptrend")/Table3[[#This Row],[Count]]</f>
        <v>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1</v>
      </c>
      <c r="F52" s="1">
        <f>COUNTIFS(Table2[Sub-Sector],Table3[[#This Row],[Sub-Sector]],Table2[6M Return vs Nifty],"&gt;=10")/Table3[[#This Row],[Count]]</f>
        <v>1</v>
      </c>
      <c r="G52" s="1">
        <f>COUNTIFS(Table2[Sub-Sector],Table3[[#This Row],[Sub-Sector]],Table2[1Y Return vs Nifty],"&gt;=10")/Table3[[#This Row],[Count]]</f>
        <v>0.33333333333333331</v>
      </c>
      <c r="H52" s="1">
        <f>COUNTIFS(Table2[Sub-Sector],Table3[[#This Row],[Sub-Sector]],Table2[RSI Exponential â€“ 14D],"&gt;=50")/Table3[[#This Row],[Count]]</f>
        <v>0.66666666666666663</v>
      </c>
      <c r="I52" s="1">
        <f>COUNTIFS(Table2[Sub-Sector],Table3[[#This Row],[Sub-Sector]],Table2[Relative Volume],"&gt;=1")/Table3[[#This Row],[Count]]</f>
        <v>0.33333333333333331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0.33333333333333331</v>
      </c>
      <c r="M52" s="1">
        <f>COUNTIFS(Table2[Sub-Sector],Table3[[#This Row],[Sub-Sector]],Table2[% Away From Current Week High],"&lt;=0.05")/Table3[[#This Row],[Count]]</f>
        <v>0.66666666666666663</v>
      </c>
      <c r="N52" s="1">
        <f>COUNTIFS(Table2[Sub-Sector],Table3[[#This Row],[Sub-Sector]],Table2[% Away From Current Month Low],"&gt;=0.05")/Table3[[#This Row],[Count]]</f>
        <v>0.33333333333333331</v>
      </c>
      <c r="O52" s="1">
        <f>COUNTIFS(Table2[Sub-Sector],Table3[[#This Row],[Sub-Sector]],Table2[% Away From Current Month High],"&lt;=0.05")/Table3[[#This Row],[Count]]</f>
        <v>0.33333333333333331</v>
      </c>
      <c r="P52" s="1">
        <f>COUNTIFS(Table2[Sub-Sector],Table3[[#This Row],[Sub-Sector]],Table2[% Away From 52W High],"&lt;=10")/Table3[[#This Row],[Count]]</f>
        <v>0.33333333333333331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1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0.33333333333333331</v>
      </c>
      <c r="V52" s="1">
        <f>COUNTIFS(Table2[Sub-Sector],Table3[[#This Row],[Sub-Sector]],Table2[Sharpe Ratio],"&gt;=0.10")/Table3[[#This Row],[Count]]</f>
        <v>0.33333333333333331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52">
        <f>_xlfn.RANK.AVG(Table3[[#This Row],[Score]],Table3[Score],1)</f>
        <v>27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2">
        <f>_xlfn.RANK.AVG(Table3[[#This Row],[Score 2 ]],Table3[[Score 2 ]],1)</f>
        <v>50.5</v>
      </c>
    </row>
    <row r="53" spans="1:26" x14ac:dyDescent="0.3">
      <c r="A53" t="s">
        <v>1097</v>
      </c>
      <c r="B53">
        <f>COUNTIFS(Table2[Sub-Sector],Table3[[#This Row],[Sub-Sector]])</f>
        <v>2</v>
      </c>
      <c r="C53" s="1">
        <f>COUNTIFS(Table2[Sub-Sector],Table3[[#This Row],[Sub-Sector]],Table2[Uptrend],"Uptrend")/Table3[[#This Row],[Count]]</f>
        <v>1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0.5</v>
      </c>
      <c r="F53" s="1">
        <f>COUNTIFS(Table2[Sub-Sector],Table3[[#This Row],[Sub-Sector]],Table2[6M Return vs Nifty],"&gt;=10")/Table3[[#This Row],[Count]]</f>
        <v>0.5</v>
      </c>
      <c r="G53" s="1">
        <f>COUNTIFS(Table2[Sub-Sector],Table3[[#This Row],[Sub-Sector]],Table2[1Y Return vs Nifty],"&gt;=10")/Table3[[#This Row],[Count]]</f>
        <v>0.5</v>
      </c>
      <c r="H53" s="1">
        <f>COUNTIFS(Table2[Sub-Sector],Table3[[#This Row],[Sub-Sector]],Table2[RSI Exponential â€“ 14D],"&gt;=50")/Table3[[#This Row],[Count]]</f>
        <v>0.5</v>
      </c>
      <c r="I53" s="1">
        <f>COUNTIFS(Table2[Sub-Sector],Table3[[#This Row],[Sub-Sector]],Table2[Relative Volume],"&gt;=1")/Table3[[#This Row],[Count]]</f>
        <v>0.5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0.5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0.5</v>
      </c>
      <c r="O53" s="1">
        <f>COUNTIFS(Table2[Sub-Sector],Table3[[#This Row],[Sub-Sector]],Table2[% Away From Current Month High],"&lt;=0.05")/Table3[[#This Row],[Count]]</f>
        <v>1</v>
      </c>
      <c r="P53" s="1">
        <f>COUNTIFS(Table2[Sub-Sector],Table3[[#This Row],[Sub-Sector]],Table2[% Away From 52W High],"&lt;=10")/Table3[[#This Row],[Count]]</f>
        <v>0.5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0.5</v>
      </c>
      <c r="S53" s="1">
        <f>COUNTIFS(Table2[Sub-Sector],Table3[[#This Row],[Sub-Sector]],Table2[% Price above 50 EMA],"&gt;=0")/Table3[[#This Row],[Count]]</f>
        <v>1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0.5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344.5</v>
      </c>
      <c r="X53">
        <f>_xlfn.RANK.AVG(Table3[[#This Row],[Score]],Table3[Score],1)</f>
        <v>33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3">
        <f>_xlfn.RANK.AVG(Table3[[#This Row],[Score 2 ]],Table3[[Score 2 ]],1)</f>
        <v>50.5</v>
      </c>
    </row>
    <row r="54" spans="1:26" x14ac:dyDescent="0.3">
      <c r="A54" t="s">
        <v>946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1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1</v>
      </c>
      <c r="G54" s="1">
        <f>COUNTIFS(Table2[Sub-Sector],Table3[[#This Row],[Sub-Sector]],Table2[1Y Return vs Nifty],"&gt;=10")/Table3[[#This Row],[Count]]</f>
        <v>0</v>
      </c>
      <c r="H54" s="1">
        <f>COUNTIFS(Table2[Sub-Sector],Table3[[#This Row],[Sub-Sector]],Table2[RSI Exponential â€“ 14D],"&gt;=50")/Table3[[#This Row],[Count]]</f>
        <v>1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1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1</v>
      </c>
      <c r="O54" s="1">
        <f>COUNTIFS(Table2[Sub-Sector],Table3[[#This Row],[Sub-Sector]],Table2[% Away From Current Month High],"&lt;=0.05")/Table3[[#This Row],[Count]]</f>
        <v>1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1</v>
      </c>
      <c r="S54" s="1">
        <f>COUNTIFS(Table2[Sub-Sector],Table3[[#This Row],[Sub-Sector]],Table2[% Price above 50 EMA],"&gt;=0")/Table3[[#This Row],[Count]]</f>
        <v>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1</v>
      </c>
      <c r="V54" s="1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419.5</v>
      </c>
      <c r="X54">
        <f>_xlfn.RANK.AVG(Table3[[#This Row],[Score]],Table3[Score],1)</f>
        <v>54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54">
        <f>_xlfn.RANK.AVG(Table3[[#This Row],[Score 2 ]],Table3[[Score 2 ]],1)</f>
        <v>53</v>
      </c>
    </row>
    <row r="55" spans="1:26" x14ac:dyDescent="0.3">
      <c r="A55" t="s">
        <v>161</v>
      </c>
      <c r="B55">
        <f>COUNTIFS(Table2[Sub-Sector],Table3[[#This Row],[Sub-Sector]])</f>
        <v>9</v>
      </c>
      <c r="C55" s="1">
        <f>COUNTIFS(Table2[Sub-Sector],Table3[[#This Row],[Sub-Sector]],Table2[Uptrend],"Uptrend")/Table3[[#This Row],[Count]]</f>
        <v>0.88888888888888884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0.1111111111111111</v>
      </c>
      <c r="F55" s="1">
        <f>COUNTIFS(Table2[Sub-Sector],Table3[[#This Row],[Sub-Sector]],Table2[6M Return vs Nifty],"&gt;=10")/Table3[[#This Row],[Count]]</f>
        <v>0.66666666666666663</v>
      </c>
      <c r="G55" s="1">
        <f>COUNTIFS(Table2[Sub-Sector],Table3[[#This Row],[Sub-Sector]],Table2[1Y Return vs Nifty],"&gt;=10")/Table3[[#This Row],[Count]]</f>
        <v>0.33333333333333331</v>
      </c>
      <c r="H55" s="1">
        <f>COUNTIFS(Table2[Sub-Sector],Table3[[#This Row],[Sub-Sector]],Table2[RSI Exponential â€“ 14D],"&gt;=50")/Table3[[#This Row],[Count]]</f>
        <v>0.55555555555555558</v>
      </c>
      <c r="I55" s="1">
        <f>COUNTIFS(Table2[Sub-Sector],Table3[[#This Row],[Sub-Sector]],Table2[Relative Volume],"&gt;=1")/Table3[[#This Row],[Count]]</f>
        <v>0.33333333333333331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0.88888888888888884</v>
      </c>
      <c r="N55" s="1">
        <f>COUNTIFS(Table2[Sub-Sector],Table3[[#This Row],[Sub-Sector]],Table2[% Away From Current Month Low],"&gt;=0.05")/Table3[[#This Row],[Count]]</f>
        <v>0.33333333333333331</v>
      </c>
      <c r="O55" s="1">
        <f>COUNTIFS(Table2[Sub-Sector],Table3[[#This Row],[Sub-Sector]],Table2[% Away From Current Month High],"&lt;=0.05")/Table3[[#This Row],[Count]]</f>
        <v>0.44444444444444442</v>
      </c>
      <c r="P55" s="1">
        <f>COUNTIFS(Table2[Sub-Sector],Table3[[#This Row],[Sub-Sector]],Table2[% Away From 52W High],"&lt;=10")/Table3[[#This Row],[Count]]</f>
        <v>0.55555555555555558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0.55555555555555558</v>
      </c>
      <c r="S55" s="1">
        <f>COUNTIFS(Table2[Sub-Sector],Table3[[#This Row],[Sub-Sector]],Table2[% Price above 50 EMA],"&gt;=0")/Table3[[#This Row],[Count]]</f>
        <v>0.66666666666666663</v>
      </c>
      <c r="T55" s="1">
        <f>COUNTIFS(Table2[Sub-Sector],Table3[[#This Row],[Sub-Sector]],Table2[% Price above 200 EMA],"&gt;=0")/Table3[[#This Row],[Count]]</f>
        <v>0.88888888888888884</v>
      </c>
      <c r="U55" s="1">
        <f>COUNTIFS(Table2[Sub-Sector],Table3[[#This Row],[Sub-Sector]],Table2[Rate of Change - Zone],"Positive")/Table3[[#This Row],[Count]]</f>
        <v>0.55555555555555558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55">
        <f>_xlfn.RANK.AVG(Table3[[#This Row],[Score]],Table3[Score],1)</f>
        <v>48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55">
        <f>_xlfn.RANK.AVG(Table3[[#This Row],[Score 2 ]],Table3[[Score 2 ]],1)</f>
        <v>57</v>
      </c>
    </row>
    <row r="56" spans="1:26" x14ac:dyDescent="0.3">
      <c r="A56" t="s">
        <v>242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1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1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1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1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56">
        <f>_xlfn.RANK.AVG(Table3[[#This Row],[Score]],Table3[Score],1)</f>
        <v>56.5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56">
        <f>_xlfn.RANK.AVG(Table3[[#This Row],[Score 2 ]],Table3[[Score 2 ]],1)</f>
        <v>57</v>
      </c>
    </row>
    <row r="57" spans="1:26" x14ac:dyDescent="0.3">
      <c r="A57" t="s">
        <v>638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1</v>
      </c>
      <c r="G57" s="1">
        <f>COUNTIFS(Table2[Sub-Sector],Table3[[#This Row],[Sub-Sector]],Table2[1Y Return vs Nifty],"&gt;=10")/Table3[[#This Row],[Count]]</f>
        <v>1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</v>
      </c>
      <c r="X57">
        <f>_xlfn.RANK.AVG(Table3[[#This Row],[Score]],Table3[Score],1)</f>
        <v>91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57">
        <f>_xlfn.RANK.AVG(Table3[[#This Row],[Score 2 ]],Table3[[Score 2 ]],1)</f>
        <v>57</v>
      </c>
    </row>
    <row r="58" spans="1:26" x14ac:dyDescent="0.3">
      <c r="A58" t="s">
        <v>178</v>
      </c>
      <c r="B58">
        <f>COUNTIFS(Table2[Sub-Sector],Table3[[#This Row],[Sub-Sector]])</f>
        <v>2</v>
      </c>
      <c r="C58" s="1">
        <f>COUNTIFS(Table2[Sub-Sector],Table3[[#This Row],[Sub-Sector]],Table2[Uptrend],"Uptrend")/Table3[[#This Row],[Count]]</f>
        <v>0.5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1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0.5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0.5</v>
      </c>
      <c r="O58" s="1">
        <f>COUNTIFS(Table2[Sub-Sector],Table3[[#This Row],[Sub-Sector]],Table2[% Away From Current Month High],"&lt;=0.05")/Table3[[#This Row],[Count]]</f>
        <v>1</v>
      </c>
      <c r="P58" s="1">
        <f>COUNTIFS(Table2[Sub-Sector],Table3[[#This Row],[Sub-Sector]],Table2[% Away From 52W High],"&lt;=10")/Table3[[#This Row],[Count]]</f>
        <v>0.5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1</v>
      </c>
      <c r="S58" s="1">
        <f>COUNTIFS(Table2[Sub-Sector],Table3[[#This Row],[Sub-Sector]],Table2[% Price above 50 EMA],"&gt;=0")/Table3[[#This Row],[Count]]</f>
        <v>1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</v>
      </c>
      <c r="X58">
        <f>_xlfn.RANK.AVG(Table3[[#This Row],[Score]],Table3[Score],1)</f>
        <v>80.5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58">
        <f>_xlfn.RANK.AVG(Table3[[#This Row],[Score 2 ]],Table3[[Score 2 ]],1)</f>
        <v>57</v>
      </c>
    </row>
    <row r="59" spans="1:26" x14ac:dyDescent="0.3">
      <c r="A59" t="s">
        <v>201</v>
      </c>
      <c r="B59">
        <f>COUNTIFS(Table2[Sub-Sector],Table3[[#This Row],[Sub-Sector]])</f>
        <v>2</v>
      </c>
      <c r="C59" s="1">
        <f>COUNTIFS(Table2[Sub-Sector],Table3[[#This Row],[Sub-Sector]],Table2[Uptrend],"Uptrend")/Table3[[#This Row],[Count]]</f>
        <v>1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1</v>
      </c>
      <c r="G59" s="1">
        <f>COUNTIFS(Table2[Sub-Sector],Table3[[#This Row],[Sub-Sector]],Table2[1Y Return vs Nifty],"&gt;=10")/Table3[[#This Row],[Count]]</f>
        <v>1</v>
      </c>
      <c r="H59" s="1">
        <f>COUNTIFS(Table2[Sub-Sector],Table3[[#This Row],[Sub-Sector]],Table2[RSI Exponential â€“ 14D],"&gt;=50")/Table3[[#This Row],[Count]]</f>
        <v>0.5</v>
      </c>
      <c r="I59" s="1">
        <f>COUNTIFS(Table2[Sub-Sector],Table3[[#This Row],[Sub-Sector]],Table2[Relative Volume],"&gt;=1")/Table3[[#This Row],[Count]]</f>
        <v>0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0.5</v>
      </c>
      <c r="P59" s="1">
        <f>COUNTIFS(Table2[Sub-Sector],Table3[[#This Row],[Sub-Sector]],Table2[% Away From 52W High],"&lt;=10")/Table3[[#This Row],[Count]]</f>
        <v>1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0.5</v>
      </c>
      <c r="S59" s="1">
        <f>COUNTIFS(Table2[Sub-Sector],Table3[[#This Row],[Sub-Sector]],Table2[% Price above 50 EMA],"&gt;=0")/Table3[[#This Row],[Count]]</f>
        <v>1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59">
        <f>_xlfn.RANK.AVG(Table3[[#This Row],[Score]],Table3[Score],1)</f>
        <v>56.5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59">
        <f>_xlfn.RANK.AVG(Table3[[#This Row],[Score 2 ]],Table3[[Score 2 ]],1)</f>
        <v>57</v>
      </c>
    </row>
    <row r="60" spans="1:26" x14ac:dyDescent="0.3">
      <c r="A60" t="s">
        <v>765</v>
      </c>
      <c r="B60">
        <f>COUNTIFS(Table2[Sub-Sector],Table3[[#This Row],[Sub-Sector]])</f>
        <v>1</v>
      </c>
      <c r="C60" s="1">
        <f>COUNTIFS(Table2[Sub-Sector],Table3[[#This Row],[Sub-Sector]],Table2[Uptrend],"Uptrend")/Table3[[#This Row],[Count]]</f>
        <v>1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1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0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1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1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60">
        <f>_xlfn.RANK.AVG(Table3[[#This Row],[Score]],Table3[Score],1)</f>
        <v>56.5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60">
        <f>_xlfn.RANK.AVG(Table3[[#This Row],[Score 2 ]],Table3[[Score 2 ]],1)</f>
        <v>57</v>
      </c>
    </row>
    <row r="61" spans="1:26" x14ac:dyDescent="0.3">
      <c r="A61" t="s">
        <v>409</v>
      </c>
      <c r="B61">
        <f>COUNTIFS(Table2[Sub-Sector],Table3[[#This Row],[Sub-Sector]])</f>
        <v>1</v>
      </c>
      <c r="C61" s="1">
        <f>COUNTIFS(Table2[Sub-Sector],Table3[[#This Row],[Sub-Sector]],Table2[Uptrend],"Uptrend")/Table3[[#This Row],[Count]]</f>
        <v>1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</v>
      </c>
      <c r="F61" s="1">
        <f>COUNTIFS(Table2[Sub-Sector],Table3[[#This Row],[Sub-Sector]],Table2[6M Return vs Nifty],"&gt;=10")/Table3[[#This Row],[Count]]</f>
        <v>1</v>
      </c>
      <c r="G61" s="1">
        <f>COUNTIFS(Table2[Sub-Sector],Table3[[#This Row],[Sub-Sector]],Table2[1Y Return vs Nifty],"&gt;=10")/Table3[[#This Row],[Count]]</f>
        <v>1</v>
      </c>
      <c r="H61" s="1">
        <f>COUNTIFS(Table2[Sub-Sector],Table3[[#This Row],[Sub-Sector]],Table2[RSI Exponential â€“ 14D],"&gt;=50")/Table3[[#This Row],[Count]]</f>
        <v>0</v>
      </c>
      <c r="I61" s="1">
        <f>COUNTIFS(Table2[Sub-Sector],Table3[[#This Row],[Sub-Sector]],Table2[Relative Volume],"&gt;=1")/Table3[[#This Row],[Count]]</f>
        <v>0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0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0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</v>
      </c>
      <c r="S61" s="1">
        <f>COUNTIFS(Table2[Sub-Sector],Table3[[#This Row],[Sub-Sector]],Table2[% Price above 50 EMA],"&gt;=0")/Table3[[#This Row],[Count]]</f>
        <v>1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0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61">
        <f>_xlfn.RANK.AVG(Table3[[#This Row],[Score]],Table3[Score],1)</f>
        <v>56.5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61">
        <f>_xlfn.RANK.AVG(Table3[[#This Row],[Score 2 ]],Table3[[Score 2 ]],1)</f>
        <v>57</v>
      </c>
    </row>
    <row r="62" spans="1:26" x14ac:dyDescent="0.3">
      <c r="A62" t="s">
        <v>141</v>
      </c>
      <c r="B62">
        <f>COUNTIFS(Table2[Sub-Sector],Table3[[#This Row],[Sub-Sector]])</f>
        <v>1</v>
      </c>
      <c r="C62" s="1">
        <f>COUNTIFS(Table2[Sub-Sector],Table3[[#This Row],[Sub-Sector]],Table2[Uptrend],"Uptrend")/Table3[[#This Row],[Count]]</f>
        <v>1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1</v>
      </c>
      <c r="F62" s="1">
        <f>COUNTIFS(Table2[Sub-Sector],Table3[[#This Row],[Sub-Sector]],Table2[6M Return vs Nifty],"&gt;=10")/Table3[[#This Row],[Count]]</f>
        <v>0</v>
      </c>
      <c r="G62" s="1">
        <f>COUNTIFS(Table2[Sub-Sector],Table3[[#This Row],[Sub-Sector]],Table2[1Y Return vs Nifty],"&gt;=10")/Table3[[#This Row],[Count]]</f>
        <v>1</v>
      </c>
      <c r="H62" s="1">
        <f>COUNTIFS(Table2[Sub-Sector],Table3[[#This Row],[Sub-Sector]],Table2[RSI Exponential â€“ 14D],"&gt;=50")/Table3[[#This Row],[Count]]</f>
        <v>1</v>
      </c>
      <c r="I62" s="1">
        <f>COUNTIFS(Table2[Sub-Sector],Table3[[#This Row],[Sub-Sector]],Table2[Relative Volume],"&gt;=1")/Table3[[#This Row],[Count]]</f>
        <v>0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1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1</v>
      </c>
      <c r="O62" s="1">
        <f>COUNTIFS(Table2[Sub-Sector],Table3[[#This Row],[Sub-Sector]],Table2[% Away From Current Month High],"&lt;=0.05")/Table3[[#This Row],[Count]]</f>
        <v>1</v>
      </c>
      <c r="P62" s="1">
        <f>COUNTIFS(Table2[Sub-Sector],Table3[[#This Row],[Sub-Sector]],Table2[% Away From 52W High],"&lt;=10")/Table3[[#This Row],[Count]]</f>
        <v>1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1</v>
      </c>
      <c r="S62" s="1">
        <f>COUNTIFS(Table2[Sub-Sector],Table3[[#This Row],[Sub-Sector]],Table2[% Price above 50 EMA],"&gt;=0")/Table3[[#This Row],[Count]]</f>
        <v>1</v>
      </c>
      <c r="T62" s="1">
        <f>COUNTIFS(Table2[Sub-Sector],Table3[[#This Row],[Sub-Sector]],Table2[% Price above 200 EMA],"&gt;=0")/Table3[[#This Row],[Count]]</f>
        <v>1</v>
      </c>
      <c r="U62" s="1">
        <f>COUNTIFS(Table2[Sub-Sector],Table3[[#This Row],[Sub-Sector]],Table2[Rate of Change - Zone],"Positive")/Table3[[#This Row],[Count]]</f>
        <v>1</v>
      </c>
      <c r="V62" s="1">
        <f>COUNTIFS(Table2[Sub-Sector],Table3[[#This Row],[Sub-Sector]],Table2[Sharpe Ratio],"&gt;=0.10")/Table3[[#This Row],[Count]]</f>
        <v>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62">
        <f>_xlfn.RANK.AVG(Table3[[#This Row],[Score]],Table3[Score],1)</f>
        <v>28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2">
        <f>_xlfn.RANK.AVG(Table3[[#This Row],[Score 2 ]],Table3[[Score 2 ]],1)</f>
        <v>61</v>
      </c>
    </row>
    <row r="63" spans="1:26" x14ac:dyDescent="0.3">
      <c r="A63" t="s">
        <v>89</v>
      </c>
      <c r="B63">
        <f>COUNTIFS(Table2[Sub-Sector],Table3[[#This Row],[Sub-Sector]])</f>
        <v>4</v>
      </c>
      <c r="C63" s="1">
        <f>COUNTIFS(Table2[Sub-Sector],Table3[[#This Row],[Sub-Sector]],Table2[Uptrend],"Uptrend")/Table3[[#This Row],[Count]]</f>
        <v>1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0.5</v>
      </c>
      <c r="F63" s="1">
        <f>COUNTIFS(Table2[Sub-Sector],Table3[[#This Row],[Sub-Sector]],Table2[6M Return vs Nifty],"&gt;=10")/Table3[[#This Row],[Count]]</f>
        <v>0</v>
      </c>
      <c r="G63" s="1">
        <f>COUNTIFS(Table2[Sub-Sector],Table3[[#This Row],[Sub-Sector]],Table2[1Y Return vs Nifty],"&gt;=10")/Table3[[#This Row],[Count]]</f>
        <v>0</v>
      </c>
      <c r="H63" s="1">
        <f>COUNTIFS(Table2[Sub-Sector],Table3[[#This Row],[Sub-Sector]],Table2[RSI Exponential â€“ 14D],"&gt;=50")/Table3[[#This Row],[Count]]</f>
        <v>1</v>
      </c>
      <c r="I63" s="1">
        <f>COUNTIFS(Table2[Sub-Sector],Table3[[#This Row],[Sub-Sector]],Table2[Relative Volume],"&gt;=1")/Table3[[#This Row],[Count]]</f>
        <v>1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0.75</v>
      </c>
      <c r="O63" s="1">
        <f>COUNTIFS(Table2[Sub-Sector],Table3[[#This Row],[Sub-Sector]],Table2[% Away From Current Month High],"&lt;=0.05")/Table3[[#This Row],[Count]]</f>
        <v>0.75</v>
      </c>
      <c r="P63" s="1">
        <f>COUNTIFS(Table2[Sub-Sector],Table3[[#This Row],[Sub-Sector]],Table2[% Away From 52W High],"&lt;=10")/Table3[[#This Row],[Count]]</f>
        <v>0.75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1</v>
      </c>
      <c r="S63" s="1">
        <f>COUNTIFS(Table2[Sub-Sector],Table3[[#This Row],[Sub-Sector]],Table2[% Price above 50 EMA],"&gt;=0")/Table3[[#This Row],[Count]]</f>
        <v>1</v>
      </c>
      <c r="T63" s="1">
        <f>COUNTIFS(Table2[Sub-Sector],Table3[[#This Row],[Sub-Sector]],Table2[% Price above 200 EMA],"&gt;=0")/Table3[[#This Row],[Count]]</f>
        <v>1</v>
      </c>
      <c r="U63" s="1">
        <f>COUNTIFS(Table2[Sub-Sector],Table3[[#This Row],[Sub-Sector]],Table2[Rate of Change - Zone],"Positive")/Table3[[#This Row],[Count]]</f>
        <v>1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350.5</v>
      </c>
      <c r="X63">
        <f>_xlfn.RANK.AVG(Table3[[#This Row],[Score]],Table3[Score],1)</f>
        <v>36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3">
        <f>_xlfn.RANK.AVG(Table3[[#This Row],[Score 2 ]],Table3[[Score 2 ]],1)</f>
        <v>63</v>
      </c>
    </row>
    <row r="64" spans="1:26" x14ac:dyDescent="0.3">
      <c r="A64" t="s">
        <v>1514</v>
      </c>
      <c r="B64">
        <f>COUNTIFS(Table2[Sub-Sector],Table3[[#This Row],[Sub-Sector]])</f>
        <v>1</v>
      </c>
      <c r="C64" s="1">
        <f>COUNTIFS(Table2[Sub-Sector],Table3[[#This Row],[Sub-Sector]],Table2[Uptrend],"Uptrend")/Table3[[#This Row],[Count]]</f>
        <v>1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1</v>
      </c>
      <c r="F64" s="1">
        <f>COUNTIFS(Table2[Sub-Sector],Table3[[#This Row],[Sub-Sector]],Table2[6M Return vs Nifty],"&gt;=10")/Table3[[#This Row],[Count]]</f>
        <v>0</v>
      </c>
      <c r="G64" s="1">
        <f>COUNTIFS(Table2[Sub-Sector],Table3[[#This Row],[Sub-Sector]],Table2[1Y Return vs Nifty],"&gt;=10")/Table3[[#This Row],[Count]]</f>
        <v>0</v>
      </c>
      <c r="H64" s="1">
        <f>COUNTIFS(Table2[Sub-Sector],Table3[[#This Row],[Sub-Sector]],Table2[RSI Exponential â€“ 14D],"&gt;=50")/Table3[[#This Row],[Count]]</f>
        <v>1</v>
      </c>
      <c r="I64" s="1">
        <f>COUNTIFS(Table2[Sub-Sector],Table3[[#This Row],[Sub-Sector]],Table2[Relative Volume],"&gt;=1")/Table3[[#This Row],[Count]]</f>
        <v>1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</v>
      </c>
      <c r="O64" s="1">
        <f>COUNTIFS(Table2[Sub-Sector],Table3[[#This Row],[Sub-Sector]],Table2[% Away From Current Month High],"&lt;=0.05")/Table3[[#This Row],[Count]]</f>
        <v>0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1</v>
      </c>
      <c r="S64" s="1">
        <f>COUNTIFS(Table2[Sub-Sector],Table3[[#This Row],[Sub-Sector]],Table2[% Price above 50 EMA],"&gt;=0")/Table3[[#This Row],[Count]]</f>
        <v>1</v>
      </c>
      <c r="T64" s="1">
        <f>COUNTIFS(Table2[Sub-Sector],Table3[[#This Row],[Sub-Sector]],Table2[% Price above 200 EMA],"&gt;=0")/Table3[[#This Row],[Count]]</f>
        <v>1</v>
      </c>
      <c r="U64" s="1">
        <f>COUNTIFS(Table2[Sub-Sector],Table3[[#This Row],[Sub-Sector]],Table2[Rate of Change - Zone],"Positive")/Table3[[#This Row],[Count]]</f>
        <v>1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</v>
      </c>
      <c r="X64">
        <f>_xlfn.RANK.AVG(Table3[[#This Row],[Score]],Table3[Score],1)</f>
        <v>30.5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4">
        <f>_xlfn.RANK.AVG(Table3[[#This Row],[Score 2 ]],Table3[[Score 2 ]],1)</f>
        <v>63</v>
      </c>
    </row>
    <row r="65" spans="1:26" x14ac:dyDescent="0.3">
      <c r="A65" t="s">
        <v>341</v>
      </c>
      <c r="B65">
        <f>COUNTIFS(Table2[Sub-Sector],Table3[[#This Row],[Sub-Sector]])</f>
        <v>1</v>
      </c>
      <c r="C65" s="1">
        <f>COUNTIFS(Table2[Sub-Sector],Table3[[#This Row],[Sub-Sector]],Table2[Uptrend],"Uptrend")/Table3[[#This Row],[Count]]</f>
        <v>1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1</v>
      </c>
      <c r="F65" s="1">
        <f>COUNTIFS(Table2[Sub-Sector],Table3[[#This Row],[Sub-Sector]],Table2[6M Return vs Nifty],"&gt;=10")/Table3[[#This Row],[Count]]</f>
        <v>0</v>
      </c>
      <c r="G65" s="1">
        <f>COUNTIFS(Table2[Sub-Sector],Table3[[#This Row],[Sub-Sector]],Table2[1Y Return vs Nifty],"&gt;=10")/Table3[[#This Row],[Count]]</f>
        <v>0</v>
      </c>
      <c r="H65" s="1">
        <f>COUNTIFS(Table2[Sub-Sector],Table3[[#This Row],[Sub-Sector]],Table2[RSI Exponential â€“ 14D],"&gt;=50")/Table3[[#This Row],[Count]]</f>
        <v>1</v>
      </c>
      <c r="I65" s="1">
        <f>COUNTIFS(Table2[Sub-Sector],Table3[[#This Row],[Sub-Sector]],Table2[Relative Volume],"&gt;=1")/Table3[[#This Row],[Count]]</f>
        <v>1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1</v>
      </c>
      <c r="O65" s="1">
        <f>COUNTIFS(Table2[Sub-Sector],Table3[[#This Row],[Sub-Sector]],Table2[% Away From Current Month High],"&lt;=0.05")/Table3[[#This Row],[Count]]</f>
        <v>1</v>
      </c>
      <c r="P65" s="1">
        <f>COUNTIFS(Table2[Sub-Sector],Table3[[#This Row],[Sub-Sector]],Table2[% Away From 52W High],"&lt;=10")/Table3[[#This Row],[Count]]</f>
        <v>1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1</v>
      </c>
      <c r="S65" s="1">
        <f>COUNTIFS(Table2[Sub-Sector],Table3[[#This Row],[Sub-Sector]],Table2[% Price above 50 EMA],"&gt;=0")/Table3[[#This Row],[Count]]</f>
        <v>1</v>
      </c>
      <c r="T65" s="1">
        <f>COUNTIFS(Table2[Sub-Sector],Table3[[#This Row],[Sub-Sector]],Table2[% Price above 200 EMA],"&gt;=0")/Table3[[#This Row],[Count]]</f>
        <v>1</v>
      </c>
      <c r="U65" s="1">
        <f>COUNTIFS(Table2[Sub-Sector],Table3[[#This Row],[Sub-Sector]],Table2[Rate of Change - Zone],"Positive")/Table3[[#This Row],[Count]]</f>
        <v>1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</v>
      </c>
      <c r="X65">
        <f>_xlfn.RANK.AVG(Table3[[#This Row],[Score]],Table3[Score],1)</f>
        <v>30.5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5">
        <f>_xlfn.RANK.AVG(Table3[[#This Row],[Score 2 ]],Table3[[Score 2 ]],1)</f>
        <v>63</v>
      </c>
    </row>
    <row r="66" spans="1:26" x14ac:dyDescent="0.3">
      <c r="A66" t="s">
        <v>553</v>
      </c>
      <c r="B66">
        <f>COUNTIFS(Table2[Sub-Sector],Table3[[#This Row],[Sub-Sector]])</f>
        <v>5</v>
      </c>
      <c r="C66" s="1">
        <f>COUNTIFS(Table2[Sub-Sector],Table3[[#This Row],[Sub-Sector]],Table2[Uptrend],"Uptrend")/Table3[[#This Row],[Count]]</f>
        <v>0.8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0.4</v>
      </c>
      <c r="F66" s="1">
        <f>COUNTIFS(Table2[Sub-Sector],Table3[[#This Row],[Sub-Sector]],Table2[6M Return vs Nifty],"&gt;=10")/Table3[[#This Row],[Count]]</f>
        <v>0.6</v>
      </c>
      <c r="G66" s="1">
        <f>COUNTIFS(Table2[Sub-Sector],Table3[[#This Row],[Sub-Sector]],Table2[1Y Return vs Nifty],"&gt;=10")/Table3[[#This Row],[Count]]</f>
        <v>0.6</v>
      </c>
      <c r="H66" s="1">
        <f>COUNTIFS(Table2[Sub-Sector],Table3[[#This Row],[Sub-Sector]],Table2[RSI Exponential â€“ 14D],"&gt;=50")/Table3[[#This Row],[Count]]</f>
        <v>0.8</v>
      </c>
      <c r="I66" s="1">
        <f>COUNTIFS(Table2[Sub-Sector],Table3[[#This Row],[Sub-Sector]],Table2[Relative Volume],"&gt;=1")/Table3[[#This Row],[Count]]</f>
        <v>0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0.2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0.2</v>
      </c>
      <c r="O66" s="1">
        <f>COUNTIFS(Table2[Sub-Sector],Table3[[#This Row],[Sub-Sector]],Table2[% Away From Current Month High],"&lt;=0.05")/Table3[[#This Row],[Count]]</f>
        <v>0.8</v>
      </c>
      <c r="P66" s="1">
        <f>COUNTIFS(Table2[Sub-Sector],Table3[[#This Row],[Sub-Sector]],Table2[% Away From 52W High],"&lt;=10")/Table3[[#This Row],[Count]]</f>
        <v>0.2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0.8</v>
      </c>
      <c r="S66" s="1">
        <f>COUNTIFS(Table2[Sub-Sector],Table3[[#This Row],[Sub-Sector]],Table2[% Price above 50 EMA],"&gt;=0")/Table3[[#This Row],[Count]]</f>
        <v>0.8</v>
      </c>
      <c r="T66" s="1">
        <f>COUNTIFS(Table2[Sub-Sector],Table3[[#This Row],[Sub-Sector]],Table2[% Price above 200 EMA],"&gt;=0")/Table3[[#This Row],[Count]]</f>
        <v>0.8</v>
      </c>
      <c r="U66" s="1">
        <f>COUNTIFS(Table2[Sub-Sector],Table3[[#This Row],[Sub-Sector]],Table2[Rate of Change - Zone],"Positive")/Table3[[#This Row],[Count]]</f>
        <v>0.8</v>
      </c>
      <c r="V66" s="1">
        <f>COUNTIFS(Table2[Sub-Sector],Table3[[#This Row],[Sub-Sector]],Table2[Sharpe Ratio],"&gt;=0.10")/Table3[[#This Row],[Count]]</f>
        <v>0.4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389.5</v>
      </c>
      <c r="X66">
        <f>_xlfn.RANK.AVG(Table3[[#This Row],[Score]],Table3[Score],1)</f>
        <v>45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66">
        <f>_xlfn.RANK.AVG(Table3[[#This Row],[Score 2 ]],Table3[[Score 2 ]],1)</f>
        <v>65.5</v>
      </c>
    </row>
    <row r="67" spans="1:26" x14ac:dyDescent="0.3">
      <c r="A67" t="s">
        <v>101</v>
      </c>
      <c r="B67">
        <f>COUNTIFS(Table2[Sub-Sector],Table3[[#This Row],[Sub-Sector]])</f>
        <v>1</v>
      </c>
      <c r="C67" s="1">
        <f>COUNTIFS(Table2[Sub-Sector],Table3[[#This Row],[Sub-Sector]],Table2[Uptrend],"Uptrend")/Table3[[#This Row],[Count]]</f>
        <v>1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</v>
      </c>
      <c r="G67" s="1">
        <f>COUNTIFS(Table2[Sub-Sector],Table3[[#This Row],[Sub-Sector]],Table2[1Y Return vs Nifty],"&gt;=10")/Table3[[#This Row],[Count]]</f>
        <v>1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1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1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424.5</v>
      </c>
      <c r="X67">
        <f>_xlfn.RANK.AVG(Table3[[#This Row],[Score]],Table3[Score],1)</f>
        <v>59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67">
        <f>_xlfn.RANK.AVG(Table3[[#This Row],[Score 2 ]],Table3[[Score 2 ]],1)</f>
        <v>65.5</v>
      </c>
    </row>
    <row r="68" spans="1:26" x14ac:dyDescent="0.3">
      <c r="A68" t="s">
        <v>132</v>
      </c>
      <c r="B68">
        <f>COUNTIFS(Table2[Sub-Sector],Table3[[#This Row],[Sub-Sector]])</f>
        <v>7</v>
      </c>
      <c r="C68" s="1">
        <f>COUNTIFS(Table2[Sub-Sector],Table3[[#This Row],[Sub-Sector]],Table2[Uptrend],"Uptrend")/Table3[[#This Row],[Count]]</f>
        <v>0.5714285714285714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0.8571428571428571</v>
      </c>
      <c r="G68" s="1">
        <f>COUNTIFS(Table2[Sub-Sector],Table3[[#This Row],[Sub-Sector]],Table2[1Y Return vs Nifty],"&gt;=10")/Table3[[#This Row],[Count]]</f>
        <v>0.8571428571428571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0.14285714285714285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0.7142857142857143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0.14285714285714285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0.2857142857142857</v>
      </c>
      <c r="T68" s="1">
        <f>COUNTIFS(Table2[Sub-Sector],Table3[[#This Row],[Sub-Sector]],Table2[% Price above 200 EMA],"&gt;=0")/Table3[[#This Row],[Count]]</f>
        <v>0.8571428571428571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0.8571428571428571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478.5</v>
      </c>
      <c r="X68">
        <f>_xlfn.RANK.AVG(Table3[[#This Row],[Score]],Table3[Score],1)</f>
        <v>78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8">
        <f>_xlfn.RANK.AVG(Table3[[#This Row],[Score 2 ]],Table3[[Score 2 ]],1)</f>
        <v>67</v>
      </c>
    </row>
    <row r="69" spans="1:26" x14ac:dyDescent="0.3">
      <c r="A69" t="s">
        <v>467</v>
      </c>
      <c r="B69">
        <f>COUNTIFS(Table2[Sub-Sector],Table3[[#This Row],[Sub-Sector]])</f>
        <v>17</v>
      </c>
      <c r="C69" s="1">
        <f>COUNTIFS(Table2[Sub-Sector],Table3[[#This Row],[Sub-Sector]],Table2[Uptrend],"Uptrend")/Table3[[#This Row],[Count]]</f>
        <v>0.6470588235294118</v>
      </c>
      <c r="D69" s="1">
        <f>COUNTIFS(Table2[Sub-Sector],Table3[[#This Row],[Sub-Sector]],Table2[1W Return vs Nifty],"&gt;=5")/Table3[[#This Row],[Count]]</f>
        <v>0.23529411764705882</v>
      </c>
      <c r="E69" s="1">
        <f>COUNTIFS(Table2[Sub-Sector],Table3[[#This Row],[Sub-Sector]],Table2[1M Return vs Nifty],"&gt;=5")/Table3[[#This Row],[Count]]</f>
        <v>0.23529411764705882</v>
      </c>
      <c r="F69" s="1">
        <f>COUNTIFS(Table2[Sub-Sector],Table3[[#This Row],[Sub-Sector]],Table2[6M Return vs Nifty],"&gt;=10")/Table3[[#This Row],[Count]]</f>
        <v>0.52941176470588236</v>
      </c>
      <c r="G69" s="1">
        <f>COUNTIFS(Table2[Sub-Sector],Table3[[#This Row],[Sub-Sector]],Table2[1Y Return vs Nifty],"&gt;=10")/Table3[[#This Row],[Count]]</f>
        <v>0.23529411764705882</v>
      </c>
      <c r="H69" s="1">
        <f>COUNTIFS(Table2[Sub-Sector],Table3[[#This Row],[Sub-Sector]],Table2[RSI Exponential â€“ 14D],"&gt;=50")/Table3[[#This Row],[Count]]</f>
        <v>0.70588235294117652</v>
      </c>
      <c r="I69" s="1">
        <f>COUNTIFS(Table2[Sub-Sector],Table3[[#This Row],[Sub-Sector]],Table2[Relative Volume],"&gt;=1")/Table3[[#This Row],[Count]]</f>
        <v>0.47058823529411764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0.41176470588235292</v>
      </c>
      <c r="M69" s="1">
        <f>COUNTIFS(Table2[Sub-Sector],Table3[[#This Row],[Sub-Sector]],Table2[% Away From Current Week High],"&lt;=0.05")/Table3[[#This Row],[Count]]</f>
        <v>0.76470588235294112</v>
      </c>
      <c r="N69" s="1">
        <f>COUNTIFS(Table2[Sub-Sector],Table3[[#This Row],[Sub-Sector]],Table2[% Away From Current Month Low],"&gt;=0.05")/Table3[[#This Row],[Count]]</f>
        <v>0.58823529411764708</v>
      </c>
      <c r="O69" s="1">
        <f>COUNTIFS(Table2[Sub-Sector],Table3[[#This Row],[Sub-Sector]],Table2[% Away From Current Month High],"&lt;=0.05")/Table3[[#This Row],[Count]]</f>
        <v>0.70588235294117652</v>
      </c>
      <c r="P69" s="1">
        <f>COUNTIFS(Table2[Sub-Sector],Table3[[#This Row],[Sub-Sector]],Table2[% Away From 52W High],"&lt;=10")/Table3[[#This Row],[Count]]</f>
        <v>0.52941176470588236</v>
      </c>
      <c r="Q69" s="1">
        <f>COUNTIFS(Table2[Sub-Sector],Table3[[#This Row],[Sub-Sector]],Table2[% Away From 52W Low],"&gt;=10")/Table3[[#This Row],[Count]]</f>
        <v>0.94117647058823528</v>
      </c>
      <c r="R69" s="1">
        <f>COUNTIFS(Table2[Sub-Sector],Table3[[#This Row],[Sub-Sector]],Table2[% Price above 20 EMA],"&gt;=0")/Table3[[#This Row],[Count]]</f>
        <v>0.70588235294117652</v>
      </c>
      <c r="S69" s="1">
        <f>COUNTIFS(Table2[Sub-Sector],Table3[[#This Row],[Sub-Sector]],Table2[% Price above 50 EMA],"&gt;=0")/Table3[[#This Row],[Count]]</f>
        <v>0.82352941176470584</v>
      </c>
      <c r="T69" s="1">
        <f>COUNTIFS(Table2[Sub-Sector],Table3[[#This Row],[Sub-Sector]],Table2[% Price above 200 EMA],"&gt;=0")/Table3[[#This Row],[Count]]</f>
        <v>0.76470588235294112</v>
      </c>
      <c r="U69" s="1">
        <f>COUNTIFS(Table2[Sub-Sector],Table3[[#This Row],[Sub-Sector]],Table2[Rate of Change - Zone],"Positive")/Table3[[#This Row],[Count]]</f>
        <v>0.6470588235294118</v>
      </c>
      <c r="V69" s="1">
        <f>COUNTIFS(Table2[Sub-Sector],Table3[[#This Row],[Sub-Sector]],Table2[Sharpe Ratio],"&gt;=0.10")/Table3[[#This Row],[Count]]</f>
        <v>0.11764705882352941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369.5</v>
      </c>
      <c r="X69">
        <f>_xlfn.RANK.AVG(Table3[[#This Row],[Score]],Table3[Score],1)</f>
        <v>41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69">
        <f>_xlfn.RANK.AVG(Table3[[#This Row],[Score 2 ]],Table3[[Score 2 ]],1)</f>
        <v>68</v>
      </c>
    </row>
    <row r="70" spans="1:26" x14ac:dyDescent="0.3">
      <c r="A70" t="s">
        <v>127</v>
      </c>
      <c r="B70">
        <f>COUNTIFS(Table2[Sub-Sector],Table3[[#This Row],[Sub-Sector]])</f>
        <v>22</v>
      </c>
      <c r="C70" s="1">
        <f>COUNTIFS(Table2[Sub-Sector],Table3[[#This Row],[Sub-Sector]],Table2[Uptrend],"Uptrend")/Table3[[#This Row],[Count]]</f>
        <v>0.40909090909090912</v>
      </c>
      <c r="D70" s="1">
        <f>COUNTIFS(Table2[Sub-Sector],Table3[[#This Row],[Sub-Sector]],Table2[1W Return vs Nifty],"&gt;=5")/Table3[[#This Row],[Count]]</f>
        <v>4.5454545454545456E-2</v>
      </c>
      <c r="E70" s="1">
        <f>COUNTIFS(Table2[Sub-Sector],Table3[[#This Row],[Sub-Sector]],Table2[1M Return vs Nifty],"&gt;=5")/Table3[[#This Row],[Count]]</f>
        <v>0.18181818181818182</v>
      </c>
      <c r="F70" s="1">
        <f>COUNTIFS(Table2[Sub-Sector],Table3[[#This Row],[Sub-Sector]],Table2[6M Return vs Nifty],"&gt;=10")/Table3[[#This Row],[Count]]</f>
        <v>0.5</v>
      </c>
      <c r="G70" s="1">
        <f>COUNTIFS(Table2[Sub-Sector],Table3[[#This Row],[Sub-Sector]],Table2[1Y Return vs Nifty],"&gt;=10")/Table3[[#This Row],[Count]]</f>
        <v>0.54545454545454541</v>
      </c>
      <c r="H70" s="1">
        <f>COUNTIFS(Table2[Sub-Sector],Table3[[#This Row],[Sub-Sector]],Table2[RSI Exponential â€“ 14D],"&gt;=50")/Table3[[#This Row],[Count]]</f>
        <v>0.68181818181818177</v>
      </c>
      <c r="I70" s="1">
        <f>COUNTIFS(Table2[Sub-Sector],Table3[[#This Row],[Sub-Sector]],Table2[Relative Volume],"&gt;=1")/Table3[[#This Row],[Count]]</f>
        <v>0.18181818181818182</v>
      </c>
      <c r="J70" s="1">
        <f>COUNTIFS(Table2[Sub-Sector],Table3[[#This Row],[Sub-Sector]],Table2[% Away From Day Low],"&gt;=0.05")/Table3[[#This Row],[Count]]</f>
        <v>4.5454545454545456E-2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0.45454545454545453</v>
      </c>
      <c r="M70" s="1">
        <f>COUNTIFS(Table2[Sub-Sector],Table3[[#This Row],[Sub-Sector]],Table2[% Away From Current Week High],"&lt;=0.05")/Table3[[#This Row],[Count]]</f>
        <v>0.90909090909090906</v>
      </c>
      <c r="N70" s="1">
        <f>COUNTIFS(Table2[Sub-Sector],Table3[[#This Row],[Sub-Sector]],Table2[% Away From Current Month Low],"&gt;=0.05")/Table3[[#This Row],[Count]]</f>
        <v>0.54545454545454541</v>
      </c>
      <c r="O70" s="1">
        <f>COUNTIFS(Table2[Sub-Sector],Table3[[#This Row],[Sub-Sector]],Table2[% Away From Current Month High],"&lt;=0.05")/Table3[[#This Row],[Count]]</f>
        <v>0.81818181818181823</v>
      </c>
      <c r="P70" s="1">
        <f>COUNTIFS(Table2[Sub-Sector],Table3[[#This Row],[Sub-Sector]],Table2[% Away From 52W High],"&lt;=10")/Table3[[#This Row],[Count]]</f>
        <v>0.31818181818181818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0.59090909090909094</v>
      </c>
      <c r="S70" s="1">
        <f>COUNTIFS(Table2[Sub-Sector],Table3[[#This Row],[Sub-Sector]],Table2[% Price above 50 EMA],"&gt;=0")/Table3[[#This Row],[Count]]</f>
        <v>0.59090909090909094</v>
      </c>
      <c r="T70" s="1">
        <f>COUNTIFS(Table2[Sub-Sector],Table3[[#This Row],[Sub-Sector]],Table2[% Price above 200 EMA],"&gt;=0")/Table3[[#This Row],[Count]]</f>
        <v>0.81818181818181823</v>
      </c>
      <c r="U70" s="1">
        <f>COUNTIFS(Table2[Sub-Sector],Table3[[#This Row],[Sub-Sector]],Table2[Rate of Change - Zone],"Positive")/Table3[[#This Row],[Count]]</f>
        <v>0.59090909090909094</v>
      </c>
      <c r="V70" s="1">
        <f>COUNTIFS(Table2[Sub-Sector],Table3[[#This Row],[Sub-Sector]],Table2[Sharpe Ratio],"&gt;=0.10")/Table3[[#This Row],[Count]]</f>
        <v>0.40909090909090912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412.5</v>
      </c>
      <c r="X70">
        <f>_xlfn.RANK.AVG(Table3[[#This Row],[Score]],Table3[Score],1)</f>
        <v>52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70">
        <f>_xlfn.RANK.AVG(Table3[[#This Row],[Score 2 ]],Table3[[Score 2 ]],1)</f>
        <v>69</v>
      </c>
    </row>
    <row r="71" spans="1:26" x14ac:dyDescent="0.3">
      <c r="A71" t="s">
        <v>92</v>
      </c>
      <c r="B71">
        <f>COUNTIFS(Table2[Sub-Sector],Table3[[#This Row],[Sub-Sector]])</f>
        <v>3</v>
      </c>
      <c r="C71" s="1">
        <f>COUNTIFS(Table2[Sub-Sector],Table3[[#This Row],[Sub-Sector]],Table2[Uptrend],"Uptrend")/Table3[[#This Row],[Count]]</f>
        <v>0.66666666666666663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0.66666666666666663</v>
      </c>
      <c r="G71" s="1">
        <f>COUNTIFS(Table2[Sub-Sector],Table3[[#This Row],[Sub-Sector]],Table2[1Y Return vs Nifty],"&gt;=10")/Table3[[#This Row],[Count]]</f>
        <v>1</v>
      </c>
      <c r="H71" s="1">
        <f>COUNTIFS(Table2[Sub-Sector],Table3[[#This Row],[Sub-Sector]],Table2[RSI Exponential â€“ 14D],"&gt;=50")/Table3[[#This Row],[Count]]</f>
        <v>0.66666666666666663</v>
      </c>
      <c r="I71" s="1">
        <f>COUNTIFS(Table2[Sub-Sector],Table3[[#This Row],[Sub-Sector]],Table2[Relative Volume],"&gt;=1")/Table3[[#This Row],[Count]]</f>
        <v>0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0.33333333333333331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0.33333333333333331</v>
      </c>
      <c r="O71" s="1">
        <f>COUNTIFS(Table2[Sub-Sector],Table3[[#This Row],[Sub-Sector]],Table2[% Away From Current Month High],"&lt;=0.05")/Table3[[#This Row],[Count]]</f>
        <v>1</v>
      </c>
      <c r="P71" s="1">
        <f>COUNTIFS(Table2[Sub-Sector],Table3[[#This Row],[Sub-Sector]],Table2[% Away From 52W High],"&lt;=10")/Table3[[#This Row],[Count]]</f>
        <v>0.66666666666666663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0.66666666666666663</v>
      </c>
      <c r="S71" s="1">
        <f>COUNTIFS(Table2[Sub-Sector],Table3[[#This Row],[Sub-Sector]],Table2[% Price above 50 EMA],"&gt;=0")/Table3[[#This Row],[Count]]</f>
        <v>0.66666666666666663</v>
      </c>
      <c r="T71" s="1">
        <f>COUNTIFS(Table2[Sub-Sector],Table3[[#This Row],[Sub-Sector]],Table2[% Price above 200 EMA],"&gt;=0")/Table3[[#This Row],[Count]]</f>
        <v>1</v>
      </c>
      <c r="U71" s="1">
        <f>COUNTIFS(Table2[Sub-Sector],Table3[[#This Row],[Sub-Sector]],Table2[Rate of Change - Zone],"Positive")/Table3[[#This Row],[Count]]</f>
        <v>0.33333333333333331</v>
      </c>
      <c r="V71" s="1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477.5</v>
      </c>
      <c r="X71">
        <f>_xlfn.RANK.AVG(Table3[[#This Row],[Score]],Table3[Score],1)</f>
        <v>77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71">
        <f>_xlfn.RANK.AVG(Table3[[#This Row],[Score 2 ]],Table3[[Score 2 ]],1)</f>
        <v>70</v>
      </c>
    </row>
    <row r="72" spans="1:26" x14ac:dyDescent="0.3">
      <c r="A72" t="s">
        <v>138</v>
      </c>
      <c r="B72">
        <f>COUNTIFS(Table2[Sub-Sector],Table3[[#This Row],[Sub-Sector]])</f>
        <v>6</v>
      </c>
      <c r="C72" s="1">
        <f>COUNTIFS(Table2[Sub-Sector],Table3[[#This Row],[Sub-Sector]],Table2[Uptrend],"Uptrend")/Table3[[#This Row],[Count]]</f>
        <v>0.5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0.5</v>
      </c>
      <c r="F72" s="1">
        <f>COUNTIFS(Table2[Sub-Sector],Table3[[#This Row],[Sub-Sector]],Table2[6M Return vs Nifty],"&gt;=10")/Table3[[#This Row],[Count]]</f>
        <v>0.66666666666666663</v>
      </c>
      <c r="G72" s="1">
        <f>COUNTIFS(Table2[Sub-Sector],Table3[[#This Row],[Sub-Sector]],Table2[1Y Return vs Nifty],"&gt;=10")/Table3[[#This Row],[Count]]</f>
        <v>0.5</v>
      </c>
      <c r="H72" s="1">
        <f>COUNTIFS(Table2[Sub-Sector],Table3[[#This Row],[Sub-Sector]],Table2[RSI Exponential â€“ 14D],"&gt;=50")/Table3[[#This Row],[Count]]</f>
        <v>0.66666666666666663</v>
      </c>
      <c r="I72" s="1">
        <f>COUNTIFS(Table2[Sub-Sector],Table3[[#This Row],[Sub-Sector]],Table2[Relative Volume],"&gt;=1")/Table3[[#This Row],[Count]]</f>
        <v>0.16666666666666666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0.83333333333333337</v>
      </c>
      <c r="M72" s="1">
        <f>COUNTIFS(Table2[Sub-Sector],Table3[[#This Row],[Sub-Sector]],Table2[% Away From Current Week High],"&lt;=0.05")/Table3[[#This Row],[Count]]</f>
        <v>0.83333333333333337</v>
      </c>
      <c r="N72" s="1">
        <f>COUNTIFS(Table2[Sub-Sector],Table3[[#This Row],[Sub-Sector]],Table2[% Away From Current Month Low],"&gt;=0.05")/Table3[[#This Row],[Count]]</f>
        <v>0.83333333333333337</v>
      </c>
      <c r="O72" s="1">
        <f>COUNTIFS(Table2[Sub-Sector],Table3[[#This Row],[Sub-Sector]],Table2[% Away From Current Month High],"&lt;=0.05")/Table3[[#This Row],[Count]]</f>
        <v>0.83333333333333337</v>
      </c>
      <c r="P72" s="1">
        <f>COUNTIFS(Table2[Sub-Sector],Table3[[#This Row],[Sub-Sector]],Table2[% Away From 52W High],"&lt;=10")/Table3[[#This Row],[Count]]</f>
        <v>0.16666666666666666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0.66666666666666663</v>
      </c>
      <c r="S72" s="1">
        <f>COUNTIFS(Table2[Sub-Sector],Table3[[#This Row],[Sub-Sector]],Table2[% Price above 50 EMA],"&gt;=0")/Table3[[#This Row],[Count]]</f>
        <v>0.66666666666666663</v>
      </c>
      <c r="T72" s="1">
        <f>COUNTIFS(Table2[Sub-Sector],Table3[[#This Row],[Sub-Sector]],Table2[% Price above 200 EMA],"&gt;=0")/Table3[[#This Row],[Count]]</f>
        <v>0.83333333333333337</v>
      </c>
      <c r="U72" s="1">
        <f>COUNTIFS(Table2[Sub-Sector],Table3[[#This Row],[Sub-Sector]],Table2[Rate of Change - Zone],"Positive")/Table3[[#This Row],[Count]]</f>
        <v>0.5</v>
      </c>
      <c r="V72" s="1">
        <f>COUNTIFS(Table2[Sub-Sector],Table3[[#This Row],[Sub-Sector]],Table2[Sharpe Ratio],"&gt;=0.10")/Table3[[#This Row],[Count]]</f>
        <v>0.5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426.5</v>
      </c>
      <c r="X72">
        <f>_xlfn.RANK.AVG(Table3[[#This Row],[Score]],Table3[Score],1)</f>
        <v>60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72">
        <f>_xlfn.RANK.AVG(Table3[[#This Row],[Score 2 ]],Table3[[Score 2 ]],1)</f>
        <v>71</v>
      </c>
    </row>
    <row r="73" spans="1:26" x14ac:dyDescent="0.3">
      <c r="A73" t="s">
        <v>1007</v>
      </c>
      <c r="B73">
        <f>COUNTIFS(Table2[Sub-Sector],Table3[[#This Row],[Sub-Sector]])</f>
        <v>6</v>
      </c>
      <c r="C73" s="1">
        <f>COUNTIFS(Table2[Sub-Sector],Table3[[#This Row],[Sub-Sector]],Table2[Uptrend],"Uptrend")/Table3[[#This Row],[Count]]</f>
        <v>1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0.5</v>
      </c>
      <c r="F73" s="1">
        <f>COUNTIFS(Table2[Sub-Sector],Table3[[#This Row],[Sub-Sector]],Table2[6M Return vs Nifty],"&gt;=10")/Table3[[#This Row],[Count]]</f>
        <v>0.83333333333333337</v>
      </c>
      <c r="G73" s="1">
        <f>COUNTIFS(Table2[Sub-Sector],Table3[[#This Row],[Sub-Sector]],Table2[1Y Return vs Nifty],"&gt;=10")/Table3[[#This Row],[Count]]</f>
        <v>0.33333333333333331</v>
      </c>
      <c r="H73" s="1">
        <f>COUNTIFS(Table2[Sub-Sector],Table3[[#This Row],[Sub-Sector]],Table2[RSI Exponential â€“ 14D],"&gt;=50")/Table3[[#This Row],[Count]]</f>
        <v>0.33333333333333331</v>
      </c>
      <c r="I73" s="1">
        <f>COUNTIFS(Table2[Sub-Sector],Table3[[#This Row],[Sub-Sector]],Table2[Relative Volume],"&gt;=1")/Table3[[#This Row],[Count]]</f>
        <v>0.33333333333333331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0.83333333333333337</v>
      </c>
      <c r="N73" s="1">
        <f>COUNTIFS(Table2[Sub-Sector],Table3[[#This Row],[Sub-Sector]],Table2[% Away From Current Month Low],"&gt;=0.05")/Table3[[#This Row],[Count]]</f>
        <v>0.16666666666666666</v>
      </c>
      <c r="O73" s="1">
        <f>COUNTIFS(Table2[Sub-Sector],Table3[[#This Row],[Sub-Sector]],Table2[% Away From Current Month High],"&lt;=0.05")/Table3[[#This Row],[Count]]</f>
        <v>0.33333333333333331</v>
      </c>
      <c r="P73" s="1">
        <f>COUNTIFS(Table2[Sub-Sector],Table3[[#This Row],[Sub-Sector]],Table2[% Away From 52W High],"&lt;=10")/Table3[[#This Row],[Count]]</f>
        <v>0.5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0.33333333333333331</v>
      </c>
      <c r="S73" s="1">
        <f>COUNTIFS(Table2[Sub-Sector],Table3[[#This Row],[Sub-Sector]],Table2[% Price above 50 EMA],"&gt;=0")/Table3[[#This Row],[Count]]</f>
        <v>0.66666666666666663</v>
      </c>
      <c r="T73" s="1">
        <f>COUNTIFS(Table2[Sub-Sector],Table3[[#This Row],[Sub-Sector]],Table2[% Price above 200 EMA],"&gt;=0")/Table3[[#This Row],[Count]]</f>
        <v>0.83333333333333337</v>
      </c>
      <c r="U73" s="1">
        <f>COUNTIFS(Table2[Sub-Sector],Table3[[#This Row],[Sub-Sector]],Table2[Rate of Change - Zone],"Positive")/Table3[[#This Row],[Count]]</f>
        <v>0.33333333333333331</v>
      </c>
      <c r="V73" s="1">
        <f>COUNTIFS(Table2[Sub-Sector],Table3[[#This Row],[Sub-Sector]],Table2[Sharpe Ratio],"&gt;=0.10")/Table3[[#This Row],[Count]]</f>
        <v>0.16666666666666666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362.5</v>
      </c>
      <c r="X73">
        <f>_xlfn.RANK.AVG(Table3[[#This Row],[Score]],Table3[Score],1)</f>
        <v>39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3">
        <f>_xlfn.RANK.AVG(Table3[[#This Row],[Score 2 ]],Table3[[Score 2 ]],1)</f>
        <v>72</v>
      </c>
    </row>
    <row r="74" spans="1:26" x14ac:dyDescent="0.3">
      <c r="A74" t="s">
        <v>291</v>
      </c>
      <c r="B74">
        <f>COUNTIFS(Table2[Sub-Sector],Table3[[#This Row],[Sub-Sector]])</f>
        <v>6</v>
      </c>
      <c r="C74" s="1">
        <f>COUNTIFS(Table2[Sub-Sector],Table3[[#This Row],[Sub-Sector]],Table2[Uptrend],"Uptrend")/Table3[[#This Row],[Count]]</f>
        <v>0.5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0.5</v>
      </c>
      <c r="F74" s="1">
        <f>COUNTIFS(Table2[Sub-Sector],Table3[[#This Row],[Sub-Sector]],Table2[6M Return vs Nifty],"&gt;=10")/Table3[[#This Row],[Count]]</f>
        <v>0.16666666666666666</v>
      </c>
      <c r="G74" s="1">
        <f>COUNTIFS(Table2[Sub-Sector],Table3[[#This Row],[Sub-Sector]],Table2[1Y Return vs Nifty],"&gt;=10")/Table3[[#This Row],[Count]]</f>
        <v>0.66666666666666663</v>
      </c>
      <c r="H74" s="1">
        <f>COUNTIFS(Table2[Sub-Sector],Table3[[#This Row],[Sub-Sector]],Table2[RSI Exponential â€“ 14D],"&gt;=50")/Table3[[#This Row],[Count]]</f>
        <v>0.66666666666666663</v>
      </c>
      <c r="I74" s="1">
        <f>COUNTIFS(Table2[Sub-Sector],Table3[[#This Row],[Sub-Sector]],Table2[Relative Volume],"&gt;=1")/Table3[[#This Row],[Count]]</f>
        <v>0.16666666666666666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0.16666666666666666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0.33333333333333331</v>
      </c>
      <c r="O74" s="1">
        <f>COUNTIFS(Table2[Sub-Sector],Table3[[#This Row],[Sub-Sector]],Table2[% Away From Current Month High],"&lt;=0.05")/Table3[[#This Row],[Count]]</f>
        <v>0.5</v>
      </c>
      <c r="P74" s="1">
        <f>COUNTIFS(Table2[Sub-Sector],Table3[[#This Row],[Sub-Sector]],Table2[% Away From 52W High],"&lt;=10")/Table3[[#This Row],[Count]]</f>
        <v>0.33333333333333331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0.66666666666666663</v>
      </c>
      <c r="S74" s="1">
        <f>COUNTIFS(Table2[Sub-Sector],Table3[[#This Row],[Sub-Sector]],Table2[% Price above 50 EMA],"&gt;=0")/Table3[[#This Row],[Count]]</f>
        <v>0.5</v>
      </c>
      <c r="T74" s="1">
        <f>COUNTIFS(Table2[Sub-Sector],Table3[[#This Row],[Sub-Sector]],Table2[% Price above 200 EMA],"&gt;=0")/Table3[[#This Row],[Count]]</f>
        <v>0.83333333333333337</v>
      </c>
      <c r="U74" s="1">
        <f>COUNTIFS(Table2[Sub-Sector],Table3[[#This Row],[Sub-Sector]],Table2[Rate of Change - Zone],"Positive")/Table3[[#This Row],[Count]]</f>
        <v>0.66666666666666663</v>
      </c>
      <c r="V74" s="1">
        <f>COUNTIFS(Table2[Sub-Sector],Table3[[#This Row],[Sub-Sector]],Table2[Sharpe Ratio],"&gt;=0.10")/Table3[[#This Row],[Count]]</f>
        <v>0.66666666666666663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74">
        <f>_xlfn.RANK.AVG(Table3[[#This Row],[Score]],Table3[Score],1)</f>
        <v>62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4">
        <f>_xlfn.RANK.AVG(Table3[[#This Row],[Score 2 ]],Table3[[Score 2 ]],1)</f>
        <v>73</v>
      </c>
    </row>
    <row r="75" spans="1:26" x14ac:dyDescent="0.3">
      <c r="A75" t="s">
        <v>522</v>
      </c>
      <c r="B75">
        <f>COUNTIFS(Table2[Sub-Sector],Table3[[#This Row],[Sub-Sector]])</f>
        <v>4</v>
      </c>
      <c r="C75" s="1">
        <f>COUNTIFS(Table2[Sub-Sector],Table3[[#This Row],[Sub-Sector]],Table2[Uptrend],"Uptrend")/Table3[[#This Row],[Count]]</f>
        <v>0.5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</v>
      </c>
      <c r="F75" s="1">
        <f>COUNTIFS(Table2[Sub-Sector],Table3[[#This Row],[Sub-Sector]],Table2[6M Return vs Nifty],"&gt;=10")/Table3[[#This Row],[Count]]</f>
        <v>1</v>
      </c>
      <c r="G75" s="1">
        <f>COUNTIFS(Table2[Sub-Sector],Table3[[#This Row],[Sub-Sector]],Table2[1Y Return vs Nifty],"&gt;=10")/Table3[[#This Row],[Count]]</f>
        <v>0.75</v>
      </c>
      <c r="H75" s="1">
        <f>COUNTIFS(Table2[Sub-Sector],Table3[[#This Row],[Sub-Sector]],Table2[RSI Exponential â€“ 14D],"&gt;=50")/Table3[[#This Row],[Count]]</f>
        <v>0.5</v>
      </c>
      <c r="I75" s="1">
        <f>COUNTIFS(Table2[Sub-Sector],Table3[[#This Row],[Sub-Sector]],Table2[Relative Volume],"&gt;=1")/Table3[[#This Row],[Count]]</f>
        <v>0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0.5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0.5</v>
      </c>
      <c r="O75" s="1">
        <f>COUNTIFS(Table2[Sub-Sector],Table3[[#This Row],[Sub-Sector]],Table2[% Away From Current Month High],"&lt;=0.05")/Table3[[#This Row],[Count]]</f>
        <v>0.75</v>
      </c>
      <c r="P75" s="1">
        <f>COUNTIFS(Table2[Sub-Sector],Table3[[#This Row],[Sub-Sector]],Table2[% Away From 52W High],"&lt;=10")/Table3[[#This Row],[Count]]</f>
        <v>0.25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0.5</v>
      </c>
      <c r="S75" s="1">
        <f>COUNTIFS(Table2[Sub-Sector],Table3[[#This Row],[Sub-Sector]],Table2[% Price above 50 EMA],"&gt;=0")/Table3[[#This Row],[Count]]</f>
        <v>0.5</v>
      </c>
      <c r="T75" s="1">
        <f>COUNTIFS(Table2[Sub-Sector],Table3[[#This Row],[Sub-Sector]],Table2[% Price above 200 EMA],"&gt;=0")/Table3[[#This Row],[Count]]</f>
        <v>1</v>
      </c>
      <c r="U75" s="1">
        <f>COUNTIFS(Table2[Sub-Sector],Table3[[#This Row],[Sub-Sector]],Table2[Rate of Change - Zone],"Positive")/Table3[[#This Row],[Count]]</f>
        <v>0</v>
      </c>
      <c r="V75" s="1">
        <f>COUNTIFS(Table2[Sub-Sector],Table3[[#This Row],[Sub-Sector]],Table2[Sharpe Ratio],"&gt;=0.10")/Table3[[#This Row],[Count]]</f>
        <v>0.5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</v>
      </c>
      <c r="X75">
        <f>_xlfn.RANK.AVG(Table3[[#This Row],[Score]],Table3[Score],1)</f>
        <v>87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75">
        <f>_xlfn.RANK.AVG(Table3[[#This Row],[Score 2 ]],Table3[[Score 2 ]],1)</f>
        <v>74</v>
      </c>
    </row>
    <row r="76" spans="1:26" x14ac:dyDescent="0.3">
      <c r="A76" t="s">
        <v>60</v>
      </c>
      <c r="B76">
        <f>COUNTIFS(Table2[Sub-Sector],Table3[[#This Row],[Sub-Sector]])</f>
        <v>3</v>
      </c>
      <c r="C76" s="1">
        <f>COUNTIFS(Table2[Sub-Sector],Table3[[#This Row],[Sub-Sector]],Table2[Uptrend],"Uptrend")/Table3[[#This Row],[Count]]</f>
        <v>0.66666666666666663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0.33333333333333331</v>
      </c>
      <c r="G76" s="1">
        <f>COUNTIFS(Table2[Sub-Sector],Table3[[#This Row],[Sub-Sector]],Table2[1Y Return vs Nifty],"&gt;=10")/Table3[[#This Row],[Count]]</f>
        <v>0.66666666666666663</v>
      </c>
      <c r="H76" s="1">
        <f>COUNTIFS(Table2[Sub-Sector],Table3[[#This Row],[Sub-Sector]],Table2[RSI Exponential â€“ 14D],"&gt;=50")/Table3[[#This Row],[Count]]</f>
        <v>0.66666666666666663</v>
      </c>
      <c r="I76" s="1">
        <f>COUNTIFS(Table2[Sub-Sector],Table3[[#This Row],[Sub-Sector]],Table2[Relative Volume],"&gt;=1")/Table3[[#This Row],[Count]]</f>
        <v>0.66666666666666663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0.66666666666666663</v>
      </c>
      <c r="N76" s="1">
        <f>COUNTIFS(Table2[Sub-Sector],Table3[[#This Row],[Sub-Sector]],Table2[% Away From Current Month Low],"&gt;=0.05")/Table3[[#This Row],[Count]]</f>
        <v>0</v>
      </c>
      <c r="O76" s="1">
        <f>COUNTIFS(Table2[Sub-Sector],Table3[[#This Row],[Sub-Sector]],Table2[% Away From Current Month High],"&lt;=0.05")/Table3[[#This Row],[Count]]</f>
        <v>0.66666666666666663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</v>
      </c>
      <c r="S76" s="1">
        <f>COUNTIFS(Table2[Sub-Sector],Table3[[#This Row],[Sub-Sector]],Table2[% Price above 50 EMA],"&gt;=0")/Table3[[#This Row],[Count]]</f>
        <v>0.33333333333333331</v>
      </c>
      <c r="T76" s="1">
        <f>COUNTIFS(Table2[Sub-Sector],Table3[[#This Row],[Sub-Sector]],Table2[% Price above 200 EMA],"&gt;=0")/Table3[[#This Row],[Count]]</f>
        <v>1</v>
      </c>
      <c r="U76" s="1">
        <f>COUNTIFS(Table2[Sub-Sector],Table3[[#This Row],[Sub-Sector]],Table2[Rate of Change - Zone],"Positive")/Table3[[#This Row],[Count]]</f>
        <v>0</v>
      </c>
      <c r="V76" s="1">
        <f>COUNTIFS(Table2[Sub-Sector],Table3[[#This Row],[Sub-Sector]],Table2[Sharpe Ratio],"&gt;=0.10")/Table3[[#This Row],[Count]]</f>
        <v>0.66666666666666663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</v>
      </c>
      <c r="X76">
        <f>_xlfn.RANK.AVG(Table3[[#This Row],[Score]],Table3[Score],1)</f>
        <v>80.5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6">
        <f>_xlfn.RANK.AVG(Table3[[#This Row],[Score 2 ]],Table3[[Score 2 ]],1)</f>
        <v>75.5</v>
      </c>
    </row>
    <row r="77" spans="1:26" x14ac:dyDescent="0.3">
      <c r="A77" t="s">
        <v>40</v>
      </c>
      <c r="B77">
        <f>COUNTIFS(Table2[Sub-Sector],Table3[[#This Row],[Sub-Sector]])</f>
        <v>10</v>
      </c>
      <c r="C77" s="1">
        <f>COUNTIFS(Table2[Sub-Sector],Table3[[#This Row],[Sub-Sector]],Table2[Uptrend],"Uptrend")/Table3[[#This Row],[Count]]</f>
        <v>0.8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0.1</v>
      </c>
      <c r="F77" s="1">
        <f>COUNTIFS(Table2[Sub-Sector],Table3[[#This Row],[Sub-Sector]],Table2[6M Return vs Nifty],"&gt;=10")/Table3[[#This Row],[Count]]</f>
        <v>0.2</v>
      </c>
      <c r="G77" s="1">
        <f>COUNTIFS(Table2[Sub-Sector],Table3[[#This Row],[Sub-Sector]],Table2[1Y Return vs Nifty],"&gt;=10")/Table3[[#This Row],[Count]]</f>
        <v>0.5</v>
      </c>
      <c r="H77" s="1">
        <f>COUNTIFS(Table2[Sub-Sector],Table3[[#This Row],[Sub-Sector]],Table2[RSI Exponential â€“ 14D],"&gt;=50")/Table3[[#This Row],[Count]]</f>
        <v>0.3</v>
      </c>
      <c r="I77" s="1">
        <f>COUNTIFS(Table2[Sub-Sector],Table3[[#This Row],[Sub-Sector]],Table2[Relative Volume],"&gt;=1")/Table3[[#This Row],[Count]]</f>
        <v>0.5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0.7</v>
      </c>
      <c r="N77" s="1">
        <f>COUNTIFS(Table2[Sub-Sector],Table3[[#This Row],[Sub-Sector]],Table2[% Away From Current Month Low],"&gt;=0.05")/Table3[[#This Row],[Count]]</f>
        <v>0.2</v>
      </c>
      <c r="O77" s="1">
        <f>COUNTIFS(Table2[Sub-Sector],Table3[[#This Row],[Sub-Sector]],Table2[% Away From Current Month High],"&lt;=0.05")/Table3[[#This Row],[Count]]</f>
        <v>0.6</v>
      </c>
      <c r="P77" s="1">
        <f>COUNTIFS(Table2[Sub-Sector],Table3[[#This Row],[Sub-Sector]],Table2[% Away From 52W High],"&lt;=10")/Table3[[#This Row],[Count]]</f>
        <v>0.7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0.5</v>
      </c>
      <c r="S77" s="1">
        <f>COUNTIFS(Table2[Sub-Sector],Table3[[#This Row],[Sub-Sector]],Table2[% Price above 50 EMA],"&gt;=0")/Table3[[#This Row],[Count]]</f>
        <v>0.7</v>
      </c>
      <c r="T77" s="1">
        <f>COUNTIFS(Table2[Sub-Sector],Table3[[#This Row],[Sub-Sector]],Table2[% Price above 200 EMA],"&gt;=0")/Table3[[#This Row],[Count]]</f>
        <v>1</v>
      </c>
      <c r="U77" s="1">
        <f>COUNTIFS(Table2[Sub-Sector],Table3[[#This Row],[Sub-Sector]],Table2[Rate of Change - Zone],"Positive")/Table3[[#This Row],[Count]]</f>
        <v>0.5</v>
      </c>
      <c r="V77" s="1">
        <f>COUNTIFS(Table2[Sub-Sector],Table3[[#This Row],[Sub-Sector]],Table2[Sharpe Ratio],"&gt;=0.10")/Table3[[#This Row],[Count]]</f>
        <v>0.1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440.5</v>
      </c>
      <c r="X77">
        <f>_xlfn.RANK.AVG(Table3[[#This Row],[Score]],Table3[Score],1)</f>
        <v>65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7">
        <f>_xlfn.RANK.AVG(Table3[[#This Row],[Score 2 ]],Table3[[Score 2 ]],1)</f>
        <v>75.5</v>
      </c>
    </row>
    <row r="78" spans="1:26" x14ac:dyDescent="0.3">
      <c r="A78" t="s">
        <v>673</v>
      </c>
      <c r="B78">
        <f>COUNTIFS(Table2[Sub-Sector],Table3[[#This Row],[Sub-Sector]])</f>
        <v>4</v>
      </c>
      <c r="C78" s="1">
        <f>COUNTIFS(Table2[Sub-Sector],Table3[[#This Row],[Sub-Sector]],Table2[Uptrend],"Uptrend")/Table3[[#This Row],[Count]]</f>
        <v>0.5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0.75</v>
      </c>
      <c r="G78" s="1">
        <f>COUNTIFS(Table2[Sub-Sector],Table3[[#This Row],[Sub-Sector]],Table2[1Y Return vs Nifty],"&gt;=10")/Table3[[#This Row],[Count]]</f>
        <v>0.75</v>
      </c>
      <c r="H78" s="1">
        <f>COUNTIFS(Table2[Sub-Sector],Table3[[#This Row],[Sub-Sector]],Table2[RSI Exponential â€“ 14D],"&gt;=50")/Table3[[#This Row],[Count]]</f>
        <v>0.5</v>
      </c>
      <c r="I78" s="1">
        <f>COUNTIFS(Table2[Sub-Sector],Table3[[#This Row],[Sub-Sector]],Table2[Relative Volume],"&gt;=1")/Table3[[#This Row],[Count]]</f>
        <v>0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0.25</v>
      </c>
      <c r="M78" s="1">
        <f>COUNTIFS(Table2[Sub-Sector],Table3[[#This Row],[Sub-Sector]],Table2[% Away From Current Week High],"&lt;=0.05")/Table3[[#This Row],[Count]]</f>
        <v>0.75</v>
      </c>
      <c r="N78" s="1">
        <f>COUNTIFS(Table2[Sub-Sector],Table3[[#This Row],[Sub-Sector]],Table2[% Away From Current Month Low],"&gt;=0.05")/Table3[[#This Row],[Count]]</f>
        <v>0.25</v>
      </c>
      <c r="O78" s="1">
        <f>COUNTIFS(Table2[Sub-Sector],Table3[[#This Row],[Sub-Sector]],Table2[% Away From Current Month High],"&lt;=0.05")/Table3[[#This Row],[Count]]</f>
        <v>0.25</v>
      </c>
      <c r="P78" s="1">
        <f>COUNTIFS(Table2[Sub-Sector],Table3[[#This Row],[Sub-Sector]],Table2[% Away From 52W High],"&lt;=10")/Table3[[#This Row],[Count]]</f>
        <v>0.25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0.25</v>
      </c>
      <c r="S78" s="1">
        <f>COUNTIFS(Table2[Sub-Sector],Table3[[#This Row],[Sub-Sector]],Table2[% Price above 50 EMA],"&gt;=0")/Table3[[#This Row],[Count]]</f>
        <v>0.25</v>
      </c>
      <c r="T78" s="1">
        <f>COUNTIFS(Table2[Sub-Sector],Table3[[#This Row],[Sub-Sector]],Table2[% Price above 200 EMA],"&gt;=0")/Table3[[#This Row],[Count]]</f>
        <v>0.75</v>
      </c>
      <c r="U78" s="1">
        <f>COUNTIFS(Table2[Sub-Sector],Table3[[#This Row],[Sub-Sector]],Table2[Rate of Change - Zone],"Positive")/Table3[[#This Row],[Count]]</f>
        <v>0.25</v>
      </c>
      <c r="V78" s="1">
        <f>COUNTIFS(Table2[Sub-Sector],Table3[[#This Row],[Sub-Sector]],Table2[Sharpe Ratio],"&gt;=0.10")/Table3[[#This Row],[Count]]</f>
        <v>0.25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510.5</v>
      </c>
      <c r="X78">
        <f>_xlfn.RANK.AVG(Table3[[#This Row],[Score]],Table3[Score],1)</f>
        <v>89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264.5</v>
      </c>
      <c r="Z78">
        <f>_xlfn.RANK.AVG(Table3[[#This Row],[Score 2 ]],Table3[[Score 2 ]],1)</f>
        <v>77</v>
      </c>
    </row>
    <row r="79" spans="1:26" x14ac:dyDescent="0.3">
      <c r="A79" t="s">
        <v>1410</v>
      </c>
      <c r="B79">
        <f>COUNTIFS(Table2[Sub-Sector],Table3[[#This Row],[Sub-Sector]])</f>
        <v>3</v>
      </c>
      <c r="C79" s="1">
        <f>COUNTIFS(Table2[Sub-Sector],Table3[[#This Row],[Sub-Sector]],Table2[Uptrend],"Uptrend")/Table3[[#This Row],[Count]]</f>
        <v>0.33333333333333331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0.33333333333333331</v>
      </c>
      <c r="G79" s="1">
        <f>COUNTIFS(Table2[Sub-Sector],Table3[[#This Row],[Sub-Sector]],Table2[1Y Return vs Nifty],"&gt;=10")/Table3[[#This Row],[Count]]</f>
        <v>0.33333333333333331</v>
      </c>
      <c r="H79" s="1">
        <f>COUNTIFS(Table2[Sub-Sector],Table3[[#This Row],[Sub-Sector]],Table2[RSI Exponential â€“ 14D],"&gt;=50")/Table3[[#This Row],[Count]]</f>
        <v>1</v>
      </c>
      <c r="I79" s="1">
        <f>COUNTIFS(Table2[Sub-Sector],Table3[[#This Row],[Sub-Sector]],Table2[Relative Volume],"&gt;=1")/Table3[[#This Row],[Count]]</f>
        <v>0.33333333333333331</v>
      </c>
      <c r="J79" s="1">
        <f>COUNTIFS(Table2[Sub-Sector],Table3[[#This Row],[Sub-Sector]],Table2[% Away From Day Low],"&gt;=0.05")/Table3[[#This Row],[Count]]</f>
        <v>0.33333333333333331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0.33333333333333331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0.66666666666666663</v>
      </c>
      <c r="O79" s="1">
        <f>COUNTIFS(Table2[Sub-Sector],Table3[[#This Row],[Sub-Sector]],Table2[% Away From Current Month High],"&lt;=0.05")/Table3[[#This Row],[Count]]</f>
        <v>0.66666666666666663</v>
      </c>
      <c r="P79" s="1">
        <f>COUNTIFS(Table2[Sub-Sector],Table3[[#This Row],[Sub-Sector]],Table2[% Away From 52W High],"&lt;=10")/Table3[[#This Row],[Count]]</f>
        <v>0.33333333333333331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1</v>
      </c>
      <c r="S79" s="1">
        <f>COUNTIFS(Table2[Sub-Sector],Table3[[#This Row],[Sub-Sector]],Table2[% Price above 50 EMA],"&gt;=0")/Table3[[#This Row],[Count]]</f>
        <v>1</v>
      </c>
      <c r="T79" s="1">
        <f>COUNTIFS(Table2[Sub-Sector],Table3[[#This Row],[Sub-Sector]],Table2[% Price above 200 EMA],"&gt;=0")/Table3[[#This Row],[Count]]</f>
        <v>0.66666666666666663</v>
      </c>
      <c r="U79" s="1">
        <f>COUNTIFS(Table2[Sub-Sector],Table3[[#This Row],[Sub-Sector]],Table2[Rate of Change - Zone],"Positive")/Table3[[#This Row],[Count]]</f>
        <v>0.66666666666666663</v>
      </c>
      <c r="V79" s="1">
        <f>COUNTIFS(Table2[Sub-Sector],Table3[[#This Row],[Sub-Sector]],Table2[Sharpe Ratio],"&gt;=0.10")/Table3[[#This Row],[Count]]</f>
        <v>0.33333333333333331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</v>
      </c>
      <c r="X79">
        <f>_xlfn.RANK.AVG(Table3[[#This Row],[Score]],Table3[Score],1)</f>
        <v>96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9">
        <f>_xlfn.RANK.AVG(Table3[[#This Row],[Score 2 ]],Table3[[Score 2 ]],1)</f>
        <v>78</v>
      </c>
    </row>
    <row r="80" spans="1:26" x14ac:dyDescent="0.3">
      <c r="A80" t="s">
        <v>383</v>
      </c>
      <c r="B80">
        <f>COUNTIFS(Table2[Sub-Sector],Table3[[#This Row],[Sub-Sector]])</f>
        <v>14</v>
      </c>
      <c r="C80" s="1">
        <f>COUNTIFS(Table2[Sub-Sector],Table3[[#This Row],[Sub-Sector]],Table2[Uptrend],"Uptrend")/Table3[[#This Row],[Count]]</f>
        <v>0.6428571428571429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0.7142857142857143</v>
      </c>
      <c r="G80" s="1">
        <f>COUNTIFS(Table2[Sub-Sector],Table3[[#This Row],[Sub-Sector]],Table2[1Y Return vs Nifty],"&gt;=10")/Table3[[#This Row],[Count]]</f>
        <v>0.5714285714285714</v>
      </c>
      <c r="H80" s="1">
        <f>COUNTIFS(Table2[Sub-Sector],Table3[[#This Row],[Sub-Sector]],Table2[RSI Exponential â€“ 14D],"&gt;=50")/Table3[[#This Row],[Count]]</f>
        <v>0.21428571428571427</v>
      </c>
      <c r="I80" s="1">
        <f>COUNTIFS(Table2[Sub-Sector],Table3[[#This Row],[Sub-Sector]],Table2[Relative Volume],"&gt;=1")/Table3[[#This Row],[Count]]</f>
        <v>7.1428571428571425E-2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7.1428571428571425E-2</v>
      </c>
      <c r="M80" s="1">
        <f>COUNTIFS(Table2[Sub-Sector],Table3[[#This Row],[Sub-Sector]],Table2[% Away From Current Week High],"&lt;=0.05")/Table3[[#This Row],[Count]]</f>
        <v>0.8571428571428571</v>
      </c>
      <c r="N80" s="1">
        <f>COUNTIFS(Table2[Sub-Sector],Table3[[#This Row],[Sub-Sector]],Table2[% Away From Current Month Low],"&gt;=0.05")/Table3[[#This Row],[Count]]</f>
        <v>7.1428571428571425E-2</v>
      </c>
      <c r="O80" s="1">
        <f>COUNTIFS(Table2[Sub-Sector],Table3[[#This Row],[Sub-Sector]],Table2[% Away From Current Month High],"&lt;=0.05")/Table3[[#This Row],[Count]]</f>
        <v>0.35714285714285715</v>
      </c>
      <c r="P80" s="1">
        <f>COUNTIFS(Table2[Sub-Sector],Table3[[#This Row],[Sub-Sector]],Table2[% Away From 52W High],"&lt;=10")/Table3[[#This Row],[Count]]</f>
        <v>0.14285714285714285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0.21428571428571427</v>
      </c>
      <c r="S80" s="1">
        <f>COUNTIFS(Table2[Sub-Sector],Table3[[#This Row],[Sub-Sector]],Table2[% Price above 50 EMA],"&gt;=0")/Table3[[#This Row],[Count]]</f>
        <v>0.5</v>
      </c>
      <c r="T80" s="1">
        <f>COUNTIFS(Table2[Sub-Sector],Table3[[#This Row],[Sub-Sector]],Table2[% Price above 200 EMA],"&gt;=0")/Table3[[#This Row],[Count]]</f>
        <v>0.7857142857142857</v>
      </c>
      <c r="U80" s="1">
        <f>COUNTIFS(Table2[Sub-Sector],Table3[[#This Row],[Sub-Sector]],Table2[Rate of Change - Zone],"Positive")/Table3[[#This Row],[Count]]</f>
        <v>0.21428571428571427</v>
      </c>
      <c r="V80" s="1">
        <f>COUNTIFS(Table2[Sub-Sector],Table3[[#This Row],[Sub-Sector]],Table2[Sharpe Ratio],"&gt;=0.10")/Table3[[#This Row],[Count]]</f>
        <v>0.14285714285714285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</v>
      </c>
      <c r="X80">
        <f>_xlfn.RANK.AVG(Table3[[#This Row],[Score]],Table3[Score],1)</f>
        <v>85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80">
        <f>_xlfn.RANK.AVG(Table3[[#This Row],[Score 2 ]],Table3[[Score 2 ]],1)</f>
        <v>79</v>
      </c>
    </row>
    <row r="81" spans="1:26" x14ac:dyDescent="0.3">
      <c r="A81" t="s">
        <v>27</v>
      </c>
      <c r="B81">
        <f>COUNTIFS(Table2[Sub-Sector],Table3[[#This Row],[Sub-Sector]])</f>
        <v>4</v>
      </c>
      <c r="C81" s="1">
        <f>COUNTIFS(Table2[Sub-Sector],Table3[[#This Row],[Sub-Sector]],Table2[Uptrend],"Uptrend")/Table3[[#This Row],[Count]]</f>
        <v>0.75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0.25</v>
      </c>
      <c r="F81" s="1">
        <f>COUNTIFS(Table2[Sub-Sector],Table3[[#This Row],[Sub-Sector]],Table2[6M Return vs Nifty],"&gt;=10")/Table3[[#This Row],[Count]]</f>
        <v>0.25</v>
      </c>
      <c r="G81" s="1">
        <f>COUNTIFS(Table2[Sub-Sector],Table3[[#This Row],[Sub-Sector]],Table2[1Y Return vs Nifty],"&gt;=10")/Table3[[#This Row],[Count]]</f>
        <v>0.25</v>
      </c>
      <c r="H81" s="1">
        <f>COUNTIFS(Table2[Sub-Sector],Table3[[#This Row],[Sub-Sector]],Table2[RSI Exponential â€“ 14D],"&gt;=50")/Table3[[#This Row],[Count]]</f>
        <v>0.5</v>
      </c>
      <c r="I81" s="1">
        <f>COUNTIFS(Table2[Sub-Sector],Table3[[#This Row],[Sub-Sector]],Table2[Relative Volume],"&gt;=1")/Table3[[#This Row],[Count]]</f>
        <v>0.75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0.5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0.5</v>
      </c>
      <c r="O81" s="1">
        <f>COUNTIFS(Table2[Sub-Sector],Table3[[#This Row],[Sub-Sector]],Table2[% Away From Current Month High],"&lt;=0.05")/Table3[[#This Row],[Count]]</f>
        <v>0.5</v>
      </c>
      <c r="P81" s="1">
        <f>COUNTIFS(Table2[Sub-Sector],Table3[[#This Row],[Sub-Sector]],Table2[% Away From 52W High],"&lt;=10")/Table3[[#This Row],[Count]]</f>
        <v>0.5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0.5</v>
      </c>
      <c r="S81" s="1">
        <f>COUNTIFS(Table2[Sub-Sector],Table3[[#This Row],[Sub-Sector]],Table2[% Price above 50 EMA],"&gt;=0")/Table3[[#This Row],[Count]]</f>
        <v>0.75</v>
      </c>
      <c r="T81" s="1">
        <f>COUNTIFS(Table2[Sub-Sector],Table3[[#This Row],[Sub-Sector]],Table2[% Price above 200 EMA],"&gt;=0")/Table3[[#This Row],[Count]]</f>
        <v>0.75</v>
      </c>
      <c r="U81" s="1">
        <f>COUNTIFS(Table2[Sub-Sector],Table3[[#This Row],[Sub-Sector]],Table2[Rate of Change - Zone],"Positive")/Table3[[#This Row],[Count]]</f>
        <v>0.5</v>
      </c>
      <c r="V81" s="1">
        <f>COUNTIFS(Table2[Sub-Sector],Table3[[#This Row],[Sub-Sector]],Table2[Sharpe Ratio],"&gt;=0.10")/Table3[[#This Row],[Count]]</f>
        <v>0.25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433.5</v>
      </c>
      <c r="X81">
        <f>_xlfn.RANK.AVG(Table3[[#This Row],[Score]],Table3[Score],1)</f>
        <v>63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81">
        <f>_xlfn.RANK.AVG(Table3[[#This Row],[Score 2 ]],Table3[[Score 2 ]],1)</f>
        <v>80</v>
      </c>
    </row>
    <row r="82" spans="1:26" x14ac:dyDescent="0.3">
      <c r="A82" t="s">
        <v>258</v>
      </c>
      <c r="B82">
        <f>COUNTIFS(Table2[Sub-Sector],Table3[[#This Row],[Sub-Sector]])</f>
        <v>14</v>
      </c>
      <c r="C82" s="1">
        <f>COUNTIFS(Table2[Sub-Sector],Table3[[#This Row],[Sub-Sector]],Table2[Uptrend],"Uptrend")/Table3[[#This Row],[Count]]</f>
        <v>0.5714285714285714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0.35714285714285715</v>
      </c>
      <c r="F82" s="1">
        <f>COUNTIFS(Table2[Sub-Sector],Table3[[#This Row],[Sub-Sector]],Table2[6M Return vs Nifty],"&gt;=10")/Table3[[#This Row],[Count]]</f>
        <v>0.42857142857142855</v>
      </c>
      <c r="G82" s="1">
        <f>COUNTIFS(Table2[Sub-Sector],Table3[[#This Row],[Sub-Sector]],Table2[1Y Return vs Nifty],"&gt;=10")/Table3[[#This Row],[Count]]</f>
        <v>0.42857142857142855</v>
      </c>
      <c r="H82" s="1">
        <f>COUNTIFS(Table2[Sub-Sector],Table3[[#This Row],[Sub-Sector]],Table2[RSI Exponential â€“ 14D],"&gt;=50")/Table3[[#This Row],[Count]]</f>
        <v>0.8571428571428571</v>
      </c>
      <c r="I82" s="1">
        <f>COUNTIFS(Table2[Sub-Sector],Table3[[#This Row],[Sub-Sector]],Table2[Relative Volume],"&gt;=1")/Table3[[#This Row],[Count]]</f>
        <v>0.21428571428571427</v>
      </c>
      <c r="J82" s="1">
        <f>COUNTIFS(Table2[Sub-Sector],Table3[[#This Row],[Sub-Sector]],Table2[% Away From Day Low],"&gt;=0.05")/Table3[[#This Row],[Count]]</f>
        <v>0.14285714285714285</v>
      </c>
      <c r="K82" s="1">
        <f>COUNTIFS(Table2[Sub-Sector],Table3[[#This Row],[Sub-Sector]],Table2[% Away From Day High],"&lt;=0.05")/Table3[[#This Row],[Count]]</f>
        <v>0.9285714285714286</v>
      </c>
      <c r="L82" s="1">
        <f>COUNTIFS(Table2[Sub-Sector],Table3[[#This Row],[Sub-Sector]],Table2[% Away From Current Week Low],"&gt;=0.05")/Table3[[#This Row],[Count]]</f>
        <v>0.35714285714285715</v>
      </c>
      <c r="M82" s="1">
        <f>COUNTIFS(Table2[Sub-Sector],Table3[[#This Row],[Sub-Sector]],Table2[% Away From Current Week High],"&lt;=0.05")/Table3[[#This Row],[Count]]</f>
        <v>0.9285714285714286</v>
      </c>
      <c r="N82" s="1">
        <f>COUNTIFS(Table2[Sub-Sector],Table3[[#This Row],[Sub-Sector]],Table2[% Away From Current Month Low],"&gt;=0.05")/Table3[[#This Row],[Count]]</f>
        <v>0.42857142857142855</v>
      </c>
      <c r="O82" s="1">
        <f>COUNTIFS(Table2[Sub-Sector],Table3[[#This Row],[Sub-Sector]],Table2[% Away From Current Month High],"&lt;=0.05")/Table3[[#This Row],[Count]]</f>
        <v>0.8571428571428571</v>
      </c>
      <c r="P82" s="1">
        <f>COUNTIFS(Table2[Sub-Sector],Table3[[#This Row],[Sub-Sector]],Table2[% Away From 52W High],"&lt;=10")/Table3[[#This Row],[Count]]</f>
        <v>0.42857142857142855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0.7142857142857143</v>
      </c>
      <c r="S82" s="1">
        <f>COUNTIFS(Table2[Sub-Sector],Table3[[#This Row],[Sub-Sector]],Table2[% Price above 50 EMA],"&gt;=0")/Table3[[#This Row],[Count]]</f>
        <v>0.7142857142857143</v>
      </c>
      <c r="T82" s="1">
        <f>COUNTIFS(Table2[Sub-Sector],Table3[[#This Row],[Sub-Sector]],Table2[% Price above 200 EMA],"&gt;=0")/Table3[[#This Row],[Count]]</f>
        <v>1</v>
      </c>
      <c r="U82" s="1">
        <f>COUNTIFS(Table2[Sub-Sector],Table3[[#This Row],[Sub-Sector]],Table2[Rate of Change - Zone],"Positive")/Table3[[#This Row],[Count]]</f>
        <v>0.6428571428571429</v>
      </c>
      <c r="V82" s="1">
        <f>COUNTIFS(Table2[Sub-Sector],Table3[[#This Row],[Sub-Sector]],Table2[Sharpe Ratio],"&gt;=0.10")/Table3[[#This Row],[Count]]</f>
        <v>0.21428571428571427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</v>
      </c>
      <c r="X82">
        <f>_xlfn.RANK.AVG(Table3[[#This Row],[Score]],Table3[Score],1)</f>
        <v>69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82">
        <f>_xlfn.RANK.AVG(Table3[[#This Row],[Score 2 ]],Table3[[Score 2 ]],1)</f>
        <v>81</v>
      </c>
    </row>
    <row r="83" spans="1:26" x14ac:dyDescent="0.3">
      <c r="A83" t="s">
        <v>261</v>
      </c>
      <c r="B83">
        <f>COUNTIFS(Table2[Sub-Sector],Table3[[#This Row],[Sub-Sector]])</f>
        <v>23</v>
      </c>
      <c r="C83" s="1">
        <f>COUNTIFS(Table2[Sub-Sector],Table3[[#This Row],[Sub-Sector]],Table2[Uptrend],"Uptrend")/Table3[[#This Row],[Count]]</f>
        <v>0.39130434782608697</v>
      </c>
      <c r="D83" s="1">
        <f>COUNTIFS(Table2[Sub-Sector],Table3[[#This Row],[Sub-Sector]],Table2[1W Return vs Nifty],"&gt;=5")/Table3[[#This Row],[Count]]</f>
        <v>4.3478260869565216E-2</v>
      </c>
      <c r="E83" s="1">
        <f>COUNTIFS(Table2[Sub-Sector],Table3[[#This Row],[Sub-Sector]],Table2[1M Return vs Nifty],"&gt;=5")/Table3[[#This Row],[Count]]</f>
        <v>8.6956521739130432E-2</v>
      </c>
      <c r="F83" s="1">
        <f>COUNTIFS(Table2[Sub-Sector],Table3[[#This Row],[Sub-Sector]],Table2[6M Return vs Nifty],"&gt;=10")/Table3[[#This Row],[Count]]</f>
        <v>0.56521739130434778</v>
      </c>
      <c r="G83" s="1">
        <f>COUNTIFS(Table2[Sub-Sector],Table3[[#This Row],[Sub-Sector]],Table2[1Y Return vs Nifty],"&gt;=10")/Table3[[#This Row],[Count]]</f>
        <v>0.47826086956521741</v>
      </c>
      <c r="H83" s="1">
        <f>COUNTIFS(Table2[Sub-Sector],Table3[[#This Row],[Sub-Sector]],Table2[RSI Exponential â€“ 14D],"&gt;=50")/Table3[[#This Row],[Count]]</f>
        <v>0.47826086956521741</v>
      </c>
      <c r="I83" s="1">
        <f>COUNTIFS(Table2[Sub-Sector],Table3[[#This Row],[Sub-Sector]],Table2[Relative Volume],"&gt;=1")/Table3[[#This Row],[Count]]</f>
        <v>8.6956521739130432E-2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0.30434782608695654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0.34782608695652173</v>
      </c>
      <c r="O83" s="1">
        <f>COUNTIFS(Table2[Sub-Sector],Table3[[#This Row],[Sub-Sector]],Table2[% Away From Current Month High],"&lt;=0.05")/Table3[[#This Row],[Count]]</f>
        <v>0.73913043478260865</v>
      </c>
      <c r="P83" s="1">
        <f>COUNTIFS(Table2[Sub-Sector],Table3[[#This Row],[Sub-Sector]],Table2[% Away From 52W High],"&lt;=10")/Table3[[#This Row],[Count]]</f>
        <v>0.13043478260869565</v>
      </c>
      <c r="Q83" s="1">
        <f>COUNTIFS(Table2[Sub-Sector],Table3[[#This Row],[Sub-Sector]],Table2[% Away From 52W Low],"&gt;=10")/Table3[[#This Row],[Count]]</f>
        <v>0.91304347826086951</v>
      </c>
      <c r="R83" s="1">
        <f>COUNTIFS(Table2[Sub-Sector],Table3[[#This Row],[Sub-Sector]],Table2[% Price above 20 EMA],"&gt;=0")/Table3[[#This Row],[Count]]</f>
        <v>0.47826086956521741</v>
      </c>
      <c r="S83" s="1">
        <f>COUNTIFS(Table2[Sub-Sector],Table3[[#This Row],[Sub-Sector]],Table2[% Price above 50 EMA],"&gt;=0")/Table3[[#This Row],[Count]]</f>
        <v>0.39130434782608697</v>
      </c>
      <c r="T83" s="1">
        <f>COUNTIFS(Table2[Sub-Sector],Table3[[#This Row],[Sub-Sector]],Table2[% Price above 200 EMA],"&gt;=0")/Table3[[#This Row],[Count]]</f>
        <v>0.82608695652173914</v>
      </c>
      <c r="U83" s="1">
        <f>COUNTIFS(Table2[Sub-Sector],Table3[[#This Row],[Sub-Sector]],Table2[Rate of Change - Zone],"Positive")/Table3[[#This Row],[Count]]</f>
        <v>0.52173913043478259</v>
      </c>
      <c r="V83" s="1">
        <f>COUNTIFS(Table2[Sub-Sector],Table3[[#This Row],[Sub-Sector]],Table2[Sharpe Ratio],"&gt;=0.10")/Table3[[#This Row],[Count]]</f>
        <v>0.47826086956521741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</v>
      </c>
      <c r="X83">
        <f>_xlfn.RANK.AVG(Table3[[#This Row],[Score]],Table3[Score],1)</f>
        <v>72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83">
        <f>_xlfn.RANK.AVG(Table3[[#This Row],[Score 2 ]],Table3[[Score 2 ]],1)</f>
        <v>82</v>
      </c>
    </row>
    <row r="84" spans="1:26" x14ac:dyDescent="0.3">
      <c r="A84" t="s">
        <v>620</v>
      </c>
      <c r="B84">
        <f>COUNTIFS(Table2[Sub-Sector],Table3[[#This Row],[Sub-Sector]])</f>
        <v>3</v>
      </c>
      <c r="C84" s="1">
        <f>COUNTIFS(Table2[Sub-Sector],Table3[[#This Row],[Sub-Sector]],Table2[Uptrend],"Uptrend")/Table3[[#This Row],[Count]]</f>
        <v>0.33333333333333331</v>
      </c>
      <c r="D84" s="1">
        <f>COUNTIFS(Table2[Sub-Sector],Table3[[#This Row],[Sub-Sector]],Table2[1W Return vs Nifty],"&gt;=5")/Table3[[#This Row],[Count]]</f>
        <v>0.33333333333333331</v>
      </c>
      <c r="E84" s="1">
        <f>COUNTIFS(Table2[Sub-Sector],Table3[[#This Row],[Sub-Sector]],Table2[1M Return vs Nifty],"&gt;=5")/Table3[[#This Row],[Count]]</f>
        <v>0.33333333333333331</v>
      </c>
      <c r="F84" s="1">
        <f>COUNTIFS(Table2[Sub-Sector],Table3[[#This Row],[Sub-Sector]],Table2[6M Return vs Nifty],"&gt;=10")/Table3[[#This Row],[Count]]</f>
        <v>0.66666666666666663</v>
      </c>
      <c r="G84" s="1">
        <f>COUNTIFS(Table2[Sub-Sector],Table3[[#This Row],[Sub-Sector]],Table2[1Y Return vs Nifty],"&gt;=10")/Table3[[#This Row],[Count]]</f>
        <v>0.33333333333333331</v>
      </c>
      <c r="H84" s="1">
        <f>COUNTIFS(Table2[Sub-Sector],Table3[[#This Row],[Sub-Sector]],Table2[RSI Exponential â€“ 14D],"&gt;=50")/Table3[[#This Row],[Count]]</f>
        <v>0.66666666666666663</v>
      </c>
      <c r="I84" s="1">
        <f>COUNTIFS(Table2[Sub-Sector],Table3[[#This Row],[Sub-Sector]],Table2[Relative Volume],"&gt;=1")/Table3[[#This Row],[Count]]</f>
        <v>0.33333333333333331</v>
      </c>
      <c r="J84" s="1">
        <f>COUNTIFS(Table2[Sub-Sector],Table3[[#This Row],[Sub-Sector]],Table2[% Away From Day Low],"&gt;=0.05")/Table3[[#This Row],[Count]]</f>
        <v>0.33333333333333331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0.66666666666666663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0.66666666666666663</v>
      </c>
      <c r="O84" s="1">
        <f>COUNTIFS(Table2[Sub-Sector],Table3[[#This Row],[Sub-Sector]],Table2[% Away From Current Month High],"&lt;=0.05")/Table3[[#This Row],[Count]]</f>
        <v>0.66666666666666663</v>
      </c>
      <c r="P84" s="1">
        <f>COUNTIFS(Table2[Sub-Sector],Table3[[#This Row],[Sub-Sector]],Table2[% Away From 52W High],"&lt;=10")/Table3[[#This Row],[Count]]</f>
        <v>0.33333333333333331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0.66666666666666663</v>
      </c>
      <c r="S84" s="1">
        <f>COUNTIFS(Table2[Sub-Sector],Table3[[#This Row],[Sub-Sector]],Table2[% Price above 50 EMA],"&gt;=0")/Table3[[#This Row],[Count]]</f>
        <v>0.33333333333333331</v>
      </c>
      <c r="T84" s="1">
        <f>COUNTIFS(Table2[Sub-Sector],Table3[[#This Row],[Sub-Sector]],Table2[% Price above 200 EMA],"&gt;=0")/Table3[[#This Row],[Count]]</f>
        <v>0.66666666666666663</v>
      </c>
      <c r="U84" s="1">
        <f>COUNTIFS(Table2[Sub-Sector],Table3[[#This Row],[Sub-Sector]],Table2[Rate of Change - Zone],"Positive")/Table3[[#This Row],[Count]]</f>
        <v>0.33333333333333331</v>
      </c>
      <c r="V84" s="1">
        <f>COUNTIFS(Table2[Sub-Sector],Table3[[#This Row],[Sub-Sector]],Table2[Sharpe Ratio],"&gt;=0.10")/Table3[[#This Row],[Count]]</f>
        <v>0.66666666666666663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84">
        <f>_xlfn.RANK.AVG(Table3[[#This Row],[Score]],Table3[Score],1)</f>
        <v>50.5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84">
        <f>_xlfn.RANK.AVG(Table3[[#This Row],[Score 2 ]],Table3[[Score 2 ]],1)</f>
        <v>83</v>
      </c>
    </row>
    <row r="85" spans="1:26" x14ac:dyDescent="0.3">
      <c r="A85" t="s">
        <v>18</v>
      </c>
      <c r="B85">
        <f>COUNTIFS(Table2[Sub-Sector],Table3[[#This Row],[Sub-Sector]])</f>
        <v>6</v>
      </c>
      <c r="C85" s="1">
        <f>COUNTIFS(Table2[Sub-Sector],Table3[[#This Row],[Sub-Sector]],Table2[Uptrend],"Uptrend")/Table3[[#This Row],[Count]]</f>
        <v>0.5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0.16666666666666666</v>
      </c>
      <c r="G85" s="1">
        <f>COUNTIFS(Table2[Sub-Sector],Table3[[#This Row],[Sub-Sector]],Table2[1Y Return vs Nifty],"&gt;=10")/Table3[[#This Row],[Count]]</f>
        <v>0.83333333333333337</v>
      </c>
      <c r="H85" s="1">
        <f>COUNTIFS(Table2[Sub-Sector],Table3[[#This Row],[Sub-Sector]],Table2[RSI Exponential â€“ 14D],"&gt;=50")/Table3[[#This Row],[Count]]</f>
        <v>0</v>
      </c>
      <c r="I85" s="1">
        <f>COUNTIFS(Table2[Sub-Sector],Table3[[#This Row],[Sub-Sector]],Table2[Relative Volume],"&gt;=1")/Table3[[#This Row],[Count]]</f>
        <v>0.33333333333333331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0.66666666666666663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0.16666666666666666</v>
      </c>
      <c r="P85" s="1">
        <f>COUNTIFS(Table2[Sub-Sector],Table3[[#This Row],[Sub-Sector]],Table2[% Away From 52W High],"&lt;=10")/Table3[[#This Row],[Count]]</f>
        <v>0.33333333333333331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0.5</v>
      </c>
      <c r="T85" s="1">
        <f>COUNTIFS(Table2[Sub-Sector],Table3[[#This Row],[Sub-Sector]],Table2[% Price above 200 EMA],"&gt;=0")/Table3[[#This Row],[Count]]</f>
        <v>0.83333333333333337</v>
      </c>
      <c r="U85" s="1">
        <f>COUNTIFS(Table2[Sub-Sector],Table3[[#This Row],[Sub-Sector]],Table2[Rate of Change - Zone],"Positive")/Table3[[#This Row],[Count]]</f>
        <v>0.16666666666666666</v>
      </c>
      <c r="V85" s="1">
        <f>COUNTIFS(Table2[Sub-Sector],Table3[[#This Row],[Sub-Sector]],Table2[Sharpe Ratio],"&gt;=0.10")/Table3[[#This Row],[Count]]</f>
        <v>0.33333333333333331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524.5</v>
      </c>
      <c r="X85">
        <f>_xlfn.RANK.AVG(Table3[[#This Row],[Score]],Table3[Score],1)</f>
        <v>95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85">
        <f>_xlfn.RANK.AVG(Table3[[#This Row],[Score 2 ]],Table3[[Score 2 ]],1)</f>
        <v>84</v>
      </c>
    </row>
    <row r="86" spans="1:26" x14ac:dyDescent="0.3">
      <c r="A86" t="s">
        <v>21</v>
      </c>
      <c r="B86">
        <f>COUNTIFS(Table2[Sub-Sector],Table3[[#This Row],[Sub-Sector]])</f>
        <v>20</v>
      </c>
      <c r="C86" s="1">
        <f>COUNTIFS(Table2[Sub-Sector],Table3[[#This Row],[Sub-Sector]],Table2[Uptrend],"Uptrend")/Table3[[#This Row],[Count]]</f>
        <v>0.75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0.3</v>
      </c>
      <c r="F86" s="1">
        <f>COUNTIFS(Table2[Sub-Sector],Table3[[#This Row],[Sub-Sector]],Table2[6M Return vs Nifty],"&gt;=10")/Table3[[#This Row],[Count]]</f>
        <v>0.35</v>
      </c>
      <c r="G86" s="1">
        <f>COUNTIFS(Table2[Sub-Sector],Table3[[#This Row],[Sub-Sector]],Table2[1Y Return vs Nifty],"&gt;=10")/Table3[[#This Row],[Count]]</f>
        <v>0.3</v>
      </c>
      <c r="H86" s="1">
        <f>COUNTIFS(Table2[Sub-Sector],Table3[[#This Row],[Sub-Sector]],Table2[RSI Exponential â€“ 14D],"&gt;=50")/Table3[[#This Row],[Count]]</f>
        <v>0.9</v>
      </c>
      <c r="I86" s="1">
        <f>COUNTIFS(Table2[Sub-Sector],Table3[[#This Row],[Sub-Sector]],Table2[Relative Volume],"&gt;=1")/Table3[[#This Row],[Count]]</f>
        <v>0.2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0.6</v>
      </c>
      <c r="M86" s="1">
        <f>COUNTIFS(Table2[Sub-Sector],Table3[[#This Row],[Sub-Sector]],Table2[% Away From Current Week High],"&lt;=0.05")/Table3[[#This Row],[Count]]</f>
        <v>0.9</v>
      </c>
      <c r="N86" s="1">
        <f>COUNTIFS(Table2[Sub-Sector],Table3[[#This Row],[Sub-Sector]],Table2[% Away From Current Month Low],"&gt;=0.05")/Table3[[#This Row],[Count]]</f>
        <v>0.6</v>
      </c>
      <c r="O86" s="1">
        <f>COUNTIFS(Table2[Sub-Sector],Table3[[#This Row],[Sub-Sector]],Table2[% Away From Current Month High],"&lt;=0.05")/Table3[[#This Row],[Count]]</f>
        <v>0.75</v>
      </c>
      <c r="P86" s="1">
        <f>COUNTIFS(Table2[Sub-Sector],Table3[[#This Row],[Sub-Sector]],Table2[% Away From 52W High],"&lt;=10")/Table3[[#This Row],[Count]]</f>
        <v>0.55000000000000004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0.85</v>
      </c>
      <c r="S86" s="1">
        <f>COUNTIFS(Table2[Sub-Sector],Table3[[#This Row],[Sub-Sector]],Table2[% Price above 50 EMA],"&gt;=0")/Table3[[#This Row],[Count]]</f>
        <v>0.85</v>
      </c>
      <c r="T86" s="1">
        <f>COUNTIFS(Table2[Sub-Sector],Table3[[#This Row],[Sub-Sector]],Table2[% Price above 200 EMA],"&gt;=0")/Table3[[#This Row],[Count]]</f>
        <v>0.95</v>
      </c>
      <c r="U86" s="1">
        <f>COUNTIFS(Table2[Sub-Sector],Table3[[#This Row],[Sub-Sector]],Table2[Rate of Change - Zone],"Positive")/Table3[[#This Row],[Count]]</f>
        <v>0.7</v>
      </c>
      <c r="V86" s="1">
        <f>COUNTIFS(Table2[Sub-Sector],Table3[[#This Row],[Sub-Sector]],Table2[Sharpe Ratio],"&gt;=0.10")/Table3[[#This Row],[Count]]</f>
        <v>0.1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</v>
      </c>
      <c r="X86">
        <f>_xlfn.RANK.AVG(Table3[[#This Row],[Score]],Table3[Score],1)</f>
        <v>67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6">
        <f>_xlfn.RANK.AVG(Table3[[#This Row],[Score 2 ]],Table3[[Score 2 ]],1)</f>
        <v>85</v>
      </c>
    </row>
    <row r="87" spans="1:26" x14ac:dyDescent="0.3">
      <c r="A87" t="s">
        <v>121</v>
      </c>
      <c r="B87">
        <f>COUNTIFS(Table2[Sub-Sector],Table3[[#This Row],[Sub-Sector]])</f>
        <v>3</v>
      </c>
      <c r="C87" s="1">
        <f>COUNTIFS(Table2[Sub-Sector],Table3[[#This Row],[Sub-Sector]],Table2[Uptrend],"Uptrend")/Table3[[#This Row],[Count]]</f>
        <v>0.33333333333333331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0.66666666666666663</v>
      </c>
      <c r="G87" s="1">
        <f>COUNTIFS(Table2[Sub-Sector],Table3[[#This Row],[Sub-Sector]],Table2[1Y Return vs Nifty],"&gt;=10")/Table3[[#This Row],[Count]]</f>
        <v>0.66666666666666663</v>
      </c>
      <c r="H87" s="1">
        <f>COUNTIFS(Table2[Sub-Sector],Table3[[#This Row],[Sub-Sector]],Table2[RSI Exponential â€“ 14D],"&gt;=50")/Table3[[#This Row],[Count]]</f>
        <v>0.33333333333333331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0.66666666666666663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0.33333333333333331</v>
      </c>
      <c r="S87" s="1">
        <f>COUNTIFS(Table2[Sub-Sector],Table3[[#This Row],[Sub-Sector]],Table2[% Price above 50 EMA],"&gt;=0")/Table3[[#This Row],[Count]]</f>
        <v>0.33333333333333331</v>
      </c>
      <c r="T87" s="1">
        <f>COUNTIFS(Table2[Sub-Sector],Table3[[#This Row],[Sub-Sector]],Table2[% Price above 200 EMA],"&gt;=0")/Table3[[#This Row],[Count]]</f>
        <v>0.66666666666666663</v>
      </c>
      <c r="U87" s="1">
        <f>COUNTIFS(Table2[Sub-Sector],Table3[[#This Row],[Sub-Sector]],Table2[Rate of Change - Zone],"Positive")/Table3[[#This Row],[Count]]</f>
        <v>0.33333333333333331</v>
      </c>
      <c r="V87" s="1">
        <f>COUNTIFS(Table2[Sub-Sector],Table3[[#This Row],[Sub-Sector]],Table2[Sharpe Ratio],"&gt;=0.10")/Table3[[#This Row],[Count]]</f>
        <v>0.33333333333333331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544.5</v>
      </c>
      <c r="X87">
        <f>_xlfn.RANK.AVG(Table3[[#This Row],[Score]],Table3[Score],1)</f>
        <v>102.5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7">
        <f>_xlfn.RANK.AVG(Table3[[#This Row],[Score 2 ]],Table3[[Score 2 ]],1)</f>
        <v>86.5</v>
      </c>
    </row>
    <row r="88" spans="1:26" x14ac:dyDescent="0.3">
      <c r="A88" t="s">
        <v>144</v>
      </c>
      <c r="B88">
        <f>COUNTIFS(Table2[Sub-Sector],Table3[[#This Row],[Sub-Sector]])</f>
        <v>3</v>
      </c>
      <c r="C88" s="1">
        <f>COUNTIFS(Table2[Sub-Sector],Table3[[#This Row],[Sub-Sector]],Table2[Uptrend],"Uptrend")/Table3[[#This Row],[Count]]</f>
        <v>0.33333333333333331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0.66666666666666663</v>
      </c>
      <c r="G88" s="1">
        <f>COUNTIFS(Table2[Sub-Sector],Table3[[#This Row],[Sub-Sector]],Table2[1Y Return vs Nifty],"&gt;=10")/Table3[[#This Row],[Count]]</f>
        <v>0.66666666666666663</v>
      </c>
      <c r="H88" s="1">
        <f>COUNTIFS(Table2[Sub-Sector],Table3[[#This Row],[Sub-Sector]],Table2[RSI Exponential â€“ 14D],"&gt;=50")/Table3[[#This Row],[Count]]</f>
        <v>0.33333333333333331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0.33333333333333331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0.33333333333333331</v>
      </c>
      <c r="O88" s="1">
        <f>COUNTIFS(Table2[Sub-Sector],Table3[[#This Row],[Sub-Sector]],Table2[% Away From Current Month High],"&lt;=0.05")/Table3[[#This Row],[Count]]</f>
        <v>1</v>
      </c>
      <c r="P88" s="1">
        <f>COUNTIFS(Table2[Sub-Sector],Table3[[#This Row],[Sub-Sector]],Table2[% Away From 52W High],"&lt;=10")/Table3[[#This Row],[Count]]</f>
        <v>0.33333333333333331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0.33333333333333331</v>
      </c>
      <c r="S88" s="1">
        <f>COUNTIFS(Table2[Sub-Sector],Table3[[#This Row],[Sub-Sector]],Table2[% Price above 50 EMA],"&gt;=0")/Table3[[#This Row],[Count]]</f>
        <v>0.33333333333333331</v>
      </c>
      <c r="T88" s="1">
        <f>COUNTIFS(Table2[Sub-Sector],Table3[[#This Row],[Sub-Sector]],Table2[% Price above 200 EMA],"&gt;=0")/Table3[[#This Row],[Count]]</f>
        <v>0.66666666666666663</v>
      </c>
      <c r="U88" s="1">
        <f>COUNTIFS(Table2[Sub-Sector],Table3[[#This Row],[Sub-Sector]],Table2[Rate of Change - Zone],"Positive")/Table3[[#This Row],[Count]]</f>
        <v>0.33333333333333331</v>
      </c>
      <c r="V88" s="1">
        <f>COUNTIFS(Table2[Sub-Sector],Table3[[#This Row],[Sub-Sector]],Table2[Sharpe Ratio],"&gt;=0.10")/Table3[[#This Row],[Count]]</f>
        <v>0.33333333333333331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544.5</v>
      </c>
      <c r="X88">
        <f>_xlfn.RANK.AVG(Table3[[#This Row],[Score]],Table3[Score],1)</f>
        <v>102.5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8">
        <f>_xlfn.RANK.AVG(Table3[[#This Row],[Score 2 ]],Table3[[Score 2 ]],1)</f>
        <v>86.5</v>
      </c>
    </row>
    <row r="89" spans="1:26" x14ac:dyDescent="0.3">
      <c r="A89" t="s">
        <v>519</v>
      </c>
      <c r="B89">
        <f>COUNTIFS(Table2[Sub-Sector],Table3[[#This Row],[Sub-Sector]])</f>
        <v>2</v>
      </c>
      <c r="C89" s="1">
        <f>COUNTIFS(Table2[Sub-Sector],Table3[[#This Row],[Sub-Sector]],Table2[Uptrend],"Uptrend")/Table3[[#This Row],[Count]]</f>
        <v>0.5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1</v>
      </c>
      <c r="G89" s="1">
        <f>COUNTIFS(Table2[Sub-Sector],Table3[[#This Row],[Sub-Sector]],Table2[1Y Return vs Nifty],"&gt;=10")/Table3[[#This Row],[Count]]</f>
        <v>0</v>
      </c>
      <c r="H89" s="1">
        <f>COUNTIFS(Table2[Sub-Sector],Table3[[#This Row],[Sub-Sector]],Table2[RSI Exponential â€“ 14D],"&gt;=50")/Table3[[#This Row],[Count]]</f>
        <v>1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0.5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0.5</v>
      </c>
      <c r="O89" s="1">
        <f>COUNTIFS(Table2[Sub-Sector],Table3[[#This Row],[Sub-Sector]],Table2[% Away From Current Month High],"&lt;=0.05")/Table3[[#This Row],[Count]]</f>
        <v>1</v>
      </c>
      <c r="P89" s="1">
        <f>COUNTIFS(Table2[Sub-Sector],Table3[[#This Row],[Sub-Sector]],Table2[% Away From 52W High],"&lt;=10")/Table3[[#This Row],[Count]]</f>
        <v>0.5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1</v>
      </c>
      <c r="S89" s="1">
        <f>COUNTIFS(Table2[Sub-Sector],Table3[[#This Row],[Sub-Sector]],Table2[% Price above 50 EMA],"&gt;=0")/Table3[[#This Row],[Count]]</f>
        <v>0.5</v>
      </c>
      <c r="T89" s="1">
        <f>COUNTIFS(Table2[Sub-Sector],Table3[[#This Row],[Sub-Sector]],Table2[% Price above 200 EMA],"&gt;=0")/Table3[[#This Row],[Count]]</f>
        <v>1</v>
      </c>
      <c r="U89" s="1">
        <f>COUNTIFS(Table2[Sub-Sector],Table3[[#This Row],[Sub-Sector]],Table2[Rate of Change - Zone],"Positive")/Table3[[#This Row],[Count]]</f>
        <v>0.5</v>
      </c>
      <c r="V89" s="1">
        <f>COUNTIFS(Table2[Sub-Sector],Table3[[#This Row],[Sub-Sector]],Table2[Sharpe Ratio],"&gt;=0.10")/Table3[[#This Row],[Count]]</f>
        <v>0.5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89">
        <f>_xlfn.RANK.AVG(Table3[[#This Row],[Score]],Table3[Score],1)</f>
        <v>98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89">
        <f>_xlfn.RANK.AVG(Table3[[#This Row],[Score 2 ]],Table3[[Score 2 ]],1)</f>
        <v>88</v>
      </c>
    </row>
    <row r="90" spans="1:26" x14ac:dyDescent="0.3">
      <c r="A90" t="s">
        <v>438</v>
      </c>
      <c r="B90">
        <f>COUNTIFS(Table2[Sub-Sector],Table3[[#This Row],[Sub-Sector]])</f>
        <v>9</v>
      </c>
      <c r="C90" s="1">
        <f>COUNTIFS(Table2[Sub-Sector],Table3[[#This Row],[Sub-Sector]],Table2[Uptrend],"Uptrend")/Table3[[#This Row],[Count]]</f>
        <v>0.33333333333333331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0.1111111111111111</v>
      </c>
      <c r="F90" s="1">
        <f>COUNTIFS(Table2[Sub-Sector],Table3[[#This Row],[Sub-Sector]],Table2[6M Return vs Nifty],"&gt;=10")/Table3[[#This Row],[Count]]</f>
        <v>0.44444444444444442</v>
      </c>
      <c r="G90" s="1">
        <f>COUNTIFS(Table2[Sub-Sector],Table3[[#This Row],[Sub-Sector]],Table2[1Y Return vs Nifty],"&gt;=10")/Table3[[#This Row],[Count]]</f>
        <v>0.33333333333333331</v>
      </c>
      <c r="H90" s="1">
        <f>COUNTIFS(Table2[Sub-Sector],Table3[[#This Row],[Sub-Sector]],Table2[RSI Exponential â€“ 14D],"&gt;=50")/Table3[[#This Row],[Count]]</f>
        <v>0.77777777777777779</v>
      </c>
      <c r="I90" s="1">
        <f>COUNTIFS(Table2[Sub-Sector],Table3[[#This Row],[Sub-Sector]],Table2[Relative Volume],"&gt;=1")/Table3[[#This Row],[Count]]</f>
        <v>0.33333333333333331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0.44444444444444442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0.44444444444444442</v>
      </c>
      <c r="O90" s="1">
        <f>COUNTIFS(Table2[Sub-Sector],Table3[[#This Row],[Sub-Sector]],Table2[% Away From Current Month High],"&lt;=0.05")/Table3[[#This Row],[Count]]</f>
        <v>0.88888888888888884</v>
      </c>
      <c r="P90" s="1">
        <f>COUNTIFS(Table2[Sub-Sector],Table3[[#This Row],[Sub-Sector]],Table2[% Away From 52W High],"&lt;=10")/Table3[[#This Row],[Count]]</f>
        <v>0.33333333333333331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0.66666666666666663</v>
      </c>
      <c r="S90" s="1">
        <f>COUNTIFS(Table2[Sub-Sector],Table3[[#This Row],[Sub-Sector]],Table2[% Price above 50 EMA],"&gt;=0")/Table3[[#This Row],[Count]]</f>
        <v>0.55555555555555558</v>
      </c>
      <c r="T90" s="1">
        <f>COUNTIFS(Table2[Sub-Sector],Table3[[#This Row],[Sub-Sector]],Table2[% Price above 200 EMA],"&gt;=0")/Table3[[#This Row],[Count]]</f>
        <v>0.44444444444444442</v>
      </c>
      <c r="U90" s="1">
        <f>COUNTIFS(Table2[Sub-Sector],Table3[[#This Row],[Sub-Sector]],Table2[Rate of Change - Zone],"Positive")/Table3[[#This Row],[Count]]</f>
        <v>0.44444444444444442</v>
      </c>
      <c r="V90" s="1">
        <f>COUNTIFS(Table2[Sub-Sector],Table3[[#This Row],[Sub-Sector]],Table2[Sharpe Ratio],"&gt;=0.10")/Table3[[#This Row],[Count]]</f>
        <v>0.44444444444444442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90">
        <f>_xlfn.RANK.AVG(Table3[[#This Row],[Score]],Table3[Score],1)</f>
        <v>94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296.5</v>
      </c>
      <c r="Z90">
        <f>_xlfn.RANK.AVG(Table3[[#This Row],[Score 2 ]],Table3[[Score 2 ]],1)</f>
        <v>89</v>
      </c>
    </row>
    <row r="91" spans="1:26" x14ac:dyDescent="0.3">
      <c r="A91" t="s">
        <v>514</v>
      </c>
      <c r="B91">
        <f>COUNTIFS(Table2[Sub-Sector],Table3[[#This Row],[Sub-Sector]])</f>
        <v>4</v>
      </c>
      <c r="C91" s="1">
        <f>COUNTIFS(Table2[Sub-Sector],Table3[[#This Row],[Sub-Sector]],Table2[Uptrend],"Uptrend")/Table3[[#This Row],[Count]]</f>
        <v>0.5</v>
      </c>
      <c r="D91" s="1">
        <f>COUNTIFS(Table2[Sub-Sector],Table3[[#This Row],[Sub-Sector]],Table2[1W Return vs Nifty],"&gt;=5")/Table3[[#This Row],[Count]]</f>
        <v>0.25</v>
      </c>
      <c r="E91" s="1">
        <f>COUNTIFS(Table2[Sub-Sector],Table3[[#This Row],[Sub-Sector]],Table2[1M Return vs Nifty],"&gt;=5")/Table3[[#This Row],[Count]]</f>
        <v>0.25</v>
      </c>
      <c r="F91" s="1">
        <f>COUNTIFS(Table2[Sub-Sector],Table3[[#This Row],[Sub-Sector]],Table2[6M Return vs Nifty],"&gt;=10")/Table3[[#This Row],[Count]]</f>
        <v>0.5</v>
      </c>
      <c r="G91" s="1">
        <f>COUNTIFS(Table2[Sub-Sector],Table3[[#This Row],[Sub-Sector]],Table2[1Y Return vs Nifty],"&gt;=10")/Table3[[#This Row],[Count]]</f>
        <v>0.25</v>
      </c>
      <c r="H91" s="1">
        <f>COUNTIFS(Table2[Sub-Sector],Table3[[#This Row],[Sub-Sector]],Table2[RSI Exponential â€“ 14D],"&gt;=50")/Table3[[#This Row],[Count]]</f>
        <v>0.75</v>
      </c>
      <c r="I91" s="1">
        <f>COUNTIFS(Table2[Sub-Sector],Table3[[#This Row],[Sub-Sector]],Table2[Relative Volume],"&gt;=1")/Table3[[#This Row],[Count]]</f>
        <v>0.25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0.25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0.5</v>
      </c>
      <c r="O91" s="1">
        <f>COUNTIFS(Table2[Sub-Sector],Table3[[#This Row],[Sub-Sector]],Table2[% Away From Current Month High],"&lt;=0.05")/Table3[[#This Row],[Count]]</f>
        <v>0.75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0.75</v>
      </c>
      <c r="S91" s="1">
        <f>COUNTIFS(Table2[Sub-Sector],Table3[[#This Row],[Sub-Sector]],Table2[% Price above 50 EMA],"&gt;=0")/Table3[[#This Row],[Count]]</f>
        <v>0.75</v>
      </c>
      <c r="T91" s="1">
        <f>COUNTIFS(Table2[Sub-Sector],Table3[[#This Row],[Sub-Sector]],Table2[% Price above 200 EMA],"&gt;=0")/Table3[[#This Row],[Count]]</f>
        <v>0.75</v>
      </c>
      <c r="U91" s="1">
        <f>COUNTIFS(Table2[Sub-Sector],Table3[[#This Row],[Sub-Sector]],Table2[Rate of Change - Zone],"Positive")/Table3[[#This Row],[Count]]</f>
        <v>0.5</v>
      </c>
      <c r="V91" s="1">
        <f>COUNTIFS(Table2[Sub-Sector],Table3[[#This Row],[Sub-Sector]],Table2[Sharpe Ratio],"&gt;=0.10")/Table3[[#This Row],[Count]]</f>
        <v>0.25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</v>
      </c>
      <c r="X91">
        <f>_xlfn.RANK.AVG(Table3[[#This Row],[Score]],Table3[Score],1)</f>
        <v>61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91">
        <f>_xlfn.RANK.AVG(Table3[[#This Row],[Score 2 ]],Table3[[Score 2 ]],1)</f>
        <v>90</v>
      </c>
    </row>
    <row r="92" spans="1:26" x14ac:dyDescent="0.3">
      <c r="A92" t="s">
        <v>625</v>
      </c>
      <c r="B92">
        <f>COUNTIFS(Table2[Sub-Sector],Table3[[#This Row],[Sub-Sector]])</f>
        <v>14</v>
      </c>
      <c r="C92" s="1">
        <f>COUNTIFS(Table2[Sub-Sector],Table3[[#This Row],[Sub-Sector]],Table2[Uptrend],"Uptrend")/Table3[[#This Row],[Count]]</f>
        <v>0.5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0.21428571428571427</v>
      </c>
      <c r="F92" s="1">
        <f>COUNTIFS(Table2[Sub-Sector],Table3[[#This Row],[Sub-Sector]],Table2[6M Return vs Nifty],"&gt;=10")/Table3[[#This Row],[Count]]</f>
        <v>0.5</v>
      </c>
      <c r="G92" s="1">
        <f>COUNTIFS(Table2[Sub-Sector],Table3[[#This Row],[Sub-Sector]],Table2[1Y Return vs Nifty],"&gt;=10")/Table3[[#This Row],[Count]]</f>
        <v>0.5</v>
      </c>
      <c r="H92" s="1">
        <f>COUNTIFS(Table2[Sub-Sector],Table3[[#This Row],[Sub-Sector]],Table2[RSI Exponential â€“ 14D],"&gt;=50")/Table3[[#This Row],[Count]]</f>
        <v>0.2857142857142857</v>
      </c>
      <c r="I92" s="1">
        <f>COUNTIFS(Table2[Sub-Sector],Table3[[#This Row],[Sub-Sector]],Table2[Relative Volume],"&gt;=1")/Table3[[#This Row],[Count]]</f>
        <v>0.2857142857142857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0.14285714285714285</v>
      </c>
      <c r="M92" s="1">
        <f>COUNTIFS(Table2[Sub-Sector],Table3[[#This Row],[Sub-Sector]],Table2[% Away From Current Week High],"&lt;=0.05")/Table3[[#This Row],[Count]]</f>
        <v>0.9285714285714286</v>
      </c>
      <c r="N92" s="1">
        <f>COUNTIFS(Table2[Sub-Sector],Table3[[#This Row],[Sub-Sector]],Table2[% Away From Current Month Low],"&gt;=0.05")/Table3[[#This Row],[Count]]</f>
        <v>0.14285714285714285</v>
      </c>
      <c r="O92" s="1">
        <f>COUNTIFS(Table2[Sub-Sector],Table3[[#This Row],[Sub-Sector]],Table2[% Away From Current Month High],"&lt;=0.05")/Table3[[#This Row],[Count]]</f>
        <v>0.5</v>
      </c>
      <c r="P92" s="1">
        <f>COUNTIFS(Table2[Sub-Sector],Table3[[#This Row],[Sub-Sector]],Table2[% Away From 52W High],"&lt;=10")/Table3[[#This Row],[Count]]</f>
        <v>7.1428571428571425E-2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0.2857142857142857</v>
      </c>
      <c r="S92" s="1">
        <f>COUNTIFS(Table2[Sub-Sector],Table3[[#This Row],[Sub-Sector]],Table2[% Price above 50 EMA],"&gt;=0")/Table3[[#This Row],[Count]]</f>
        <v>0.42857142857142855</v>
      </c>
      <c r="T92" s="1">
        <f>COUNTIFS(Table2[Sub-Sector],Table3[[#This Row],[Sub-Sector]],Table2[% Price above 200 EMA],"&gt;=0")/Table3[[#This Row],[Count]]</f>
        <v>0.8571428571428571</v>
      </c>
      <c r="U92" s="1">
        <f>COUNTIFS(Table2[Sub-Sector],Table3[[#This Row],[Sub-Sector]],Table2[Rate of Change - Zone],"Positive")/Table3[[#This Row],[Count]]</f>
        <v>0.14285714285714285</v>
      </c>
      <c r="V92" s="1">
        <f>COUNTIFS(Table2[Sub-Sector],Table3[[#This Row],[Sub-Sector]],Table2[Sharpe Ratio],"&gt;=0.10")/Table3[[#This Row],[Count]]</f>
        <v>0.21428571428571427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497.5</v>
      </c>
      <c r="X92">
        <f>_xlfn.RANK.AVG(Table3[[#This Row],[Score]],Table3[Score],1)</f>
        <v>84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298.5</v>
      </c>
      <c r="Z92">
        <f>_xlfn.RANK.AVG(Table3[[#This Row],[Score 2 ]],Table3[[Score 2 ]],1)</f>
        <v>91</v>
      </c>
    </row>
    <row r="93" spans="1:26" x14ac:dyDescent="0.3">
      <c r="A93" t="s">
        <v>998</v>
      </c>
      <c r="B93">
        <f>COUNTIFS(Table2[Sub-Sector],Table3[[#This Row],[Sub-Sector]])</f>
        <v>2</v>
      </c>
      <c r="C93" s="1">
        <f>COUNTIFS(Table2[Sub-Sector],Table3[[#This Row],[Sub-Sector]],Table2[Uptrend],"Uptrend")/Table3[[#This Row],[Count]]</f>
        <v>0.5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0.5</v>
      </c>
      <c r="G93" s="1">
        <f>COUNTIFS(Table2[Sub-Sector],Table3[[#This Row],[Sub-Sector]],Table2[1Y Return vs Nifty],"&gt;=10")/Table3[[#This Row],[Count]]</f>
        <v>1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1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1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0.5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547.5</v>
      </c>
      <c r="X93">
        <f>_xlfn.RANK.AVG(Table3[[#This Row],[Score]],Table3[Score],1)</f>
        <v>104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93">
        <f>_xlfn.RANK.AVG(Table3[[#This Row],[Score 2 ]],Table3[[Score 2 ]],1)</f>
        <v>92</v>
      </c>
    </row>
    <row r="94" spans="1:26" x14ac:dyDescent="0.3">
      <c r="A94" t="s">
        <v>75</v>
      </c>
      <c r="B94">
        <f>COUNTIFS(Table2[Sub-Sector],Table3[[#This Row],[Sub-Sector]])</f>
        <v>19</v>
      </c>
      <c r="C94" s="1">
        <f>COUNTIFS(Table2[Sub-Sector],Table3[[#This Row],[Sub-Sector]],Table2[Uptrend],"Uptrend")/Table3[[#This Row],[Count]]</f>
        <v>0.47368421052631576</v>
      </c>
      <c r="D94" s="1">
        <f>COUNTIFS(Table2[Sub-Sector],Table3[[#This Row],[Sub-Sector]],Table2[1W Return vs Nifty],"&gt;=5")/Table3[[#This Row],[Count]]</f>
        <v>5.2631578947368418E-2</v>
      </c>
      <c r="E94" s="1">
        <f>COUNTIFS(Table2[Sub-Sector],Table3[[#This Row],[Sub-Sector]],Table2[1M Return vs Nifty],"&gt;=5")/Table3[[#This Row],[Count]]</f>
        <v>0.10526315789473684</v>
      </c>
      <c r="F94" s="1">
        <f>COUNTIFS(Table2[Sub-Sector],Table3[[#This Row],[Sub-Sector]],Table2[6M Return vs Nifty],"&gt;=10")/Table3[[#This Row],[Count]]</f>
        <v>0.21052631578947367</v>
      </c>
      <c r="G94" s="1">
        <f>COUNTIFS(Table2[Sub-Sector],Table3[[#This Row],[Sub-Sector]],Table2[1Y Return vs Nifty],"&gt;=10")/Table3[[#This Row],[Count]]</f>
        <v>0.31578947368421051</v>
      </c>
      <c r="H94" s="1">
        <f>COUNTIFS(Table2[Sub-Sector],Table3[[#This Row],[Sub-Sector]],Table2[RSI Exponential â€“ 14D],"&gt;=50")/Table3[[#This Row],[Count]]</f>
        <v>0.73684210526315785</v>
      </c>
      <c r="I94" s="1">
        <f>COUNTIFS(Table2[Sub-Sector],Table3[[#This Row],[Sub-Sector]],Table2[Relative Volume],"&gt;=1")/Table3[[#This Row],[Count]]</f>
        <v>0.10526315789473684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0.94736842105263153</v>
      </c>
      <c r="L94" s="1">
        <f>COUNTIFS(Table2[Sub-Sector],Table3[[#This Row],[Sub-Sector]],Table2[% Away From Current Week Low],"&gt;=0.05")/Table3[[#This Row],[Count]]</f>
        <v>0.10526315789473684</v>
      </c>
      <c r="M94" s="1">
        <f>COUNTIFS(Table2[Sub-Sector],Table3[[#This Row],[Sub-Sector]],Table2[% Away From Current Week High],"&lt;=0.05")/Table3[[#This Row],[Count]]</f>
        <v>0.84210526315789469</v>
      </c>
      <c r="N94" s="1">
        <f>COUNTIFS(Table2[Sub-Sector],Table3[[#This Row],[Sub-Sector]],Table2[% Away From Current Month Low],"&gt;=0.05")/Table3[[#This Row],[Count]]</f>
        <v>0.21052631578947367</v>
      </c>
      <c r="O94" s="1">
        <f>COUNTIFS(Table2[Sub-Sector],Table3[[#This Row],[Sub-Sector]],Table2[% Away From Current Month High],"&lt;=0.05")/Table3[[#This Row],[Count]]</f>
        <v>0.78947368421052633</v>
      </c>
      <c r="P94" s="1">
        <f>COUNTIFS(Table2[Sub-Sector],Table3[[#This Row],[Sub-Sector]],Table2[% Away From 52W High],"&lt;=10")/Table3[[#This Row],[Count]]</f>
        <v>0.26315789473684209</v>
      </c>
      <c r="Q94" s="1">
        <f>COUNTIFS(Table2[Sub-Sector],Table3[[#This Row],[Sub-Sector]],Table2[% Away From 52W Low],"&gt;=10")/Table3[[#This Row],[Count]]</f>
        <v>0.89473684210526316</v>
      </c>
      <c r="R94" s="1">
        <f>COUNTIFS(Table2[Sub-Sector],Table3[[#This Row],[Sub-Sector]],Table2[% Price above 20 EMA],"&gt;=0")/Table3[[#This Row],[Count]]</f>
        <v>0.73684210526315785</v>
      </c>
      <c r="S94" s="1">
        <f>COUNTIFS(Table2[Sub-Sector],Table3[[#This Row],[Sub-Sector]],Table2[% Price above 50 EMA],"&gt;=0")/Table3[[#This Row],[Count]]</f>
        <v>0.63157894736842102</v>
      </c>
      <c r="T94" s="1">
        <f>COUNTIFS(Table2[Sub-Sector],Table3[[#This Row],[Sub-Sector]],Table2[% Price above 200 EMA],"&gt;=0")/Table3[[#This Row],[Count]]</f>
        <v>0.63157894736842102</v>
      </c>
      <c r="U94" s="1">
        <f>COUNTIFS(Table2[Sub-Sector],Table3[[#This Row],[Sub-Sector]],Table2[Rate of Change - Zone],"Positive")/Table3[[#This Row],[Count]]</f>
        <v>0.73684210526315785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</v>
      </c>
      <c r="X94">
        <f>_xlfn.RANK.AVG(Table3[[#This Row],[Score]],Table3[Score],1)</f>
        <v>75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</v>
      </c>
      <c r="Z94">
        <f>_xlfn.RANK.AVG(Table3[[#This Row],[Score 2 ]],Table3[[Score 2 ]],1)</f>
        <v>93</v>
      </c>
    </row>
    <row r="95" spans="1:26" x14ac:dyDescent="0.3">
      <c r="A95" t="s">
        <v>535</v>
      </c>
      <c r="B95">
        <f>COUNTIFS(Table2[Sub-Sector],Table3[[#This Row],[Sub-Sector]])</f>
        <v>5</v>
      </c>
      <c r="C95" s="1">
        <f>COUNTIFS(Table2[Sub-Sector],Table3[[#This Row],[Sub-Sector]],Table2[Uptrend],"Uptrend")/Table3[[#This Row],[Count]]</f>
        <v>0.2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0.6</v>
      </c>
      <c r="G95" s="1">
        <f>COUNTIFS(Table2[Sub-Sector],Table3[[#This Row],[Sub-Sector]],Table2[1Y Return vs Nifty],"&gt;=10")/Table3[[#This Row],[Count]]</f>
        <v>0.4</v>
      </c>
      <c r="H95" s="1">
        <f>COUNTIFS(Table2[Sub-Sector],Table3[[#This Row],[Sub-Sector]],Table2[RSI Exponential â€“ 14D],"&gt;=50")/Table3[[#This Row],[Count]]</f>
        <v>0.4</v>
      </c>
      <c r="I95" s="1">
        <f>COUNTIFS(Table2[Sub-Sector],Table3[[#This Row],[Sub-Sector]],Table2[Relative Volume],"&gt;=1")/Table3[[#This Row],[Count]]</f>
        <v>0.2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0.2</v>
      </c>
      <c r="M95" s="1">
        <f>COUNTIFS(Table2[Sub-Sector],Table3[[#This Row],[Sub-Sector]],Table2[% Away From Current Week High],"&lt;=0.05")/Table3[[#This Row],[Count]]</f>
        <v>0.8</v>
      </c>
      <c r="N95" s="1">
        <f>COUNTIFS(Table2[Sub-Sector],Table3[[#This Row],[Sub-Sector]],Table2[% Away From Current Month Low],"&gt;=0.05")/Table3[[#This Row],[Count]]</f>
        <v>0.2</v>
      </c>
      <c r="O95" s="1">
        <f>COUNTIFS(Table2[Sub-Sector],Table3[[#This Row],[Sub-Sector]],Table2[% Away From Current Month High],"&lt;=0.05")/Table3[[#This Row],[Count]]</f>
        <v>0.8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0.2</v>
      </c>
      <c r="S95" s="1">
        <f>COUNTIFS(Table2[Sub-Sector],Table3[[#This Row],[Sub-Sector]],Table2[% Price above 50 EMA],"&gt;=0")/Table3[[#This Row],[Count]]</f>
        <v>0.2</v>
      </c>
      <c r="T95" s="1">
        <f>COUNTIFS(Table2[Sub-Sector],Table3[[#This Row],[Sub-Sector]],Table2[% Price above 200 EMA],"&gt;=0")/Table3[[#This Row],[Count]]</f>
        <v>1</v>
      </c>
      <c r="U95" s="1">
        <f>COUNTIFS(Table2[Sub-Sector],Table3[[#This Row],[Sub-Sector]],Table2[Rate of Change - Zone],"Positive")/Table3[[#This Row],[Count]]</f>
        <v>0.2</v>
      </c>
      <c r="V95" s="1">
        <f>COUNTIFS(Table2[Sub-Sector],Table3[[#This Row],[Sub-Sector]],Table2[Sharpe Ratio],"&gt;=0.10")/Table3[[#This Row],[Count]]</f>
        <v>0.4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572.5</v>
      </c>
      <c r="X95">
        <f>_xlfn.RANK.AVG(Table3[[#This Row],[Score]],Table3[Score],1)</f>
        <v>106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305.5</v>
      </c>
      <c r="Z95">
        <f>_xlfn.RANK.AVG(Table3[[#This Row],[Score 2 ]],Table3[[Score 2 ]],1)</f>
        <v>94</v>
      </c>
    </row>
    <row r="96" spans="1:26" x14ac:dyDescent="0.3">
      <c r="A96" t="s">
        <v>158</v>
      </c>
      <c r="B96">
        <f>COUNTIFS(Table2[Sub-Sector],Table3[[#This Row],[Sub-Sector]])</f>
        <v>3</v>
      </c>
      <c r="C96" s="1">
        <f>COUNTIFS(Table2[Sub-Sector],Table3[[#This Row],[Sub-Sector]],Table2[Uptrend],"Uptrend")/Table3[[#This Row],[Count]]</f>
        <v>0.66666666666666663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0.66666666666666663</v>
      </c>
      <c r="G96" s="1">
        <f>COUNTIFS(Table2[Sub-Sector],Table3[[#This Row],[Sub-Sector]],Table2[1Y Return vs Nifty],"&gt;=10")/Table3[[#This Row],[Count]]</f>
        <v>0.66666666666666663</v>
      </c>
      <c r="H96" s="1">
        <f>COUNTIFS(Table2[Sub-Sector],Table3[[#This Row],[Sub-Sector]],Table2[RSI Exponential â€“ 14D],"&gt;=50")/Table3[[#This Row],[Count]]</f>
        <v>0.33333333333333331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0.33333333333333331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0.33333333333333331</v>
      </c>
      <c r="O96" s="1">
        <f>COUNTIFS(Table2[Sub-Sector],Table3[[#This Row],[Sub-Sector]],Table2[% Away From Current Month High],"&lt;=0.05")/Table3[[#This Row],[Count]]</f>
        <v>0.66666666666666663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0.33333333333333331</v>
      </c>
      <c r="S96" s="1">
        <f>COUNTIFS(Table2[Sub-Sector],Table3[[#This Row],[Sub-Sector]],Table2[% Price above 50 EMA],"&gt;=0")/Table3[[#This Row],[Count]]</f>
        <v>0.66666666666666663</v>
      </c>
      <c r="T96" s="1">
        <f>COUNTIFS(Table2[Sub-Sector],Table3[[#This Row],[Sub-Sector]],Table2[% Price above 200 EMA],"&gt;=0")/Table3[[#This Row],[Count]]</f>
        <v>0.66666666666666663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0.33333333333333331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96">
        <f>_xlfn.RANK.AVG(Table3[[#This Row],[Score]],Table3[Score],1)</f>
        <v>97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306.5</v>
      </c>
      <c r="Z96">
        <f>_xlfn.RANK.AVG(Table3[[#This Row],[Score 2 ]],Table3[[Score 2 ]],1)</f>
        <v>95</v>
      </c>
    </row>
    <row r="97" spans="1:26" x14ac:dyDescent="0.3">
      <c r="A97" t="s">
        <v>995</v>
      </c>
      <c r="B97">
        <f>COUNTIFS(Table2[Sub-Sector],Table3[[#This Row],[Sub-Sector]])</f>
        <v>2</v>
      </c>
      <c r="C97" s="1">
        <f>COUNTIFS(Table2[Sub-Sector],Table3[[#This Row],[Sub-Sector]],Table2[Uptrend],"Uptrend")/Table3[[#This Row],[Count]]</f>
        <v>0.5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0.5</v>
      </c>
      <c r="F97" s="1">
        <f>COUNTIFS(Table2[Sub-Sector],Table3[[#This Row],[Sub-Sector]],Table2[6M Return vs Nifty],"&gt;=10")/Table3[[#This Row],[Count]]</f>
        <v>0.5</v>
      </c>
      <c r="G97" s="1">
        <f>COUNTIFS(Table2[Sub-Sector],Table3[[#This Row],[Sub-Sector]],Table2[1Y Return vs Nifty],"&gt;=10")/Table3[[#This Row],[Count]]</f>
        <v>0.5</v>
      </c>
      <c r="H97" s="1">
        <f>COUNTIFS(Table2[Sub-Sector],Table3[[#This Row],[Sub-Sector]],Table2[RSI Exponential â€“ 14D],"&gt;=50")/Table3[[#This Row],[Count]]</f>
        <v>0.5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0.5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0.5</v>
      </c>
      <c r="M97" s="1">
        <f>COUNTIFS(Table2[Sub-Sector],Table3[[#This Row],[Sub-Sector]],Table2[% Away From Current Week High],"&lt;=0.05")/Table3[[#This Row],[Count]]</f>
        <v>0.5</v>
      </c>
      <c r="N97" s="1">
        <f>COUNTIFS(Table2[Sub-Sector],Table3[[#This Row],[Sub-Sector]],Table2[% Away From Current Month Low],"&gt;=0.05")/Table3[[#This Row],[Count]]</f>
        <v>0.5</v>
      </c>
      <c r="O97" s="1">
        <f>COUNTIFS(Table2[Sub-Sector],Table3[[#This Row],[Sub-Sector]],Table2[% Away From Current Month High],"&lt;=0.05")/Table3[[#This Row],[Count]]</f>
        <v>0.5</v>
      </c>
      <c r="P97" s="1">
        <f>COUNTIFS(Table2[Sub-Sector],Table3[[#This Row],[Sub-Sector]],Table2[% Away From 52W High],"&lt;=10")/Table3[[#This Row],[Count]]</f>
        <v>0.5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0.5</v>
      </c>
      <c r="S97" s="1">
        <f>COUNTIFS(Table2[Sub-Sector],Table3[[#This Row],[Sub-Sector]],Table2[% Price above 50 EMA],"&gt;=0")/Table3[[#This Row],[Count]]</f>
        <v>0.5</v>
      </c>
      <c r="T97" s="1">
        <f>COUNTIFS(Table2[Sub-Sector],Table3[[#This Row],[Sub-Sector]],Table2[% Price above 200 EMA],"&gt;=0")/Table3[[#This Row],[Count]]</f>
        <v>0.5</v>
      </c>
      <c r="U97" s="1">
        <f>COUNTIFS(Table2[Sub-Sector],Table3[[#This Row],[Sub-Sector]],Table2[Rate of Change - Zone],"Positive")/Table3[[#This Row],[Count]]</f>
        <v>0.5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481.5</v>
      </c>
      <c r="X97">
        <f>_xlfn.RANK.AVG(Table3[[#This Row],[Score]],Table3[Score],1)</f>
        <v>79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97">
        <f>_xlfn.RANK.AVG(Table3[[#This Row],[Score 2 ]],Table3[[Score 2 ]],1)</f>
        <v>96.5</v>
      </c>
    </row>
    <row r="98" spans="1:26" x14ac:dyDescent="0.3">
      <c r="A98" t="s">
        <v>1619</v>
      </c>
      <c r="B98">
        <f>COUNTIFS(Table2[Sub-Sector],Table3[[#This Row],[Sub-Sector]])</f>
        <v>2</v>
      </c>
      <c r="C98" s="1">
        <f>COUNTIFS(Table2[Sub-Sector],Table3[[#This Row],[Sub-Sector]],Table2[Uptrend],"Uptrend")/Table3[[#This Row],[Count]]</f>
        <v>0.5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0.5</v>
      </c>
      <c r="G98" s="1">
        <f>COUNTIFS(Table2[Sub-Sector],Table3[[#This Row],[Sub-Sector]],Table2[1Y Return vs Nifty],"&gt;=10")/Table3[[#This Row],[Count]]</f>
        <v>0.5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0.5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1</v>
      </c>
      <c r="U98" s="1">
        <f>COUNTIFS(Table2[Sub-Sector],Table3[[#This Row],[Sub-Sector]],Table2[Rate of Change - Zone],"Positive")/Table3[[#This Row],[Count]]</f>
        <v>0.5</v>
      </c>
      <c r="V98" s="1">
        <f>COUNTIFS(Table2[Sub-Sector],Table3[[#This Row],[Sub-Sector]],Table2[Sharpe Ratio],"&gt;=0.10")/Table3[[#This Row],[Count]]</f>
        <v>0.5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555</v>
      </c>
      <c r="X98">
        <f>_xlfn.RANK.AVG(Table3[[#This Row],[Score]],Table3[Score],1)</f>
        <v>105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98">
        <f>_xlfn.RANK.AVG(Table3[[#This Row],[Score 2 ]],Table3[[Score 2 ]],1)</f>
        <v>96.5</v>
      </c>
    </row>
    <row r="99" spans="1:26" x14ac:dyDescent="0.3">
      <c r="A99" t="s">
        <v>493</v>
      </c>
      <c r="B99">
        <f>COUNTIFS(Table2[Sub-Sector],Table3[[#This Row],[Sub-Sector]])</f>
        <v>6</v>
      </c>
      <c r="C99" s="1">
        <f>COUNTIFS(Table2[Sub-Sector],Table3[[#This Row],[Sub-Sector]],Table2[Uptrend],"Uptrend")/Table3[[#This Row],[Count]]</f>
        <v>0.66666666666666663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0.33333333333333331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0.5</v>
      </c>
      <c r="I99" s="1">
        <f>COUNTIFS(Table2[Sub-Sector],Table3[[#This Row],[Sub-Sector]],Table2[Relative Volume],"&gt;=1")/Table3[[#This Row],[Count]]</f>
        <v>0.33333333333333331</v>
      </c>
      <c r="J99" s="1">
        <f>COUNTIFS(Table2[Sub-Sector],Table3[[#This Row],[Sub-Sector]],Table2[% Away From Day Low],"&gt;=0.05")/Table3[[#This Row],[Count]]</f>
        <v>0.16666666666666666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0.5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0.5</v>
      </c>
      <c r="O99" s="1">
        <f>COUNTIFS(Table2[Sub-Sector],Table3[[#This Row],[Sub-Sector]],Table2[% Away From Current Month High],"&lt;=0.05")/Table3[[#This Row],[Count]]</f>
        <v>0.5</v>
      </c>
      <c r="P99" s="1">
        <f>COUNTIFS(Table2[Sub-Sector],Table3[[#This Row],[Sub-Sector]],Table2[% Away From 52W High],"&lt;=10")/Table3[[#This Row],[Count]]</f>
        <v>0.16666666666666666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0.83333333333333337</v>
      </c>
      <c r="S99" s="1">
        <f>COUNTIFS(Table2[Sub-Sector],Table3[[#This Row],[Sub-Sector]],Table2[% Price above 50 EMA],"&gt;=0")/Table3[[#This Row],[Count]]</f>
        <v>0.83333333333333337</v>
      </c>
      <c r="T99" s="1">
        <f>COUNTIFS(Table2[Sub-Sector],Table3[[#This Row],[Sub-Sector]],Table2[% Price above 200 EMA],"&gt;=0")/Table3[[#This Row],[Count]]</f>
        <v>0.83333333333333337</v>
      </c>
      <c r="U99" s="1">
        <f>COUNTIFS(Table2[Sub-Sector],Table3[[#This Row],[Sub-Sector]],Table2[Rate of Change - Zone],"Positive")/Table3[[#This Row],[Count]]</f>
        <v>0.5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535.5</v>
      </c>
      <c r="X99">
        <f>_xlfn.RANK.AVG(Table3[[#This Row],[Score]],Table3[Score],1)</f>
        <v>100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311.5</v>
      </c>
      <c r="Z99">
        <f>_xlfn.RANK.AVG(Table3[[#This Row],[Score 2 ]],Table3[[Score 2 ]],1)</f>
        <v>98</v>
      </c>
    </row>
    <row r="100" spans="1:26" x14ac:dyDescent="0.3">
      <c r="A100" t="s">
        <v>749</v>
      </c>
      <c r="B100">
        <f>COUNTIFS(Table2[Sub-Sector],Table3[[#This Row],[Sub-Sector]])</f>
        <v>2</v>
      </c>
      <c r="C100" s="1">
        <f>COUNTIFS(Table2[Sub-Sector],Table3[[#This Row],[Sub-Sector]],Table2[Uptrend],"Uptrend")/Table3[[#This Row],[Count]]</f>
        <v>1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0.5</v>
      </c>
      <c r="I100" s="1">
        <f>COUNTIFS(Table2[Sub-Sector],Table3[[#This Row],[Sub-Sector]],Table2[Relative Volume],"&gt;=1")/Table3[[#This Row],[Count]]</f>
        <v>0.5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0.5</v>
      </c>
      <c r="N100" s="1">
        <f>COUNTIFS(Table2[Sub-Sector],Table3[[#This Row],[Sub-Sector]],Table2[% Away From Current Month Low],"&gt;=0.05")/Table3[[#This Row],[Count]]</f>
        <v>0.5</v>
      </c>
      <c r="O100" s="1">
        <f>COUNTIFS(Table2[Sub-Sector],Table3[[#This Row],[Sub-Sector]],Table2[% Away From Current Month High],"&lt;=0.05")/Table3[[#This Row],[Count]]</f>
        <v>0.5</v>
      </c>
      <c r="P100" s="1">
        <f>COUNTIFS(Table2[Sub-Sector],Table3[[#This Row],[Sub-Sector]],Table2[% Away From 52W High],"&lt;=10")/Table3[[#This Row],[Count]]</f>
        <v>0.5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0.5</v>
      </c>
      <c r="S100" s="1">
        <f>COUNTIFS(Table2[Sub-Sector],Table3[[#This Row],[Sub-Sector]],Table2[% Price above 50 EMA],"&gt;=0")/Table3[[#This Row],[Count]]</f>
        <v>0.5</v>
      </c>
      <c r="T100" s="1">
        <f>COUNTIFS(Table2[Sub-Sector],Table3[[#This Row],[Sub-Sector]],Table2[% Price above 200 EMA],"&gt;=0")/Table3[[#This Row],[Count]]</f>
        <v>1</v>
      </c>
      <c r="U100" s="1">
        <f>COUNTIFS(Table2[Sub-Sector],Table3[[#This Row],[Sub-Sector]],Table2[Rate of Change - Zone],"Positive")/Table3[[#This Row],[Count]]</f>
        <v>0.5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</v>
      </c>
      <c r="X100">
        <f>_xlfn.RANK.AVG(Table3[[#This Row],[Score]],Table3[Score],1)</f>
        <v>83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100">
        <f>_xlfn.RANK.AVG(Table3[[#This Row],[Score 2 ]],Table3[[Score 2 ]],1)</f>
        <v>99.5</v>
      </c>
    </row>
    <row r="101" spans="1:26" x14ac:dyDescent="0.3">
      <c r="A101" t="s">
        <v>1543</v>
      </c>
      <c r="B101">
        <f>COUNTIFS(Table2[Sub-Sector],Table3[[#This Row],[Sub-Sector]])</f>
        <v>2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0.5</v>
      </c>
      <c r="E101" s="1">
        <f>COUNTIFS(Table2[Sub-Sector],Table3[[#This Row],[Sub-Sector]],Table2[1M Return vs Nifty],"&gt;=5")/Table3[[#This Row],[Count]]</f>
        <v>0.5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0.5</v>
      </c>
      <c r="I101" s="1">
        <f>COUNTIFS(Table2[Sub-Sector],Table3[[#This Row],[Sub-Sector]],Table2[Relative Volume],"&gt;=1")/Table3[[#This Row],[Count]]</f>
        <v>0.5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0.5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0.5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0.5</v>
      </c>
      <c r="S101" s="1">
        <f>COUNTIFS(Table2[Sub-Sector],Table3[[#This Row],[Sub-Sector]],Table2[% Price above 50 EMA],"&gt;=0")/Table3[[#This Row],[Count]]</f>
        <v>0.5</v>
      </c>
      <c r="T101" s="1">
        <f>COUNTIFS(Table2[Sub-Sector],Table3[[#This Row],[Sub-Sector]],Table2[% Price above 200 EMA],"&gt;=0")/Table3[[#This Row],[Count]]</f>
        <v>0.5</v>
      </c>
      <c r="U101" s="1">
        <f>COUNTIFS(Table2[Sub-Sector],Table3[[#This Row],[Sub-Sector]],Table2[Rate of Change - Zone],"Positive")/Table3[[#This Row],[Count]]</f>
        <v>0.5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101">
        <f>_xlfn.RANK.AVG(Table3[[#This Row],[Score]],Table3[Score],1)</f>
        <v>71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101">
        <f>_xlfn.RANK.AVG(Table3[[#This Row],[Score 2 ]],Table3[[Score 2 ]],1)</f>
        <v>99.5</v>
      </c>
    </row>
    <row r="102" spans="1:26" x14ac:dyDescent="0.3">
      <c r="A102" t="s">
        <v>417</v>
      </c>
      <c r="B102">
        <f>COUNTIFS(Table2[Sub-Sector],Table3[[#This Row],[Sub-Sector]])</f>
        <v>11</v>
      </c>
      <c r="C102" s="1">
        <f>COUNTIFS(Table2[Sub-Sector],Table3[[#This Row],[Sub-Sector]],Table2[Uptrend],"Uptrend")/Table3[[#This Row],[Count]]</f>
        <v>0.18181818181818182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0.27272727272727271</v>
      </c>
      <c r="F102" s="1">
        <f>COUNTIFS(Table2[Sub-Sector],Table3[[#This Row],[Sub-Sector]],Table2[6M Return vs Nifty],"&gt;=10")/Table3[[#This Row],[Count]]</f>
        <v>0.27272727272727271</v>
      </c>
      <c r="G102" s="1">
        <f>COUNTIFS(Table2[Sub-Sector],Table3[[#This Row],[Sub-Sector]],Table2[1Y Return vs Nifty],"&gt;=10")/Table3[[#This Row],[Count]]</f>
        <v>0.18181818181818182</v>
      </c>
      <c r="H102" s="1">
        <f>COUNTIFS(Table2[Sub-Sector],Table3[[#This Row],[Sub-Sector]],Table2[RSI Exponential â€“ 14D],"&gt;=50")/Table3[[#This Row],[Count]]</f>
        <v>0.63636363636363635</v>
      </c>
      <c r="I102" s="1">
        <f>COUNTIFS(Table2[Sub-Sector],Table3[[#This Row],[Sub-Sector]],Table2[Relative Volume],"&gt;=1")/Table3[[#This Row],[Count]]</f>
        <v>0.36363636363636365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0.18181818181818182</v>
      </c>
      <c r="M102" s="1">
        <f>COUNTIFS(Table2[Sub-Sector],Table3[[#This Row],[Sub-Sector]],Table2[% Away From Current Week High],"&lt;=0.05")/Table3[[#This Row],[Count]]</f>
        <v>0.72727272727272729</v>
      </c>
      <c r="N102" s="1">
        <f>COUNTIFS(Table2[Sub-Sector],Table3[[#This Row],[Sub-Sector]],Table2[% Away From Current Month Low],"&gt;=0.05")/Table3[[#This Row],[Count]]</f>
        <v>0.45454545454545453</v>
      </c>
      <c r="O102" s="1">
        <f>COUNTIFS(Table2[Sub-Sector],Table3[[#This Row],[Sub-Sector]],Table2[% Away From Current Month High],"&lt;=0.05")/Table3[[#This Row],[Count]]</f>
        <v>0.63636363636363635</v>
      </c>
      <c r="P102" s="1">
        <f>COUNTIFS(Table2[Sub-Sector],Table3[[#This Row],[Sub-Sector]],Table2[% Away From 52W High],"&lt;=10")/Table3[[#This Row],[Count]]</f>
        <v>9.0909090909090912E-2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0.54545454545454541</v>
      </c>
      <c r="S102" s="1">
        <f>COUNTIFS(Table2[Sub-Sector],Table3[[#This Row],[Sub-Sector]],Table2[% Price above 50 EMA],"&gt;=0")/Table3[[#This Row],[Count]]</f>
        <v>0.63636363636363635</v>
      </c>
      <c r="T102" s="1">
        <f>COUNTIFS(Table2[Sub-Sector],Table3[[#This Row],[Sub-Sector]],Table2[% Price above 200 EMA],"&gt;=0")/Table3[[#This Row],[Count]]</f>
        <v>0.72727272727272729</v>
      </c>
      <c r="U102" s="1">
        <f>COUNTIFS(Table2[Sub-Sector],Table3[[#This Row],[Sub-Sector]],Table2[Rate of Change - Zone],"Positive")/Table3[[#This Row],[Count]]</f>
        <v>0.36363636363636365</v>
      </c>
      <c r="V102" s="1">
        <f>COUNTIFS(Table2[Sub-Sector],Table3[[#This Row],[Sub-Sector]],Table2[Sharpe Ratio],"&gt;=0.10")/Table3[[#This Row],[Count]]</f>
        <v>9.0909090909090912E-2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</v>
      </c>
      <c r="X102">
        <f>_xlfn.RANK.AVG(Table3[[#This Row],[Score]],Table3[Score],1)</f>
        <v>101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102">
        <f>_xlfn.RANK.AVG(Table3[[#This Row],[Score 2 ]],Table3[[Score 2 ]],1)</f>
        <v>101</v>
      </c>
    </row>
    <row r="103" spans="1:26" x14ac:dyDescent="0.3">
      <c r="A103" t="s">
        <v>887</v>
      </c>
      <c r="B103">
        <f>COUNTIFS(Table2[Sub-Sector],Table3[[#This Row],[Sub-Sector]])</f>
        <v>3</v>
      </c>
      <c r="C103" s="1">
        <f>COUNTIFS(Table2[Sub-Sector],Table3[[#This Row],[Sub-Sector]],Table2[Uptrend],"Uptrend")/Table3[[#This Row],[Count]]</f>
        <v>1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0.33333333333333331</v>
      </c>
      <c r="G103" s="1">
        <f>COUNTIFS(Table2[Sub-Sector],Table3[[#This Row],[Sub-Sector]],Table2[1Y Return vs Nifty],"&gt;=10")/Table3[[#This Row],[Count]]</f>
        <v>0.33333333333333331</v>
      </c>
      <c r="H103" s="1">
        <f>COUNTIFS(Table2[Sub-Sector],Table3[[#This Row],[Sub-Sector]],Table2[RSI Exponential â€“ 14D],"&gt;=50")/Table3[[#This Row],[Count]]</f>
        <v>0.66666666666666663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0.33333333333333331</v>
      </c>
      <c r="M103" s="1">
        <f>COUNTIFS(Table2[Sub-Sector],Table3[[#This Row],[Sub-Sector]],Table2[% Away From Current Week High],"&lt;=0.05")/Table3[[#This Row],[Count]]</f>
        <v>0.66666666666666663</v>
      </c>
      <c r="N103" s="1">
        <f>COUNTIFS(Table2[Sub-Sector],Table3[[#This Row],[Sub-Sector]],Table2[% Away From Current Month Low],"&gt;=0.05")/Table3[[#This Row],[Count]]</f>
        <v>0.33333333333333331</v>
      </c>
      <c r="O103" s="1">
        <f>COUNTIFS(Table2[Sub-Sector],Table3[[#This Row],[Sub-Sector]],Table2[% Away From Current Month High],"&lt;=0.05")/Table3[[#This Row],[Count]]</f>
        <v>0.66666666666666663</v>
      </c>
      <c r="P103" s="1">
        <f>COUNTIFS(Table2[Sub-Sector],Table3[[#This Row],[Sub-Sector]],Table2[% Away From 52W High],"&lt;=10")/Table3[[#This Row],[Count]]</f>
        <v>0.66666666666666663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1</v>
      </c>
      <c r="S103" s="1">
        <f>COUNTIFS(Table2[Sub-Sector],Table3[[#This Row],[Sub-Sector]],Table2[% Price above 50 EMA],"&gt;=0")/Table3[[#This Row],[Count]]</f>
        <v>1</v>
      </c>
      <c r="T103" s="1">
        <f>COUNTIFS(Table2[Sub-Sector],Table3[[#This Row],[Sub-Sector]],Table2[% Price above 200 EMA],"&gt;=0")/Table3[[#This Row],[Count]]</f>
        <v>1</v>
      </c>
      <c r="U103" s="1">
        <f>COUNTIFS(Table2[Sub-Sector],Table3[[#This Row],[Sub-Sector]],Table2[Rate of Change - Zone],"Positive")/Table3[[#This Row],[Count]]</f>
        <v>0.66666666666666663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</v>
      </c>
      <c r="X103">
        <f>_xlfn.RANK.AVG(Table3[[#This Row],[Score]],Table3[Score],1)</f>
        <v>86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</v>
      </c>
      <c r="Z103">
        <f>_xlfn.RANK.AVG(Table3[[#This Row],[Score 2 ]],Table3[[Score 2 ]],1)</f>
        <v>102</v>
      </c>
    </row>
    <row r="104" spans="1:26" x14ac:dyDescent="0.3">
      <c r="A104" t="s">
        <v>108</v>
      </c>
      <c r="B104">
        <f>COUNTIFS(Table2[Sub-Sector],Table3[[#This Row],[Sub-Sector]])</f>
        <v>5</v>
      </c>
      <c r="C104" s="1">
        <f>COUNTIFS(Table2[Sub-Sector],Table3[[#This Row],[Sub-Sector]],Table2[Uptrend],"Uptrend")/Table3[[#This Row],[Count]]</f>
        <v>0.2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0.2</v>
      </c>
      <c r="G104" s="1">
        <f>COUNTIFS(Table2[Sub-Sector],Table3[[#This Row],[Sub-Sector]],Table2[1Y Return vs Nifty],"&gt;=10")/Table3[[#This Row],[Count]]</f>
        <v>1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0.6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1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0.8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592.5</v>
      </c>
      <c r="X104">
        <f>_xlfn.RANK.AVG(Table3[[#This Row],[Score]],Table3[Score],1)</f>
        <v>108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104">
        <f>_xlfn.RANK.AVG(Table3[[#This Row],[Score 2 ]],Table3[[Score 2 ]],1)</f>
        <v>103</v>
      </c>
    </row>
    <row r="105" spans="1:26" x14ac:dyDescent="0.3">
      <c r="A105" t="s">
        <v>98</v>
      </c>
      <c r="B105">
        <f>COUNTIFS(Table2[Sub-Sector],Table3[[#This Row],[Sub-Sector]])</f>
        <v>5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0.6</v>
      </c>
      <c r="G105" s="1">
        <f>COUNTIFS(Table2[Sub-Sector],Table3[[#This Row],[Sub-Sector]],Table2[1Y Return vs Nifty],"&gt;=10")/Table3[[#This Row],[Count]]</f>
        <v>0.6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0.2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0.8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0.6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</v>
      </c>
      <c r="X105">
        <f>_xlfn.RANK.AVG(Table3[[#This Row],[Score]],Table3[Score],1)</f>
        <v>109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5">
        <f>_xlfn.RANK.AVG(Table3[[#This Row],[Score 2 ]],Table3[[Score 2 ]],1)</f>
        <v>104</v>
      </c>
    </row>
    <row r="106" spans="1:26" x14ac:dyDescent="0.3">
      <c r="A106" t="s">
        <v>1218</v>
      </c>
      <c r="B106">
        <f>COUNTIFS(Table2[Sub-Sector],Table3[[#This Row],[Sub-Sector]])</f>
        <v>3</v>
      </c>
      <c r="C106" s="1">
        <f>COUNTIFS(Table2[Sub-Sector],Table3[[#This Row],[Sub-Sector]],Table2[Uptrend],"Uptrend")/Table3[[#This Row],[Count]]</f>
        <v>1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0.66666666666666663</v>
      </c>
      <c r="G106" s="1">
        <f>COUNTIFS(Table2[Sub-Sector],Table3[[#This Row],[Sub-Sector]],Table2[1Y Return vs Nifty],"&gt;=10")/Table3[[#This Row],[Count]]</f>
        <v>0.33333333333333331</v>
      </c>
      <c r="H106" s="1">
        <f>COUNTIFS(Table2[Sub-Sector],Table3[[#This Row],[Sub-Sector]],Table2[RSI Exponential â€“ 14D],"&gt;=50")/Table3[[#This Row],[Count]]</f>
        <v>0.33333333333333331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0.33333333333333331</v>
      </c>
      <c r="M106" s="1">
        <f>COUNTIFS(Table2[Sub-Sector],Table3[[#This Row],[Sub-Sector]],Table2[% Away From Current Week High],"&lt;=0.05")/Table3[[#This Row],[Count]]</f>
        <v>0.66666666666666663</v>
      </c>
      <c r="N106" s="1">
        <f>COUNTIFS(Table2[Sub-Sector],Table3[[#This Row],[Sub-Sector]],Table2[% Away From Current Month Low],"&gt;=0.05")/Table3[[#This Row],[Count]]</f>
        <v>0.33333333333333331</v>
      </c>
      <c r="O106" s="1">
        <f>COUNTIFS(Table2[Sub-Sector],Table3[[#This Row],[Sub-Sector]],Table2[% Away From Current Month High],"&lt;=0.05")/Table3[[#This Row],[Count]]</f>
        <v>0.33333333333333331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0.33333333333333331</v>
      </c>
      <c r="S106" s="1">
        <f>COUNTIFS(Table2[Sub-Sector],Table3[[#This Row],[Sub-Sector]],Table2[% Price above 50 EMA],"&gt;=0")/Table3[[#This Row],[Count]]</f>
        <v>0.66666666666666663</v>
      </c>
      <c r="T106" s="1">
        <f>COUNTIFS(Table2[Sub-Sector],Table3[[#This Row],[Sub-Sector]],Table2[% Price above 200 EMA],"&gt;=0")/Table3[[#This Row],[Count]]</f>
        <v>1</v>
      </c>
      <c r="U106" s="1">
        <f>COUNTIFS(Table2[Sub-Sector],Table3[[#This Row],[Sub-Sector]],Table2[Rate of Change - Zone],"Positive")/Table3[[#This Row],[Count]]</f>
        <v>0.33333333333333331</v>
      </c>
      <c r="V106" s="1">
        <f>COUNTIFS(Table2[Sub-Sector],Table3[[#This Row],[Sub-Sector]],Table2[Sharpe Ratio],"&gt;=0.10")/Table3[[#This Row],[Count]]</f>
        <v>0.33333333333333331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106">
        <f>_xlfn.RANK.AVG(Table3[[#This Row],[Score]],Table3[Score],1)</f>
        <v>88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6">
        <f>_xlfn.RANK.AVG(Table3[[#This Row],[Score 2 ]],Table3[[Score 2 ]],1)</f>
        <v>105</v>
      </c>
    </row>
    <row r="107" spans="1:26" x14ac:dyDescent="0.3">
      <c r="A107" t="s">
        <v>1376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1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1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1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1</v>
      </c>
      <c r="S107" s="1">
        <f>COUNTIFS(Table2[Sub-Sector],Table3[[#This Row],[Sub-Sector]],Table2[% Price above 50 EMA],"&gt;=0")/Table3[[#This Row],[Count]]</f>
        <v>1</v>
      </c>
      <c r="T107" s="1">
        <f>COUNTIFS(Table2[Sub-Sector],Table3[[#This Row],[Sub-Sector]],Table2[% Price above 200 EMA],"&gt;=0")/Table3[[#This Row],[Count]]</f>
        <v>1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1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516.5</v>
      </c>
      <c r="X107">
        <f>_xlfn.RANK.AVG(Table3[[#This Row],[Score]],Table3[Score],1)</f>
        <v>92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7">
        <f>_xlfn.RANK.AVG(Table3[[#This Row],[Score 2 ]],Table3[[Score 2 ]],1)</f>
        <v>106.5</v>
      </c>
    </row>
    <row r="108" spans="1:26" x14ac:dyDescent="0.3">
      <c r="A108" t="s">
        <v>1764</v>
      </c>
      <c r="B108">
        <f>COUNTIFS(Table2[Sub-Sector],Table3[[#This Row],[Sub-Sector]])</f>
        <v>1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1</v>
      </c>
      <c r="G108" s="1">
        <f>COUNTIFS(Table2[Sub-Sector],Table3[[#This Row],[Sub-Sector]],Table2[1Y Return vs Nifty],"&gt;=10")/Table3[[#This Row],[Count]]</f>
        <v>0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1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1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612.5</v>
      </c>
      <c r="X108">
        <f>_xlfn.RANK.AVG(Table3[[#This Row],[Score]],Table3[Score],1)</f>
        <v>111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8">
        <f>_xlfn.RANK.AVG(Table3[[#This Row],[Score 2 ]],Table3[[Score 2 ]],1)</f>
        <v>106.5</v>
      </c>
    </row>
    <row r="109" spans="1:26" x14ac:dyDescent="0.3">
      <c r="A109" t="s">
        <v>538</v>
      </c>
      <c r="B109">
        <f>COUNTIFS(Table2[Sub-Sector],Table3[[#This Row],[Sub-Sector]])</f>
        <v>1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1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1</v>
      </c>
      <c r="U109" s="1">
        <f>COUNTIFS(Table2[Sub-Sector],Table3[[#This Row],[Sub-Sector]],Table2[Rate of Change - Zone],"Positive")/Table3[[#This Row],[Count]]</f>
        <v>1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614.5</v>
      </c>
      <c r="X109">
        <f>_xlfn.RANK.AVG(Table3[[#This Row],[Score]],Table3[Score],1)</f>
        <v>113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337.5</v>
      </c>
      <c r="Z109">
        <f>_xlfn.RANK.AVG(Table3[[#This Row],[Score 2 ]],Table3[[Score 2 ]],1)</f>
        <v>109</v>
      </c>
    </row>
    <row r="110" spans="1:26" x14ac:dyDescent="0.3">
      <c r="A110" t="s">
        <v>1442</v>
      </c>
      <c r="B110">
        <f>COUNTIFS(Table2[Sub-Sector],Table3[[#This Row],[Sub-Sector]])</f>
        <v>1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1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1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1</v>
      </c>
      <c r="O110" s="1">
        <f>COUNTIFS(Table2[Sub-Sector],Table3[[#This Row],[Sub-Sector]],Table2[% Away From Current Month High],"&lt;=0.05")/Table3[[#This Row],[Count]]</f>
        <v>1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1</v>
      </c>
      <c r="S110" s="1">
        <f>COUNTIFS(Table2[Sub-Sector],Table3[[#This Row],[Sub-Sector]],Table2[% Price above 50 EMA],"&gt;=0")/Table3[[#This Row],[Count]]</f>
        <v>1</v>
      </c>
      <c r="T110" s="1">
        <f>COUNTIFS(Table2[Sub-Sector],Table3[[#This Row],[Sub-Sector]],Table2[% Price above 200 EMA],"&gt;=0")/Table3[[#This Row],[Count]]</f>
        <v>1</v>
      </c>
      <c r="U110" s="1">
        <f>COUNTIFS(Table2[Sub-Sector],Table3[[#This Row],[Sub-Sector]],Table2[Rate of Change - Zone],"Positive")/Table3[[#This Row],[Count]]</f>
        <v>1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614.5</v>
      </c>
      <c r="X110">
        <f>_xlfn.RANK.AVG(Table3[[#This Row],[Score]],Table3[Score],1)</f>
        <v>113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337.5</v>
      </c>
      <c r="Z110">
        <f>_xlfn.RANK.AVG(Table3[[#This Row],[Score 2 ]],Table3[[Score 2 ]],1)</f>
        <v>109</v>
      </c>
    </row>
    <row r="111" spans="1:26" x14ac:dyDescent="0.3">
      <c r="A111" t="s">
        <v>1552</v>
      </c>
      <c r="B111">
        <f>COUNTIFS(Table2[Sub-Sector],Table3[[#This Row],[Sub-Sector]])</f>
        <v>1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1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1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1</v>
      </c>
      <c r="O111" s="1">
        <f>COUNTIFS(Table2[Sub-Sector],Table3[[#This Row],[Sub-Sector]],Table2[% Away From Current Month High],"&lt;=0.05")/Table3[[#This Row],[Count]]</f>
        <v>1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</v>
      </c>
      <c r="R111" s="1">
        <f>COUNTIFS(Table2[Sub-Sector],Table3[[#This Row],[Sub-Sector]],Table2[% Price above 20 EMA],"&gt;=0")/Table3[[#This Row],[Count]]</f>
        <v>1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</v>
      </c>
      <c r="U111" s="1">
        <f>COUNTIFS(Table2[Sub-Sector],Table3[[#This Row],[Sub-Sector]],Table2[Rate of Change - Zone],"Positive")/Table3[[#This Row],[Count]]</f>
        <v>1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614.5</v>
      </c>
      <c r="X111">
        <f>_xlfn.RANK.AVG(Table3[[#This Row],[Score]],Table3[Score],1)</f>
        <v>113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337.5</v>
      </c>
      <c r="Z111">
        <f>_xlfn.RANK.AVG(Table3[[#This Row],[Score 2 ]],Table3[[Score 2 ]],1)</f>
        <v>109</v>
      </c>
    </row>
    <row r="112" spans="1:26" x14ac:dyDescent="0.3">
      <c r="A112" t="s">
        <v>270</v>
      </c>
      <c r="B112">
        <f>COUNTIFS(Table2[Sub-Sector],Table3[[#This Row],[Sub-Sector]])</f>
        <v>1</v>
      </c>
      <c r="C112" s="1">
        <f>COUNTIFS(Table2[Sub-Sector],Table3[[#This Row],[Sub-Sector]],Table2[Uptrend],"Uptrend")/Table3[[#This Row],[Count]]</f>
        <v>1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1</v>
      </c>
      <c r="H112" s="1">
        <f>COUNTIFS(Table2[Sub-Sector],Table3[[#This Row],[Sub-Sector]],Table2[RSI Exponential â€“ 14D],"&gt;=50")/Table3[[#This Row],[Count]]</f>
        <v>1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1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1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1</v>
      </c>
      <c r="O112" s="1">
        <f>COUNTIFS(Table2[Sub-Sector],Table3[[#This Row],[Sub-Sector]],Table2[% Away From Current Month High],"&lt;=0.05")/Table3[[#This Row],[Count]]</f>
        <v>1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1</v>
      </c>
      <c r="S112" s="1">
        <f>COUNTIFS(Table2[Sub-Sector],Table3[[#This Row],[Sub-Sector]],Table2[% Price above 50 EMA],"&gt;=0")/Table3[[#This Row],[Count]]</f>
        <v>1</v>
      </c>
      <c r="T112" s="1">
        <f>COUNTIFS(Table2[Sub-Sector],Table3[[#This Row],[Sub-Sector]],Table2[% Price above 200 EMA],"&gt;=0")/Table3[[#This Row],[Count]]</f>
        <v>1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112">
        <f>_xlfn.RANK.AVG(Table3[[#This Row],[Score]],Table3[Score],1)</f>
        <v>93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</v>
      </c>
      <c r="Z112">
        <f>_xlfn.RANK.AVG(Table3[[#This Row],[Score 2 ]],Table3[[Score 2 ]],1)</f>
        <v>111.5</v>
      </c>
    </row>
    <row r="113" spans="1:26" x14ac:dyDescent="0.3">
      <c r="A113" t="s">
        <v>380</v>
      </c>
      <c r="B113">
        <f>COUNTIFS(Table2[Sub-Sector],Table3[[#This Row],[Sub-Sector]])</f>
        <v>1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1</v>
      </c>
      <c r="H113" s="1">
        <f>COUNTIFS(Table2[Sub-Sector],Table3[[#This Row],[Sub-Sector]],Table2[RSI Exponential â€“ 14D],"&gt;=50")/Table3[[#This Row],[Count]]</f>
        <v>1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1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1</v>
      </c>
      <c r="O113" s="1">
        <f>COUNTIFS(Table2[Sub-Sector],Table3[[#This Row],[Sub-Sector]],Table2[% Away From Current Month High],"&lt;=0.05")/Table3[[#This Row],[Count]]</f>
        <v>1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1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1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615</v>
      </c>
      <c r="X113">
        <f>_xlfn.RANK.AVG(Table3[[#This Row],[Score]],Table3[Score],1)</f>
        <v>115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</v>
      </c>
      <c r="Z113">
        <f>_xlfn.RANK.AVG(Table3[[#This Row],[Score 2 ]],Table3[[Score 2 ]],1)</f>
        <v>111.5</v>
      </c>
    </row>
    <row r="114" spans="1:26" x14ac:dyDescent="0.3">
      <c r="A114" t="s">
        <v>335</v>
      </c>
      <c r="B114">
        <f>COUNTIFS(Table2[Sub-Sector],Table3[[#This Row],[Sub-Sector]])</f>
        <v>1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1</v>
      </c>
      <c r="I114" s="1">
        <f>COUNTIFS(Table2[Sub-Sector],Table3[[#This Row],[Sub-Sector]],Table2[Relative Volume],"&gt;=1")/Table3[[#This Row],[Count]]</f>
        <v>1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1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1</v>
      </c>
      <c r="O114" s="1">
        <f>COUNTIFS(Table2[Sub-Sector],Table3[[#This Row],[Sub-Sector]],Table2[% Away From Current Month High],"&lt;=0.05")/Table3[[#This Row],[Count]]</f>
        <v>1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1</v>
      </c>
      <c r="S114" s="1">
        <f>COUNTIFS(Table2[Sub-Sector],Table3[[#This Row],[Sub-Sector]],Table2[% Price above 50 EMA],"&gt;=0")/Table3[[#This Row],[Count]]</f>
        <v>1</v>
      </c>
      <c r="T114" s="1">
        <f>COUNTIFS(Table2[Sub-Sector],Table3[[#This Row],[Sub-Sector]],Table2[% Price above 200 EMA],"&gt;=0")/Table3[[#This Row],[Count]]</f>
        <v>1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1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617</v>
      </c>
      <c r="X114">
        <f>_xlfn.RANK.AVG(Table3[[#This Row],[Score]],Table3[Score],1)</f>
        <v>117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</v>
      </c>
      <c r="Z114">
        <f>_xlfn.RANK.AVG(Table3[[#This Row],[Score 2 ]],Table3[[Score 2 ]],1)</f>
        <v>113</v>
      </c>
    </row>
    <row r="115" spans="1:26" x14ac:dyDescent="0.3">
      <c r="A115" t="s">
        <v>34</v>
      </c>
      <c r="B115">
        <f>COUNTIFS(Table2[Sub-Sector],Table3[[#This Row],[Sub-Sector]])</f>
        <v>11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0.54545454545454541</v>
      </c>
      <c r="H115" s="1">
        <f>COUNTIFS(Table2[Sub-Sector],Table3[[#This Row],[Sub-Sector]],Table2[RSI Exponential â€“ 14D],"&gt;=50")/Table3[[#This Row],[Count]]</f>
        <v>0.27272727272727271</v>
      </c>
      <c r="I115" s="1">
        <f>COUNTIFS(Table2[Sub-Sector],Table3[[#This Row],[Sub-Sector]],Table2[Relative Volume],"&gt;=1")/Table3[[#This Row],[Count]]</f>
        <v>0.27272727272727271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9.0909090909090912E-2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9.0909090909090912E-2</v>
      </c>
      <c r="O115" s="1">
        <f>COUNTIFS(Table2[Sub-Sector],Table3[[#This Row],[Sub-Sector]],Table2[% Away From Current Month High],"&lt;=0.05")/Table3[[#This Row],[Count]]</f>
        <v>0.54545454545454541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0.54545454545454541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0.63636363636363635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618</v>
      </c>
      <c r="X115">
        <f>_xlfn.RANK.AVG(Table3[[#This Row],[Score]],Table3[Score],1)</f>
        <v>118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15">
        <f>_xlfn.RANK.AVG(Table3[[#This Row],[Score 2 ]],Table3[[Score 2 ]],1)</f>
        <v>114</v>
      </c>
    </row>
    <row r="116" spans="1:26" x14ac:dyDescent="0.3">
      <c r="A116" t="s">
        <v>72</v>
      </c>
      <c r="B116">
        <f>COUNTIFS(Table2[Sub-Sector],Table3[[#This Row],[Sub-Sector]])</f>
        <v>3</v>
      </c>
      <c r="C116" s="1">
        <f>COUNTIFS(Table2[Sub-Sector],Table3[[#This Row],[Sub-Sector]],Table2[Uptrend],"Uptrend")/Table3[[#This Row],[Count]]</f>
        <v>0.33333333333333331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0.33333333333333331</v>
      </c>
      <c r="G116" s="1">
        <f>COUNTIFS(Table2[Sub-Sector],Table3[[#This Row],[Sub-Sector]],Table2[1Y Return vs Nifty],"&gt;=10")/Table3[[#This Row],[Count]]</f>
        <v>0.66666666666666663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0.33333333333333331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0.33333333333333331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</v>
      </c>
      <c r="X116">
        <f>_xlfn.RANK.AVG(Table3[[#This Row],[Score]],Table3[Score],1)</f>
        <v>110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345.5</v>
      </c>
      <c r="Z116">
        <f>_xlfn.RANK.AVG(Table3[[#This Row],[Score 2 ]],Table3[[Score 2 ]],1)</f>
        <v>115</v>
      </c>
    </row>
    <row r="117" spans="1:26" x14ac:dyDescent="0.3">
      <c r="A117" t="s">
        <v>24</v>
      </c>
      <c r="B117">
        <f>COUNTIFS(Table2[Sub-Sector],Table3[[#This Row],[Sub-Sector]])</f>
        <v>21</v>
      </c>
      <c r="C117" s="1">
        <f>COUNTIFS(Table2[Sub-Sector],Table3[[#This Row],[Sub-Sector]],Table2[Uptrend],"Uptrend")/Table3[[#This Row],[Count]]</f>
        <v>0.2857142857142857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0.14285714285714285</v>
      </c>
      <c r="G117" s="1">
        <f>COUNTIFS(Table2[Sub-Sector],Table3[[#This Row],[Sub-Sector]],Table2[1Y Return vs Nifty],"&gt;=10")/Table3[[#This Row],[Count]]</f>
        <v>4.7619047619047616E-2</v>
      </c>
      <c r="H117" s="1">
        <f>COUNTIFS(Table2[Sub-Sector],Table3[[#This Row],[Sub-Sector]],Table2[RSI Exponential â€“ 14D],"&gt;=50")/Table3[[#This Row],[Count]]</f>
        <v>0.5714285714285714</v>
      </c>
      <c r="I117" s="1">
        <f>COUNTIFS(Table2[Sub-Sector],Table3[[#This Row],[Sub-Sector]],Table2[Relative Volume],"&gt;=1")/Table3[[#This Row],[Count]]</f>
        <v>0.19047619047619047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0.14285714285714285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0.14285714285714285</v>
      </c>
      <c r="O117" s="1">
        <f>COUNTIFS(Table2[Sub-Sector],Table3[[#This Row],[Sub-Sector]],Table2[% Away From Current Month High],"&lt;=0.05")/Table3[[#This Row],[Count]]</f>
        <v>0.80952380952380953</v>
      </c>
      <c r="P117" s="1">
        <f>COUNTIFS(Table2[Sub-Sector],Table3[[#This Row],[Sub-Sector]],Table2[% Away From 52W High],"&lt;=10")/Table3[[#This Row],[Count]]</f>
        <v>0.23809523809523808</v>
      </c>
      <c r="Q117" s="1">
        <f>COUNTIFS(Table2[Sub-Sector],Table3[[#This Row],[Sub-Sector]],Table2[% Away From 52W Low],"&gt;=10")/Table3[[#This Row],[Count]]</f>
        <v>0.66666666666666663</v>
      </c>
      <c r="R117" s="1">
        <f>COUNTIFS(Table2[Sub-Sector],Table3[[#This Row],[Sub-Sector]],Table2[% Price above 20 EMA],"&gt;=0")/Table3[[#This Row],[Count]]</f>
        <v>0.52380952380952384</v>
      </c>
      <c r="S117" s="1">
        <f>COUNTIFS(Table2[Sub-Sector],Table3[[#This Row],[Sub-Sector]],Table2[% Price above 50 EMA],"&gt;=0")/Table3[[#This Row],[Count]]</f>
        <v>0.52380952380952384</v>
      </c>
      <c r="T117" s="1">
        <f>COUNTIFS(Table2[Sub-Sector],Table3[[#This Row],[Sub-Sector]],Table2[% Price above 200 EMA],"&gt;=0")/Table3[[#This Row],[Count]]</f>
        <v>0.52380952380952384</v>
      </c>
      <c r="U117" s="1">
        <f>COUNTIFS(Table2[Sub-Sector],Table3[[#This Row],[Sub-Sector]],Table2[Rate of Change - Zone],"Positive")/Table3[[#This Row],[Count]]</f>
        <v>0.42857142857142855</v>
      </c>
      <c r="V117" s="1">
        <f>COUNTIFS(Table2[Sub-Sector],Table3[[#This Row],[Sub-Sector]],Table2[Sharpe Ratio],"&gt;=0.10")/Table3[[#This Row],[Count]]</f>
        <v>0.19047619047619047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616</v>
      </c>
      <c r="X117">
        <f>_xlfn.RANK.AVG(Table3[[#This Row],[Score]],Table3[Score],1)</f>
        <v>116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</v>
      </c>
      <c r="Z117">
        <f>_xlfn.RANK.AVG(Table3[[#This Row],[Score 2 ]],Table3[[Score 2 ]],1)</f>
        <v>116</v>
      </c>
    </row>
    <row r="118" spans="1:26" x14ac:dyDescent="0.3">
      <c r="A118" t="s">
        <v>223</v>
      </c>
      <c r="B118">
        <f>COUNTIFS(Table2[Sub-Sector],Table3[[#This Row],[Sub-Sector]])</f>
        <v>3</v>
      </c>
      <c r="C118" s="1">
        <f>COUNTIFS(Table2[Sub-Sector],Table3[[#This Row],[Sub-Sector]],Table2[Uptrend],"Uptrend")/Table3[[#This Row],[Count]]</f>
        <v>0.66666666666666663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0.33333333333333331</v>
      </c>
      <c r="F118" s="1">
        <f>COUNTIFS(Table2[Sub-Sector],Table3[[#This Row],[Sub-Sector]],Table2[6M Return vs Nifty],"&gt;=10")/Table3[[#This Row],[Count]]</f>
        <v>0.33333333333333331</v>
      </c>
      <c r="G118" s="1">
        <f>COUNTIFS(Table2[Sub-Sector],Table3[[#This Row],[Sub-Sector]],Table2[1Y Return vs Nifty],"&gt;=10")/Table3[[#This Row],[Count]]</f>
        <v>0.33333333333333331</v>
      </c>
      <c r="H118" s="1">
        <f>COUNTIFS(Table2[Sub-Sector],Table3[[#This Row],[Sub-Sector]],Table2[RSI Exponential â€“ 14D],"&gt;=50")/Table3[[#This Row],[Count]]</f>
        <v>0.66666666666666663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0.33333333333333331</v>
      </c>
      <c r="O118" s="1">
        <f>COUNTIFS(Table2[Sub-Sector],Table3[[#This Row],[Sub-Sector]],Table2[% Away From Current Month High],"&lt;=0.05")/Table3[[#This Row],[Count]]</f>
        <v>0.66666666666666663</v>
      </c>
      <c r="P118" s="1">
        <f>COUNTIFS(Table2[Sub-Sector],Table3[[#This Row],[Sub-Sector]],Table2[% Away From 52W High],"&lt;=10")/Table3[[#This Row],[Count]]</f>
        <v>0.33333333333333331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0.66666666666666663</v>
      </c>
      <c r="S118" s="1">
        <f>COUNTIFS(Table2[Sub-Sector],Table3[[#This Row],[Sub-Sector]],Table2[% Price above 50 EMA],"&gt;=0")/Table3[[#This Row],[Count]]</f>
        <v>0.66666666666666663</v>
      </c>
      <c r="T118" s="1">
        <f>COUNTIFS(Table2[Sub-Sector],Table3[[#This Row],[Sub-Sector]],Table2[% Price above 200 EMA],"&gt;=0")/Table3[[#This Row],[Count]]</f>
        <v>0.66666666666666663</v>
      </c>
      <c r="U118" s="1">
        <f>COUNTIFS(Table2[Sub-Sector],Table3[[#This Row],[Sub-Sector]],Table2[Rate of Change - Zone],"Positive")/Table3[[#This Row],[Count]]</f>
        <v>0.33333333333333331</v>
      </c>
      <c r="V118" s="1">
        <f>COUNTIFS(Table2[Sub-Sector],Table3[[#This Row],[Sub-Sector]],Table2[Sharpe Ratio],"&gt;=0.10")/Table3[[#This Row],[Count]]</f>
        <v>0.33333333333333331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534.5</v>
      </c>
      <c r="X118">
        <f>_xlfn.RANK.AVG(Table3[[#This Row],[Score]],Table3[Score],1)</f>
        <v>99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367.5</v>
      </c>
      <c r="Z118">
        <f>_xlfn.RANK.AVG(Table3[[#This Row],[Score 2 ]],Table3[[Score 2 ]],1)</f>
        <v>117.5</v>
      </c>
    </row>
    <row r="119" spans="1:26" x14ac:dyDescent="0.3">
      <c r="A119" t="s">
        <v>613</v>
      </c>
      <c r="B119">
        <f>COUNTIFS(Table2[Sub-Sector],Table3[[#This Row],[Sub-Sector]])</f>
        <v>3</v>
      </c>
      <c r="C119" s="1">
        <f>COUNTIFS(Table2[Sub-Sector],Table3[[#This Row],[Sub-Sector]],Table2[Uptrend],"Uptrend")/Table3[[#This Row],[Count]]</f>
        <v>0.66666666666666663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0.33333333333333331</v>
      </c>
      <c r="G119" s="1">
        <f>COUNTIFS(Table2[Sub-Sector],Table3[[#This Row],[Sub-Sector]],Table2[1Y Return vs Nifty],"&gt;=10")/Table3[[#This Row],[Count]]</f>
        <v>0.33333333333333331</v>
      </c>
      <c r="H119" s="1">
        <f>COUNTIFS(Table2[Sub-Sector],Table3[[#This Row],[Sub-Sector]],Table2[RSI Exponential â€“ 14D],"&gt;=50")/Table3[[#This Row],[Count]]</f>
        <v>0.33333333333333331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0.33333333333333331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0.33333333333333331</v>
      </c>
      <c r="O119" s="1">
        <f>COUNTIFS(Table2[Sub-Sector],Table3[[#This Row],[Sub-Sector]],Table2[% Away From Current Month High],"&lt;=0.05")/Table3[[#This Row],[Count]]</f>
        <v>0.33333333333333331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0.66666666666666663</v>
      </c>
      <c r="R119" s="1">
        <f>COUNTIFS(Table2[Sub-Sector],Table3[[#This Row],[Sub-Sector]],Table2[% Price above 20 EMA],"&gt;=0")/Table3[[#This Row],[Count]]</f>
        <v>0.33333333333333331</v>
      </c>
      <c r="S119" s="1">
        <f>COUNTIFS(Table2[Sub-Sector],Table3[[#This Row],[Sub-Sector]],Table2[% Price above 50 EMA],"&gt;=0")/Table3[[#This Row],[Count]]</f>
        <v>0.66666666666666663</v>
      </c>
      <c r="T119" s="1">
        <f>COUNTIFS(Table2[Sub-Sector],Table3[[#This Row],[Sub-Sector]],Table2[% Price above 200 EMA],"&gt;=0")/Table3[[#This Row],[Count]]</f>
        <v>0.66666666666666663</v>
      </c>
      <c r="U119" s="1">
        <f>COUNTIFS(Table2[Sub-Sector],Table3[[#This Row],[Sub-Sector]],Table2[Rate of Change - Zone],"Positive")/Table3[[#This Row],[Count]]</f>
        <v>0.33333333333333331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591.5</v>
      </c>
      <c r="X119">
        <f>_xlfn.RANK.AVG(Table3[[#This Row],[Score]],Table3[Score],1)</f>
        <v>107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367.5</v>
      </c>
      <c r="Z119">
        <f>_xlfn.RANK.AVG(Table3[[#This Row],[Score 2 ]],Table3[[Score 2 ]],1)</f>
        <v>117.5</v>
      </c>
    </row>
    <row r="120" spans="1:26" x14ac:dyDescent="0.3">
      <c r="A120" t="s">
        <v>1927</v>
      </c>
      <c r="B120">
        <f>COUNTIFS(Table2[Sub-Sector],Table3[[#This Row],[Sub-Sector]])</f>
        <v>3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0.66666666666666663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0.33333333333333331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0.33333333333333331</v>
      </c>
      <c r="O120" s="1">
        <f>COUNTIFS(Table2[Sub-Sector],Table3[[#This Row],[Sub-Sector]],Table2[% Away From Current Month High],"&lt;=0.05")/Table3[[#This Row],[Count]]</f>
        <v>0.66666666666666663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0.66666666666666663</v>
      </c>
      <c r="R120" s="1">
        <f>COUNTIFS(Table2[Sub-Sector],Table3[[#This Row],[Sub-Sector]],Table2[% Price above 20 EMA],"&gt;=0")/Table3[[#This Row],[Count]]</f>
        <v>0.33333333333333331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0.33333333333333331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688</v>
      </c>
      <c r="X120">
        <f>_xlfn.RANK.AVG(Table3[[#This Row],[Score]],Table3[Score],1)</f>
        <v>120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411</v>
      </c>
      <c r="Z120">
        <f>_xlfn.RANK.AVG(Table3[[#This Row],[Score 2 ]],Table3[[Score 2 ]],1)</f>
        <v>119</v>
      </c>
    </row>
    <row r="121" spans="1:26" x14ac:dyDescent="0.3">
      <c r="A121" t="s">
        <v>588</v>
      </c>
      <c r="B121">
        <f>COUNTIFS(Table2[Sub-Sector],Table3[[#This Row],[Sub-Sector]])</f>
        <v>2</v>
      </c>
      <c r="C121" s="1">
        <f>COUNTIFS(Table2[Sub-Sector],Table3[[#This Row],[Sub-Sector]],Table2[Uptrend],"Uptrend")/Table3[[#This Row],[Count]]</f>
        <v>0.5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0.5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0.5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0.5</v>
      </c>
      <c r="O121" s="1">
        <f>COUNTIFS(Table2[Sub-Sector],Table3[[#This Row],[Sub-Sector]],Table2[% Away From Current Month High],"&lt;=0.05")/Table3[[#This Row],[Count]]</f>
        <v>1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0.5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0.5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680.5</v>
      </c>
      <c r="X121">
        <f>_xlfn.RANK.AVG(Table3[[#This Row],[Score]],Table3[Score],1)</f>
        <v>119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434.5</v>
      </c>
      <c r="Z121">
        <f>_xlfn.RANK.AVG(Table3[[#This Row],[Score 2 ]],Table3[[Score 2 ]],1)</f>
        <v>120.5</v>
      </c>
    </row>
    <row r="122" spans="1:26" x14ac:dyDescent="0.3">
      <c r="A122" t="s">
        <v>1211</v>
      </c>
      <c r="B122">
        <f>COUNTIFS(Table2[Sub-Sector],Table3[[#This Row],[Sub-Sector]])</f>
        <v>2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1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0.5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711.5</v>
      </c>
      <c r="X122">
        <f>_xlfn.RANK.AVG(Table3[[#This Row],[Score]],Table3[Score],1)</f>
        <v>121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434.5</v>
      </c>
      <c r="Z122">
        <f>_xlfn.RANK.AVG(Table3[[#This Row],[Score 2 ]],Table3[[Score 2 ]],1)</f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B2A9-BC05-463A-AD13-743CF20319FD}">
  <dimension ref="A1:AV739"/>
  <sheetViews>
    <sheetView tabSelected="1" topLeftCell="AL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3165</v>
      </c>
      <c r="D1" t="s">
        <v>2</v>
      </c>
      <c r="E1" t="s">
        <v>3</v>
      </c>
      <c r="F1" t="s">
        <v>4</v>
      </c>
      <c r="G1" t="s">
        <v>5</v>
      </c>
      <c r="H1" t="s">
        <v>3187</v>
      </c>
      <c r="I1" t="s">
        <v>6</v>
      </c>
      <c r="J1" t="s">
        <v>3188</v>
      </c>
      <c r="K1" t="s">
        <v>7</v>
      </c>
      <c r="L1" t="s">
        <v>3189</v>
      </c>
      <c r="M1" t="s">
        <v>8</v>
      </c>
      <c r="N1" t="s">
        <v>3190</v>
      </c>
      <c r="O1" t="s">
        <v>3191</v>
      </c>
      <c r="P1" t="s">
        <v>9</v>
      </c>
      <c r="Q1" t="s">
        <v>10</v>
      </c>
      <c r="R1" t="s">
        <v>11</v>
      </c>
      <c r="S1" s="1" t="s">
        <v>3192</v>
      </c>
      <c r="T1" s="1" t="s">
        <v>3193</v>
      </c>
      <c r="U1" s="1" t="s">
        <v>3194</v>
      </c>
      <c r="V1" t="s">
        <v>12</v>
      </c>
      <c r="W1" t="s">
        <v>3195</v>
      </c>
      <c r="X1" t="s">
        <v>3196</v>
      </c>
      <c r="Y1" t="s">
        <v>3197</v>
      </c>
      <c r="Z1" t="s">
        <v>3198</v>
      </c>
      <c r="AA1" t="s">
        <v>3199</v>
      </c>
      <c r="AB1" t="s">
        <v>3200</v>
      </c>
      <c r="AC1" s="1" t="s">
        <v>3201</v>
      </c>
      <c r="AD1" s="1" t="s">
        <v>3202</v>
      </c>
      <c r="AE1" s="1" t="s">
        <v>3203</v>
      </c>
      <c r="AF1" s="1" t="s">
        <v>3204</v>
      </c>
      <c r="AG1" s="1" t="s">
        <v>3205</v>
      </c>
      <c r="AH1" s="1" t="s">
        <v>3206</v>
      </c>
      <c r="AI1" t="s">
        <v>13</v>
      </c>
      <c r="AJ1" t="s">
        <v>14</v>
      </c>
      <c r="AK1" t="s">
        <v>3207</v>
      </c>
      <c r="AL1" t="s">
        <v>3208</v>
      </c>
      <c r="AM1" t="s">
        <v>3209</v>
      </c>
      <c r="AN1" t="s">
        <v>3210</v>
      </c>
      <c r="AO1" t="s">
        <v>3211</v>
      </c>
      <c r="AP1" t="s">
        <v>15</v>
      </c>
      <c r="AQ1" s="2" t="s">
        <v>3212</v>
      </c>
      <c r="AR1" s="2" t="s">
        <v>3213</v>
      </c>
      <c r="AS1" s="2" t="s">
        <v>3214</v>
      </c>
      <c r="AT1" s="2" t="s">
        <v>3215</v>
      </c>
      <c r="AU1" s="2" t="s">
        <v>3216</v>
      </c>
      <c r="AV1" s="2" t="s">
        <v>3217</v>
      </c>
    </row>
    <row r="2" spans="1:48" x14ac:dyDescent="0.3">
      <c r="A2" t="s">
        <v>953</v>
      </c>
      <c r="B2" t="s">
        <v>954</v>
      </c>
      <c r="C2" t="s">
        <v>3178</v>
      </c>
      <c r="D2" t="s">
        <v>138</v>
      </c>
      <c r="E2">
        <v>16074.5736192</v>
      </c>
      <c r="F2">
        <v>614.4</v>
      </c>
      <c r="G2">
        <v>220.86660809401499</v>
      </c>
      <c r="H2">
        <f>(Table2[[#This Row],[1Y Return vs Nifty]]-AVERAGE(Table2[1Y Return vs Nifty]))/_xlfn.STDEV.P(Table2[1Y Return vs Nifty])</f>
        <v>3.1556871884316307</v>
      </c>
      <c r="I2">
        <v>32.742041094765803</v>
      </c>
      <c r="J2">
        <f>(Table2[[#This Row],[1M Return vs Nifty]]-AVERAGE(Table2[1M Return vs Nifty]))/_xlfn.STDEV.P(Table2[1M Return vs Nifty])</f>
        <v>3.2542774122674745</v>
      </c>
      <c r="K2">
        <v>297.149321953514</v>
      </c>
      <c r="L2">
        <f>(Table2[[#This Row],[6M Return vs Nifty]]-AVERAGE(Table2[6M Return vs Nifty]))/_xlfn.STDEV.P(Table2[6M Return vs Nifty])</f>
        <v>7.8314844603693627</v>
      </c>
      <c r="M2">
        <v>0.53983401983474599</v>
      </c>
      <c r="N2">
        <f>(Table2[[#This Row],[1W Return vs Nifty]]-AVERAGE(Table2[1W Return vs Nifty]))/_xlfn.STDEV.P(Table2[1W Return vs Nifty])</f>
        <v>0.77557759900105894</v>
      </c>
      <c r="O2">
        <v>555.95000000000005</v>
      </c>
      <c r="P2">
        <v>479.86710090186199</v>
      </c>
      <c r="Q2">
        <v>320.79844869710098</v>
      </c>
      <c r="R2">
        <v>74.922243207402204</v>
      </c>
      <c r="S2" s="1">
        <f>(Table2[[#This Row],[Close Price]]-Table2[[#This Row],[20D EMA]])/Table2[[#This Row],[20D EMA]]</f>
        <v>0.10513535389873177</v>
      </c>
      <c r="T2" s="1">
        <f>(Table2[[#This Row],[Close Price]]-Table2[[#This Row],[50D EMA]])/Table2[[#This Row],[50D EMA]]</f>
        <v>0.28035449574537807</v>
      </c>
      <c r="U2" s="1">
        <f>(Table2[[#This Row],[Close Price]]-Table2[[#This Row],[200D EMA]])/Table2[[#This Row],[200D EMA]]</f>
        <v>0.91522123157184776</v>
      </c>
      <c r="V2">
        <v>0.98345738073575095</v>
      </c>
      <c r="W2">
        <v>605.04999999999995</v>
      </c>
      <c r="X2">
        <v>638</v>
      </c>
      <c r="Y2">
        <v>581.20000000000005</v>
      </c>
      <c r="Z2">
        <v>647.70000000000005</v>
      </c>
      <c r="AA2">
        <v>511</v>
      </c>
      <c r="AB2">
        <v>647.70000000000005</v>
      </c>
      <c r="AC2" s="1">
        <f>(Table2[[#This Row],[Close Price]]/Table2[[#This Row],[Day Low]])-1</f>
        <v>1.5453268324931768E-2</v>
      </c>
      <c r="AD2" s="1">
        <f>(Table2[[#This Row],[Day High]]/Table2[[#This Row],[Close Price]])-1</f>
        <v>3.8411458333333481E-2</v>
      </c>
      <c r="AE2" s="1">
        <f>(Table2[[#This Row],[Close Price]]/Table2[[#This Row],[Current Week Low]])-1</f>
        <v>5.7123193392979887E-2</v>
      </c>
      <c r="AF2" s="1">
        <f>(Table2[[#This Row],[Current Week High]]/Table2[[#This Row],[Close Price]])-1</f>
        <v>5.4199218750000222E-2</v>
      </c>
      <c r="AG2" s="1">
        <f>(Table2[[#This Row],[Close Price]]/Table2[[#This Row],[Current Month Low]])-1</f>
        <v>0.20234833659491192</v>
      </c>
      <c r="AH2" s="1">
        <f>(Table2[[#This Row],[Current Month High]]/Table2[[#This Row],[Close Price]])-1</f>
        <v>5.4199218750000222E-2</v>
      </c>
      <c r="AI2">
        <v>5.4199218750000204</v>
      </c>
      <c r="AJ2">
        <v>318.799631914386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0.62</v>
      </c>
      <c r="AM2" t="s">
        <v>3226</v>
      </c>
      <c r="AN2">
        <v>20.97</v>
      </c>
      <c r="AO2" t="s">
        <v>3226</v>
      </c>
      <c r="AP2">
        <v>0.273808956972101</v>
      </c>
      <c r="AQ2">
        <f>(Table2[[#This Row],[Sharpe Ratio]]-AVERAGE(Table2[Sharpe Ratio]))/_xlfn.STDEV.P(Table2[Sharpe Ratio])</f>
        <v>2.4492976947988225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17.466324354868352</v>
      </c>
      <c r="AS2">
        <f>_xlfn.RANK.AVG(Table2[[#This Row],[1Y Return vs Nifty Z-Score]],Table2[1Y Return vs Nifty Z-Score])</f>
        <v>12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6</v>
      </c>
    </row>
    <row r="3" spans="1:48" x14ac:dyDescent="0.3">
      <c r="A3" t="s">
        <v>910</v>
      </c>
      <c r="B3" t="s">
        <v>911</v>
      </c>
      <c r="C3" t="s">
        <v>3175</v>
      </c>
      <c r="D3" t="s">
        <v>912</v>
      </c>
      <c r="E3">
        <v>17405.45915948</v>
      </c>
      <c r="F3">
        <v>2558.1999999999998</v>
      </c>
      <c r="G3">
        <v>210.99733201218399</v>
      </c>
      <c r="H3">
        <f>(Table2[[#This Row],[1Y Return vs Nifty]]-AVERAGE(Table2[1Y Return vs Nifty]))/_xlfn.STDEV.P(Table2[1Y Return vs Nifty])</f>
        <v>2.9933765990730565</v>
      </c>
      <c r="I3">
        <v>24.463990519724799</v>
      </c>
      <c r="J3">
        <f>(Table2[[#This Row],[1M Return vs Nifty]]-AVERAGE(Table2[1M Return vs Nifty]))/_xlfn.STDEV.P(Table2[1M Return vs Nifty])</f>
        <v>2.4631277839504948</v>
      </c>
      <c r="K3">
        <v>230.01389518757099</v>
      </c>
      <c r="L3">
        <f>(Table2[[#This Row],[6M Return vs Nifty]]-AVERAGE(Table2[6M Return vs Nifty]))/_xlfn.STDEV.P(Table2[6M Return vs Nifty])</f>
        <v>5.9270024681684372</v>
      </c>
      <c r="M3">
        <v>-4.2589417124253304</v>
      </c>
      <c r="N3">
        <f>(Table2[[#This Row],[1W Return vs Nifty]]-AVERAGE(Table2[1W Return vs Nifty]))/_xlfn.STDEV.P(Table2[1W Return vs Nifty])</f>
        <v>-0.36952247169703467</v>
      </c>
      <c r="O3">
        <v>2200.96</v>
      </c>
      <c r="P3">
        <v>1926.6418598648499</v>
      </c>
      <c r="Q3">
        <v>1352.1219981942099</v>
      </c>
      <c r="R3">
        <v>73.459576225699607</v>
      </c>
      <c r="S3" s="1">
        <f>(Table2[[#This Row],[Close Price]]-Table2[[#This Row],[20D EMA]])/Table2[[#This Row],[20D EMA]]</f>
        <v>0.16231099156731599</v>
      </c>
      <c r="T3" s="1">
        <f>(Table2[[#This Row],[Close Price]]-Table2[[#This Row],[50D EMA]])/Table2[[#This Row],[50D EMA]]</f>
        <v>0.32780256325348001</v>
      </c>
      <c r="U3" s="1">
        <f>(Table2[[#This Row],[Close Price]]-Table2[[#This Row],[200D EMA]])/Table2[[#This Row],[200D EMA]]</f>
        <v>0.89198903901906401</v>
      </c>
      <c r="V3">
        <v>0.683627544823318</v>
      </c>
      <c r="W3">
        <v>2340</v>
      </c>
      <c r="X3">
        <v>2631.9</v>
      </c>
      <c r="Y3">
        <v>2157</v>
      </c>
      <c r="Z3">
        <v>2631.9</v>
      </c>
      <c r="AA3">
        <v>2157</v>
      </c>
      <c r="AB3">
        <v>2631.9</v>
      </c>
      <c r="AC3" s="1">
        <f>(Table2[[#This Row],[Close Price]]/Table2[[#This Row],[Day Low]])-1</f>
        <v>9.3247863247863272E-2</v>
      </c>
      <c r="AD3" s="1">
        <f>(Table2[[#This Row],[Day High]]/Table2[[#This Row],[Close Price]])-1</f>
        <v>2.8809319052458759E-2</v>
      </c>
      <c r="AE3" s="1">
        <f>(Table2[[#This Row],[Close Price]]/Table2[[#This Row],[Current Week Low]])-1</f>
        <v>0.18599907278627725</v>
      </c>
      <c r="AF3" s="1">
        <f>(Table2[[#This Row],[Current Week High]]/Table2[[#This Row],[Close Price]])-1</f>
        <v>2.8809319052458759E-2</v>
      </c>
      <c r="AG3" s="1">
        <f>(Table2[[#This Row],[Close Price]]/Table2[[#This Row],[Current Month Low]])-1</f>
        <v>0.18599907278627725</v>
      </c>
      <c r="AH3" s="1">
        <f>(Table2[[#This Row],[Current Month High]]/Table2[[#This Row],[Close Price]])-1</f>
        <v>2.8809319052458759E-2</v>
      </c>
      <c r="AI3">
        <v>2.8809319052458702</v>
      </c>
      <c r="AJ3">
        <v>262.04358901783098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0.78</v>
      </c>
      <c r="AM3" t="s">
        <v>3226</v>
      </c>
      <c r="AN3">
        <v>19.28</v>
      </c>
      <c r="AO3" t="s">
        <v>3226</v>
      </c>
      <c r="AP3">
        <v>0.25514341166361298</v>
      </c>
      <c r="AQ3">
        <f>(Table2[[#This Row],[Sharpe Ratio]]-AVERAGE(Table2[Sharpe Ratio]))/_xlfn.STDEV.P(Table2[Sharpe Ratio])</f>
        <v>2.23218139905293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13.246165778547883</v>
      </c>
      <c r="AS3">
        <f>_xlfn.RANK.AVG(Table2[[#This Row],[1Y Return vs Nifty Z-Score]],Table2[1Y Return vs Nifty Z-Score])</f>
        <v>14</v>
      </c>
      <c r="AT3">
        <f>_xlfn.RANK.AVG(Table2[[#This Row],[6M Return vs Nifty Z-Score]],Table2[6M Return vs Nifty Z-Score])</f>
        <v>2</v>
      </c>
      <c r="AU3">
        <f>_xlfn.RANK.AVG(Table2[[#This Row],[Sharpe Ratio Z-Score]],Table2[Sharpe Ratio Z-Score])</f>
        <v>8</v>
      </c>
      <c r="AV3">
        <f>(Table2[[#This Row],[Rank 1Y]]+Table2[[#This Row],[Rank 6M]]+Table2[[#This Row],[Rank Sharpe]])/3</f>
        <v>8</v>
      </c>
    </row>
    <row r="4" spans="1:48" x14ac:dyDescent="0.3">
      <c r="A4" t="s">
        <v>237</v>
      </c>
      <c r="B4" t="s">
        <v>238</v>
      </c>
      <c r="C4" t="s">
        <v>3180</v>
      </c>
      <c r="D4" t="s">
        <v>239</v>
      </c>
      <c r="E4">
        <v>113366.212712081</v>
      </c>
      <c r="F4">
        <v>83.11</v>
      </c>
      <c r="G4">
        <v>248.87413803381099</v>
      </c>
      <c r="H4">
        <f>(Table2[[#This Row],[1Y Return vs Nifty]]-AVERAGE(Table2[1Y Return vs Nifty]))/_xlfn.STDEV.P(Table2[1Y Return vs Nifty])</f>
        <v>3.6163003735643353</v>
      </c>
      <c r="I4">
        <v>-6.2528950501461296</v>
      </c>
      <c r="J4">
        <f>(Table2[[#This Row],[1M Return vs Nifty]]-AVERAGE(Table2[1M Return vs Nifty]))/_xlfn.STDEV.P(Table2[1M Return vs Nifty])</f>
        <v>-0.47254558278756897</v>
      </c>
      <c r="K4">
        <v>107.24786458294599</v>
      </c>
      <c r="L4">
        <f>(Table2[[#This Row],[6M Return vs Nifty]]-AVERAGE(Table2[6M Return vs Nifty]))/_xlfn.STDEV.P(Table2[6M Return vs Nifty])</f>
        <v>2.4444045939399417</v>
      </c>
      <c r="M4">
        <v>4.82385472202618</v>
      </c>
      <c r="N4">
        <f>(Table2[[#This Row],[1W Return vs Nifty]]-AVERAGE(Table2[1W Return vs Nifty]))/_xlfn.STDEV.P(Table2[1W Return vs Nifty])</f>
        <v>1.7978450860963782</v>
      </c>
      <c r="O4">
        <v>76.94</v>
      </c>
      <c r="P4">
        <v>70.245324696186998</v>
      </c>
      <c r="Q4">
        <v>51.520399907906899</v>
      </c>
      <c r="R4">
        <v>73.310401010843606</v>
      </c>
      <c r="S4" s="1">
        <f>(Table2[[#This Row],[Close Price]]-Table2[[#This Row],[20D EMA]])/Table2[[#This Row],[20D EMA]]</f>
        <v>8.0192357681310139E-2</v>
      </c>
      <c r="T4" s="1">
        <f>(Table2[[#This Row],[Close Price]]-Table2[[#This Row],[50D EMA]])/Table2[[#This Row],[50D EMA]]</f>
        <v>0.18313923893800882</v>
      </c>
      <c r="U4" s="1">
        <f>(Table2[[#This Row],[Close Price]]-Table2[[#This Row],[200D EMA]])/Table2[[#This Row],[200D EMA]]</f>
        <v>0.61314741633527203</v>
      </c>
      <c r="V4">
        <v>0.99128365657735895</v>
      </c>
      <c r="W4">
        <v>80.8</v>
      </c>
      <c r="X4">
        <v>84.5</v>
      </c>
      <c r="Y4">
        <v>72.819999999999993</v>
      </c>
      <c r="Z4">
        <v>86.04</v>
      </c>
      <c r="AA4">
        <v>72.5</v>
      </c>
      <c r="AB4">
        <v>86.04</v>
      </c>
      <c r="AC4" s="1">
        <f>(Table2[[#This Row],[Close Price]]/Table2[[#This Row],[Day Low]])-1</f>
        <v>2.858910891089117E-2</v>
      </c>
      <c r="AD4" s="1">
        <f>(Table2[[#This Row],[Day High]]/Table2[[#This Row],[Close Price]])-1</f>
        <v>1.6724822524365246E-2</v>
      </c>
      <c r="AE4" s="1">
        <f>(Table2[[#This Row],[Close Price]]/Table2[[#This Row],[Current Week Low]])-1</f>
        <v>0.14130733315023347</v>
      </c>
      <c r="AF4" s="1">
        <f>(Table2[[#This Row],[Current Week High]]/Table2[[#This Row],[Close Price]])-1</f>
        <v>3.525448201179171E-2</v>
      </c>
      <c r="AG4" s="1">
        <f>(Table2[[#This Row],[Close Price]]/Table2[[#This Row],[Current Month Low]])-1</f>
        <v>0.14634482758620693</v>
      </c>
      <c r="AH4" s="1">
        <f>(Table2[[#This Row],[Current Month High]]/Table2[[#This Row],[Close Price]])-1</f>
        <v>3.525448201179171E-2</v>
      </c>
      <c r="AI4">
        <v>3.5254482011791701</v>
      </c>
      <c r="AJ4">
        <v>282.99539170506898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0.52</v>
      </c>
      <c r="AM4" t="s">
        <v>3226</v>
      </c>
      <c r="AN4">
        <v>5.26</v>
      </c>
      <c r="AO4" t="s">
        <v>3226</v>
      </c>
      <c r="AP4">
        <v>0.22620161609695999</v>
      </c>
      <c r="AQ4">
        <f>(Table2[[#This Row],[Sharpe Ratio]]-AVERAGE(Table2[Sharpe Ratio]))/_xlfn.STDEV.P(Table2[Sharpe Ratio])</f>
        <v>1.8955324910347371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9.2815369618478236</v>
      </c>
      <c r="AS4">
        <f>_xlfn.RANK.AVG(Table2[[#This Row],[1Y Return vs Nifty Z-Score]],Table2[1Y Return vs Nifty Z-Score])</f>
        <v>6</v>
      </c>
      <c r="AT4">
        <f>_xlfn.RANK.AVG(Table2[[#This Row],[6M Return vs Nifty Z-Score]],Table2[6M Return vs Nifty Z-Score])</f>
        <v>17</v>
      </c>
      <c r="AU4">
        <f>_xlfn.RANK.AVG(Table2[[#This Row],[Sharpe Ratio Z-Score]],Table2[Sharpe Ratio Z-Score])</f>
        <v>22</v>
      </c>
      <c r="AV4">
        <f>(Table2[[#This Row],[Rank 1Y]]+Table2[[#This Row],[Rank 6M]]+Table2[[#This Row],[Rank Sharpe]])/3</f>
        <v>15</v>
      </c>
    </row>
    <row r="5" spans="1:48" x14ac:dyDescent="0.3">
      <c r="A5" t="s">
        <v>605</v>
      </c>
      <c r="B5" t="s">
        <v>606</v>
      </c>
      <c r="C5" t="s">
        <v>3180</v>
      </c>
      <c r="D5" t="s">
        <v>166</v>
      </c>
      <c r="E5">
        <v>32723.925204415998</v>
      </c>
      <c r="F5">
        <v>250.99</v>
      </c>
      <c r="G5">
        <v>381.60808470631002</v>
      </c>
      <c r="H5">
        <f>(Table2[[#This Row],[1Y Return vs Nifty]]-AVERAGE(Table2[1Y Return vs Nifty]))/_xlfn.STDEV.P(Table2[1Y Return vs Nifty])</f>
        <v>5.7992492477948234</v>
      </c>
      <c r="I5">
        <v>9.1831466445110301</v>
      </c>
      <c r="J5">
        <f>(Table2[[#This Row],[1M Return vs Nifty]]-AVERAGE(Table2[1M Return vs Nifty]))/_xlfn.STDEV.P(Table2[1M Return vs Nifty])</f>
        <v>1.0027073815074607</v>
      </c>
      <c r="K5">
        <v>107.457193631622</v>
      </c>
      <c r="L5">
        <f>(Table2[[#This Row],[6M Return vs Nifty]]-AVERAGE(Table2[6M Return vs Nifty]))/_xlfn.STDEV.P(Table2[6M Return vs Nifty])</f>
        <v>2.4503427911459847</v>
      </c>
      <c r="M5">
        <v>8.5573042263596708</v>
      </c>
      <c r="N5">
        <f>(Table2[[#This Row],[1W Return vs Nifty]]-AVERAGE(Table2[1W Return vs Nifty]))/_xlfn.STDEV.P(Table2[1W Return vs Nifty])</f>
        <v>2.6887334146798372</v>
      </c>
      <c r="O5">
        <v>225.11</v>
      </c>
      <c r="P5">
        <v>200.97420225129201</v>
      </c>
      <c r="Q5">
        <v>148.17436472460699</v>
      </c>
      <c r="R5">
        <v>82.070989858130901</v>
      </c>
      <c r="S5" s="1">
        <f>(Table2[[#This Row],[Close Price]]-Table2[[#This Row],[20D EMA]])/Table2[[#This Row],[20D EMA]]</f>
        <v>0.11496601661409975</v>
      </c>
      <c r="T5" s="1">
        <f>(Table2[[#This Row],[Close Price]]-Table2[[#This Row],[50D EMA]])/Table2[[#This Row],[50D EMA]]</f>
        <v>0.24886675597383273</v>
      </c>
      <c r="U5" s="1">
        <f>(Table2[[#This Row],[Close Price]]-Table2[[#This Row],[200D EMA]])/Table2[[#This Row],[200D EMA]]</f>
        <v>0.69388274730573996</v>
      </c>
      <c r="V5">
        <v>0.80401972594346405</v>
      </c>
      <c r="W5">
        <v>240.45</v>
      </c>
      <c r="X5">
        <v>253.17</v>
      </c>
      <c r="Y5">
        <v>214.75</v>
      </c>
      <c r="Z5">
        <v>253.17</v>
      </c>
      <c r="AA5">
        <v>214.75</v>
      </c>
      <c r="AB5">
        <v>253.17</v>
      </c>
      <c r="AC5" s="1">
        <f>(Table2[[#This Row],[Close Price]]/Table2[[#This Row],[Day Low]])-1</f>
        <v>4.3834477022250073E-2</v>
      </c>
      <c r="AD5" s="1">
        <f>(Table2[[#This Row],[Day High]]/Table2[[#This Row],[Close Price]])-1</f>
        <v>8.68560500418325E-3</v>
      </c>
      <c r="AE5" s="1">
        <f>(Table2[[#This Row],[Close Price]]/Table2[[#This Row],[Current Week Low]])-1</f>
        <v>0.16875436554132706</v>
      </c>
      <c r="AF5" s="1">
        <f>(Table2[[#This Row],[Current Week High]]/Table2[[#This Row],[Close Price]])-1</f>
        <v>8.68560500418325E-3</v>
      </c>
      <c r="AG5" s="1">
        <f>(Table2[[#This Row],[Close Price]]/Table2[[#This Row],[Current Month Low]])-1</f>
        <v>0.16875436554132706</v>
      </c>
      <c r="AH5" s="1">
        <f>(Table2[[#This Row],[Current Month High]]/Table2[[#This Row],[Close Price]])-1</f>
        <v>8.68560500418325E-3</v>
      </c>
      <c r="AI5">
        <v>0.868560500418325</v>
      </c>
      <c r="AJ5">
        <v>433.45377258235902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0.7</v>
      </c>
      <c r="AM5" t="s">
        <v>3226</v>
      </c>
      <c r="AN5">
        <v>10.91</v>
      </c>
      <c r="AO5" t="s">
        <v>3226</v>
      </c>
      <c r="AP5">
        <v>0.20810636526644599</v>
      </c>
      <c r="AQ5">
        <f>(Table2[[#This Row],[Sharpe Ratio]]-AVERAGE(Table2[Sharpe Ratio]))/_xlfn.STDEV.P(Table2[Sharpe Ratio])</f>
        <v>1.685049820103746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13.626082655231851</v>
      </c>
      <c r="AS5">
        <f>_xlfn.RANK.AVG(Table2[[#This Row],[1Y Return vs Nifty Z-Score]],Table2[1Y Return vs Nifty Z-Score])</f>
        <v>1</v>
      </c>
      <c r="AT5">
        <f>_xlfn.RANK.AVG(Table2[[#This Row],[6M Return vs Nifty Z-Score]],Table2[6M Return vs Nifty Z-Score])</f>
        <v>16</v>
      </c>
      <c r="AU5">
        <f>_xlfn.RANK.AVG(Table2[[#This Row],[Sharpe Ratio Z-Score]],Table2[Sharpe Ratio Z-Score])</f>
        <v>31</v>
      </c>
      <c r="AV5">
        <f>(Table2[[#This Row],[Rank 1Y]]+Table2[[#This Row],[Rank 6M]]+Table2[[#This Row],[Rank Sharpe]])/3</f>
        <v>16</v>
      </c>
    </row>
    <row r="6" spans="1:48" x14ac:dyDescent="0.3">
      <c r="A6" t="s">
        <v>230</v>
      </c>
      <c r="B6" t="s">
        <v>231</v>
      </c>
      <c r="C6" t="s">
        <v>3171</v>
      </c>
      <c r="D6" t="s">
        <v>132</v>
      </c>
      <c r="E6">
        <v>115781.166153</v>
      </c>
      <c r="F6">
        <v>555.29999999999995</v>
      </c>
      <c r="G6">
        <v>206.77306840575</v>
      </c>
      <c r="H6">
        <f>(Table2[[#This Row],[1Y Return vs Nifty]]-AVERAGE(Table2[1Y Return vs Nifty]))/_xlfn.STDEV.P(Table2[1Y Return vs Nifty])</f>
        <v>2.923904156526989</v>
      </c>
      <c r="I6">
        <v>-10.247208556129999</v>
      </c>
      <c r="J6">
        <f>(Table2[[#This Row],[1M Return vs Nifty]]-AVERAGE(Table2[1M Return vs Nifty]))/_xlfn.STDEV.P(Table2[1M Return vs Nifty])</f>
        <v>-0.85429000642863595</v>
      </c>
      <c r="K6">
        <v>134.19204742392299</v>
      </c>
      <c r="L6">
        <f>(Table2[[#This Row],[6M Return vs Nifty]]-AVERAGE(Table2[6M Return vs Nifty]))/_xlfn.STDEV.P(Table2[6M Return vs Nifty])</f>
        <v>3.2087508338783639</v>
      </c>
      <c r="M6">
        <v>-7.5412129063565398</v>
      </c>
      <c r="N6">
        <f>(Table2[[#This Row],[1W Return vs Nifty]]-AVERAGE(Table2[1W Return vs Nifty]))/_xlfn.STDEV.P(Table2[1W Return vs Nifty])</f>
        <v>-1.1527491082230954</v>
      </c>
      <c r="O6">
        <v>570.29999999999995</v>
      </c>
      <c r="P6">
        <v>544.65615083607997</v>
      </c>
      <c r="Q6">
        <v>383.57525722175899</v>
      </c>
      <c r="R6">
        <v>34.872163136321397</v>
      </c>
      <c r="S6" s="1">
        <f>(Table2[[#This Row],[Close Price]]-Table2[[#This Row],[20D EMA]])/Table2[[#This Row],[20D EMA]]</f>
        <v>-2.6301946344029461E-2</v>
      </c>
      <c r="T6" s="1">
        <f>(Table2[[#This Row],[Close Price]]-Table2[[#This Row],[50D EMA]])/Table2[[#This Row],[50D EMA]]</f>
        <v>1.9542328031329551E-2</v>
      </c>
      <c r="U6" s="1">
        <f>(Table2[[#This Row],[Close Price]]-Table2[[#This Row],[200D EMA]])/Table2[[#This Row],[200D EMA]]</f>
        <v>0.4476950469173786</v>
      </c>
      <c r="V6">
        <v>0.56068701582094804</v>
      </c>
      <c r="W6">
        <v>547.9</v>
      </c>
      <c r="X6">
        <v>562.9</v>
      </c>
      <c r="Y6">
        <v>545.1</v>
      </c>
      <c r="Z6">
        <v>578.79999999999995</v>
      </c>
      <c r="AA6">
        <v>545.1</v>
      </c>
      <c r="AB6">
        <v>619.5</v>
      </c>
      <c r="AC6" s="1">
        <f>(Table2[[#This Row],[Close Price]]/Table2[[#This Row],[Day Low]])-1</f>
        <v>1.3506114254425938E-2</v>
      </c>
      <c r="AD6" s="1">
        <f>(Table2[[#This Row],[Day High]]/Table2[[#This Row],[Close Price]])-1</f>
        <v>1.3686295696020201E-2</v>
      </c>
      <c r="AE6" s="1">
        <f>(Table2[[#This Row],[Close Price]]/Table2[[#This Row],[Current Week Low]])-1</f>
        <v>1.8712162905888619E-2</v>
      </c>
      <c r="AF6" s="1">
        <f>(Table2[[#This Row],[Current Week High]]/Table2[[#This Row],[Close Price]])-1</f>
        <v>4.2319466954799267E-2</v>
      </c>
      <c r="AG6" s="1">
        <f>(Table2[[#This Row],[Close Price]]/Table2[[#This Row],[Current Month Low]])-1</f>
        <v>1.8712162905888619E-2</v>
      </c>
      <c r="AH6" s="1">
        <f>(Table2[[#This Row],[Current Month High]]/Table2[[#This Row],[Close Price]])-1</f>
        <v>0.11561318206374938</v>
      </c>
      <c r="AI6">
        <v>16.513596254276901</v>
      </c>
      <c r="AJ6">
        <v>290.64368624692202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0.31</v>
      </c>
      <c r="AM6" t="s">
        <v>3226</v>
      </c>
      <c r="AN6">
        <v>-3.96</v>
      </c>
      <c r="AO6" t="s">
        <v>3227</v>
      </c>
      <c r="AP6">
        <v>0.22155748192066399</v>
      </c>
      <c r="AQ6">
        <f>(Table2[[#This Row],[Sharpe Ratio]]-AVERAGE(Table2[Sharpe Ratio]))/_xlfn.STDEV.P(Table2[Sharpe Ratio])</f>
        <v>1.8415122525343506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5.967128128287972</v>
      </c>
      <c r="AS6">
        <f>_xlfn.RANK.AVG(Table2[[#This Row],[1Y Return vs Nifty Z-Score]],Table2[1Y Return vs Nifty Z-Score])</f>
        <v>16</v>
      </c>
      <c r="AT6">
        <f>_xlfn.RANK.AVG(Table2[[#This Row],[6M Return vs Nifty Z-Score]],Table2[6M Return vs Nifty Z-Score])</f>
        <v>8</v>
      </c>
      <c r="AU6">
        <f>_xlfn.RANK.AVG(Table2[[#This Row],[Sharpe Ratio Z-Score]],Table2[Sharpe Ratio Z-Score])</f>
        <v>24</v>
      </c>
      <c r="AV6">
        <f>(Table2[[#This Row],[Rank 1Y]]+Table2[[#This Row],[Rank 6M]]+Table2[[#This Row],[Rank Sharpe]])/3</f>
        <v>16</v>
      </c>
    </row>
    <row r="7" spans="1:48" x14ac:dyDescent="0.3">
      <c r="A7" t="s">
        <v>470</v>
      </c>
      <c r="B7" t="s">
        <v>471</v>
      </c>
      <c r="C7" t="s">
        <v>3180</v>
      </c>
      <c r="D7" t="s">
        <v>320</v>
      </c>
      <c r="E7">
        <v>47796.5161104</v>
      </c>
      <c r="F7">
        <v>1816.8</v>
      </c>
      <c r="G7">
        <v>207.86065682046601</v>
      </c>
      <c r="H7">
        <f>(Table2[[#This Row],[1Y Return vs Nifty]]-AVERAGE(Table2[1Y Return vs Nifty]))/_xlfn.STDEV.P(Table2[1Y Return vs Nifty])</f>
        <v>2.941790687930959</v>
      </c>
      <c r="I7">
        <v>-26.878547811911702</v>
      </c>
      <c r="J7">
        <f>(Table2[[#This Row],[1M Return vs Nifty]]-AVERAGE(Table2[1M Return vs Nifty]))/_xlfn.STDEV.P(Table2[1M Return vs Nifty])</f>
        <v>-2.4437799172896981</v>
      </c>
      <c r="K7">
        <v>133.335400275799</v>
      </c>
      <c r="L7">
        <f>(Table2[[#This Row],[6M Return vs Nifty]]-AVERAGE(Table2[6M Return vs Nifty]))/_xlfn.STDEV.P(Table2[6M Return vs Nifty])</f>
        <v>3.1844496691153803</v>
      </c>
      <c r="M7">
        <v>-7.1088667061314403</v>
      </c>
      <c r="N7">
        <f>(Table2[[#This Row],[1W Return vs Nifty]]-AVERAGE(Table2[1W Return vs Nifty]))/_xlfn.STDEV.P(Table2[1W Return vs Nifty])</f>
        <v>-1.0495811978922147</v>
      </c>
      <c r="O7">
        <v>1961.32</v>
      </c>
      <c r="P7">
        <v>2088.3061171496702</v>
      </c>
      <c r="Q7">
        <v>1574.2352305520101</v>
      </c>
      <c r="R7">
        <v>28.289378153357902</v>
      </c>
      <c r="S7" s="1">
        <f>(Table2[[#This Row],[Close Price]]-Table2[[#This Row],[20D EMA]])/Table2[[#This Row],[20D EMA]]</f>
        <v>-7.368506923908387E-2</v>
      </c>
      <c r="T7" s="1">
        <f>(Table2[[#This Row],[Close Price]]-Table2[[#This Row],[50D EMA]])/Table2[[#This Row],[50D EMA]]</f>
        <v>-0.13001260443571799</v>
      </c>
      <c r="U7" s="1">
        <f>(Table2[[#This Row],[Close Price]]-Table2[[#This Row],[200D EMA]])/Table2[[#This Row],[200D EMA]]</f>
        <v>0.15408419576719412</v>
      </c>
      <c r="V7">
        <v>0.76568577886878098</v>
      </c>
      <c r="W7">
        <v>1794.05</v>
      </c>
      <c r="X7">
        <v>1859.9</v>
      </c>
      <c r="Y7">
        <v>1785</v>
      </c>
      <c r="Z7">
        <v>1874.8</v>
      </c>
      <c r="AA7">
        <v>1785</v>
      </c>
      <c r="AB7">
        <v>1998.7</v>
      </c>
      <c r="AC7" s="1">
        <f>(Table2[[#This Row],[Close Price]]/Table2[[#This Row],[Day Low]])-1</f>
        <v>1.2680805997603128E-2</v>
      </c>
      <c r="AD7" s="1">
        <f>(Table2[[#This Row],[Day High]]/Table2[[#This Row],[Close Price]])-1</f>
        <v>2.3723029502421999E-2</v>
      </c>
      <c r="AE7" s="1">
        <f>(Table2[[#This Row],[Close Price]]/Table2[[#This Row],[Current Week Low]])-1</f>
        <v>1.7815126050420238E-2</v>
      </c>
      <c r="AF7" s="1">
        <f>(Table2[[#This Row],[Current Week High]]/Table2[[#This Row],[Close Price]])-1</f>
        <v>3.192426243945401E-2</v>
      </c>
      <c r="AG7" s="1">
        <f>(Table2[[#This Row],[Close Price]]/Table2[[#This Row],[Current Month Low]])-1</f>
        <v>1.7815126050420238E-2</v>
      </c>
      <c r="AH7" s="1">
        <f>(Table2[[#This Row],[Current Month High]]/Table2[[#This Row],[Close Price]])-1</f>
        <v>0.1001210920299429</v>
      </c>
      <c r="AI7">
        <v>63.994385733157102</v>
      </c>
      <c r="AJ7">
        <v>317.07988980716198</v>
      </c>
      <c r="AK7" t="str">
        <f>IF(AND(Table2[[#This Row],[20D EMA]]&gt;Table2[[#This Row],[50D EMA]],Table2[[#This Row],[50D EMA]]&gt;Table2[[#This Row],[200D EMA]]),"Uptrend","Downtrend/NoTrend")</f>
        <v>Downtrend/NoTrend</v>
      </c>
      <c r="AL7">
        <v>-0.21</v>
      </c>
      <c r="AM7" t="s">
        <v>3227</v>
      </c>
      <c r="AN7">
        <v>-9.73</v>
      </c>
      <c r="AO7" t="s">
        <v>3227</v>
      </c>
      <c r="AP7">
        <v>0.20464143681696001</v>
      </c>
      <c r="AQ7">
        <f>(Table2[[#This Row],[Sharpe Ratio]]-AVERAGE(Table2[Sharpe Ratio]))/_xlfn.STDEV.P(Table2[Sharpe Ratio])</f>
        <v>1.6447460187658416</v>
      </c>
      <c r="AR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">
        <f>_xlfn.RANK.AVG(Table2[[#This Row],[1Y Return vs Nifty Z-Score]],Table2[1Y Return vs Nifty Z-Score])</f>
        <v>15</v>
      </c>
      <c r="AT7">
        <f>_xlfn.RANK.AVG(Table2[[#This Row],[6M Return vs Nifty Z-Score]],Table2[6M Return vs Nifty Z-Score])</f>
        <v>10</v>
      </c>
      <c r="AU7">
        <f>_xlfn.RANK.AVG(Table2[[#This Row],[Sharpe Ratio Z-Score]],Table2[Sharpe Ratio Z-Score])</f>
        <v>34</v>
      </c>
      <c r="AV7">
        <f>(Table2[[#This Row],[Rank 1Y]]+Table2[[#This Row],[Rank 6M]]+Table2[[#This Row],[Rank Sharpe]])/3</f>
        <v>19.666666666666668</v>
      </c>
    </row>
    <row r="8" spans="1:48" x14ac:dyDescent="0.3">
      <c r="A8" t="s">
        <v>772</v>
      </c>
      <c r="B8" t="s">
        <v>773</v>
      </c>
      <c r="C8" t="s">
        <v>3181</v>
      </c>
      <c r="D8" t="s">
        <v>135</v>
      </c>
      <c r="E8">
        <v>22081.014282504999</v>
      </c>
      <c r="F8">
        <v>645.85</v>
      </c>
      <c r="G8">
        <v>164.648652559026</v>
      </c>
      <c r="H8">
        <f>(Table2[[#This Row],[1Y Return vs Nifty]]-AVERAGE(Table2[1Y Return vs Nifty]))/_xlfn.STDEV.P(Table2[1Y Return vs Nifty])</f>
        <v>2.2311239864540742</v>
      </c>
      <c r="I8">
        <v>18.244495953200701</v>
      </c>
      <c r="J8">
        <f>(Table2[[#This Row],[1M Return vs Nifty]]-AVERAGE(Table2[1M Return vs Nifty]))/_xlfn.STDEV.P(Table2[1M Return vs Nifty])</f>
        <v>1.8687184154621121</v>
      </c>
      <c r="K8">
        <v>110.119370381631</v>
      </c>
      <c r="L8">
        <f>(Table2[[#This Row],[6M Return vs Nifty]]-AVERAGE(Table2[6M Return vs Nifty]))/_xlfn.STDEV.P(Table2[6M Return vs Nifty])</f>
        <v>2.5258627948859491</v>
      </c>
      <c r="M8">
        <v>-4.5401882734489502E-2</v>
      </c>
      <c r="N8">
        <f>(Table2[[#This Row],[1W Return vs Nifty]]-AVERAGE(Table2[1W Return vs Nifty]))/_xlfn.STDEV.P(Table2[1W Return vs Nifty])</f>
        <v>0.63592663158827833</v>
      </c>
      <c r="O8">
        <v>601.96</v>
      </c>
      <c r="P8">
        <v>553.84141480856897</v>
      </c>
      <c r="Q8">
        <v>415.40929370620398</v>
      </c>
      <c r="R8">
        <v>77.320949308091002</v>
      </c>
      <c r="S8" s="1">
        <f>(Table2[[#This Row],[Close Price]]-Table2[[#This Row],[20D EMA]])/Table2[[#This Row],[20D EMA]]</f>
        <v>7.2911821383480596E-2</v>
      </c>
      <c r="T8" s="1">
        <f>(Table2[[#This Row],[Close Price]]-Table2[[#This Row],[50D EMA]])/Table2[[#This Row],[50D EMA]]</f>
        <v>0.1661280336416032</v>
      </c>
      <c r="U8" s="1">
        <f>(Table2[[#This Row],[Close Price]]-Table2[[#This Row],[200D EMA]])/Table2[[#This Row],[200D EMA]]</f>
        <v>0.55473170625974011</v>
      </c>
      <c r="V8">
        <v>0.71592506928279498</v>
      </c>
      <c r="W8">
        <v>632.85</v>
      </c>
      <c r="X8">
        <v>660</v>
      </c>
      <c r="Y8">
        <v>594.1</v>
      </c>
      <c r="Z8">
        <v>660</v>
      </c>
      <c r="AA8">
        <v>591.20000000000005</v>
      </c>
      <c r="AB8">
        <v>660</v>
      </c>
      <c r="AC8" s="1">
        <f>(Table2[[#This Row],[Close Price]]/Table2[[#This Row],[Day Low]])-1</f>
        <v>2.054199257327971E-2</v>
      </c>
      <c r="AD8" s="1">
        <f>(Table2[[#This Row],[Day High]]/Table2[[#This Row],[Close Price]])-1</f>
        <v>2.1909112022915567E-2</v>
      </c>
      <c r="AE8" s="1">
        <f>(Table2[[#This Row],[Close Price]]/Table2[[#This Row],[Current Week Low]])-1</f>
        <v>8.7106547719239202E-2</v>
      </c>
      <c r="AF8" s="1">
        <f>(Table2[[#This Row],[Current Week High]]/Table2[[#This Row],[Close Price]])-1</f>
        <v>2.1909112022915567E-2</v>
      </c>
      <c r="AG8" s="1">
        <f>(Table2[[#This Row],[Close Price]]/Table2[[#This Row],[Current Month Low]])-1</f>
        <v>9.2439106901217816E-2</v>
      </c>
      <c r="AH8" s="1">
        <f>(Table2[[#This Row],[Current Month High]]/Table2[[#This Row],[Close Price]])-1</f>
        <v>2.1909112022915567E-2</v>
      </c>
      <c r="AI8">
        <v>2.19091120229155</v>
      </c>
      <c r="AJ8">
        <v>207.47441085455799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0.53</v>
      </c>
      <c r="AM8" t="s">
        <v>3226</v>
      </c>
      <c r="AN8">
        <v>6.01</v>
      </c>
      <c r="AO8" t="s">
        <v>3226</v>
      </c>
      <c r="AP8">
        <v>0.244347425793142</v>
      </c>
      <c r="AQ8">
        <f>(Table2[[#This Row],[Sharpe Ratio]]-AVERAGE(Table2[Sharpe Ratio]))/_xlfn.STDEV.P(Table2[Sharpe Ratio])</f>
        <v>2.1066032590960035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9.3682350874864166</v>
      </c>
      <c r="AS8">
        <f>_xlfn.RANK.AVG(Table2[[#This Row],[1Y Return vs Nifty Z-Score]],Table2[1Y Return vs Nifty Z-Score])</f>
        <v>32</v>
      </c>
      <c r="AT8">
        <f>_xlfn.RANK.AVG(Table2[[#This Row],[6M Return vs Nifty Z-Score]],Table2[6M Return vs Nifty Z-Score])</f>
        <v>15</v>
      </c>
      <c r="AU8">
        <f>_xlfn.RANK.AVG(Table2[[#This Row],[Sharpe Ratio Z-Score]],Table2[Sharpe Ratio Z-Score])</f>
        <v>12</v>
      </c>
      <c r="AV8">
        <f>(Table2[[#This Row],[Rank 1Y]]+Table2[[#This Row],[Rank 6M]]+Table2[[#This Row],[Rank Sharpe]])/3</f>
        <v>19.666666666666668</v>
      </c>
    </row>
    <row r="9" spans="1:48" x14ac:dyDescent="0.3">
      <c r="A9" t="s">
        <v>558</v>
      </c>
      <c r="B9" t="s">
        <v>559</v>
      </c>
      <c r="C9" t="s">
        <v>3170</v>
      </c>
      <c r="D9" t="s">
        <v>43</v>
      </c>
      <c r="E9">
        <v>37888.161065599998</v>
      </c>
      <c r="F9">
        <v>7316.8</v>
      </c>
      <c r="G9">
        <v>226.710428131566</v>
      </c>
      <c r="H9">
        <f>(Table2[[#This Row],[1Y Return vs Nifty]]-AVERAGE(Table2[1Y Return vs Nifty]))/_xlfn.STDEV.P(Table2[1Y Return vs Nifty])</f>
        <v>3.2517949339780876</v>
      </c>
      <c r="I9">
        <v>44.293197639646202</v>
      </c>
      <c r="J9">
        <f>(Table2[[#This Row],[1M Return vs Nifty]]-AVERAGE(Table2[1M Return vs Nifty]))/_xlfn.STDEV.P(Table2[1M Return vs Nifty])</f>
        <v>4.3582442368562591</v>
      </c>
      <c r="K9">
        <v>134.23412325822099</v>
      </c>
      <c r="L9">
        <f>(Table2[[#This Row],[6M Return vs Nifty]]-AVERAGE(Table2[6M Return vs Nifty]))/_xlfn.STDEV.P(Table2[6M Return vs Nifty])</f>
        <v>3.2099444312469596</v>
      </c>
      <c r="M9">
        <v>1.7436078487697899</v>
      </c>
      <c r="N9">
        <f>(Table2[[#This Row],[1W Return vs Nifty]]-AVERAGE(Table2[1W Return vs Nifty]))/_xlfn.STDEV.P(Table2[1W Return vs Nifty])</f>
        <v>1.0628261752058965</v>
      </c>
      <c r="O9">
        <v>6229.21</v>
      </c>
      <c r="P9">
        <v>5369.0895978347098</v>
      </c>
      <c r="Q9">
        <v>3843.3636557507002</v>
      </c>
      <c r="R9">
        <v>73.3958748327954</v>
      </c>
      <c r="S9" s="1">
        <f>(Table2[[#This Row],[Close Price]]-Table2[[#This Row],[20D EMA]])/Table2[[#This Row],[20D EMA]]</f>
        <v>0.17459517338474703</v>
      </c>
      <c r="T9" s="1">
        <f>(Table2[[#This Row],[Close Price]]-Table2[[#This Row],[50D EMA]])/Table2[[#This Row],[50D EMA]]</f>
        <v>0.362763624386298</v>
      </c>
      <c r="U9" s="1">
        <f>(Table2[[#This Row],[Close Price]]-Table2[[#This Row],[200D EMA]])/Table2[[#This Row],[200D EMA]]</f>
        <v>0.90374907382290248</v>
      </c>
      <c r="V9">
        <v>1.1920987730364101</v>
      </c>
      <c r="W9">
        <v>6588.35</v>
      </c>
      <c r="X9">
        <v>7430.95</v>
      </c>
      <c r="Y9">
        <v>6588.35</v>
      </c>
      <c r="Z9">
        <v>7430.95</v>
      </c>
      <c r="AA9">
        <v>6285.25</v>
      </c>
      <c r="AB9">
        <v>7430.95</v>
      </c>
      <c r="AC9" s="1">
        <f>(Table2[[#This Row],[Close Price]]/Table2[[#This Row],[Day Low]])-1</f>
        <v>0.11056637853180229</v>
      </c>
      <c r="AD9" s="1">
        <f>(Table2[[#This Row],[Day High]]/Table2[[#This Row],[Close Price]])-1</f>
        <v>1.560108244041114E-2</v>
      </c>
      <c r="AE9" s="1">
        <f>(Table2[[#This Row],[Close Price]]/Table2[[#This Row],[Current Week Low]])-1</f>
        <v>0.11056637853180229</v>
      </c>
      <c r="AF9" s="1">
        <f>(Table2[[#This Row],[Current Week High]]/Table2[[#This Row],[Close Price]])-1</f>
        <v>1.560108244041114E-2</v>
      </c>
      <c r="AG9" s="1">
        <f>(Table2[[#This Row],[Close Price]]/Table2[[#This Row],[Current Month Low]])-1</f>
        <v>0.16412234994630293</v>
      </c>
      <c r="AH9" s="1">
        <f>(Table2[[#This Row],[Current Month High]]/Table2[[#This Row],[Close Price]])-1</f>
        <v>1.560108244041114E-2</v>
      </c>
      <c r="AI9">
        <v>1.56010824404111</v>
      </c>
      <c r="AJ9">
        <v>267.290798654686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0.43</v>
      </c>
      <c r="AM9" t="s">
        <v>3226</v>
      </c>
      <c r="AN9">
        <v>26.18</v>
      </c>
      <c r="AO9" t="s">
        <v>3226</v>
      </c>
      <c r="AP9">
        <v>0.193887553558271</v>
      </c>
      <c r="AQ9">
        <f>(Table2[[#This Row],[Sharpe Ratio]]-AVERAGE(Table2[Sharpe Ratio]))/_xlfn.STDEV.P(Table2[Sharpe Ratio])</f>
        <v>1.5196576133953019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13.402467390682505</v>
      </c>
      <c r="AS9">
        <f>_xlfn.RANK.AVG(Table2[[#This Row],[1Y Return vs Nifty Z-Score]],Table2[1Y Return vs Nifty Z-Score])</f>
        <v>9</v>
      </c>
      <c r="AT9">
        <f>_xlfn.RANK.AVG(Table2[[#This Row],[6M Return vs Nifty Z-Score]],Table2[6M Return vs Nifty Z-Score])</f>
        <v>7</v>
      </c>
      <c r="AU9">
        <f>_xlfn.RANK.AVG(Table2[[#This Row],[Sharpe Ratio Z-Score]],Table2[Sharpe Ratio Z-Score])</f>
        <v>46</v>
      </c>
      <c r="AV9">
        <f>(Table2[[#This Row],[Rank 1Y]]+Table2[[#This Row],[Rank 6M]]+Table2[[#This Row],[Rank Sharpe]])/3</f>
        <v>20.666666666666668</v>
      </c>
    </row>
    <row r="10" spans="1:48" x14ac:dyDescent="0.3">
      <c r="A10" t="s">
        <v>863</v>
      </c>
      <c r="B10" t="s">
        <v>864</v>
      </c>
      <c r="C10" t="s">
        <v>3171</v>
      </c>
      <c r="D10" t="s">
        <v>46</v>
      </c>
      <c r="E10">
        <v>18618.398801660001</v>
      </c>
      <c r="F10">
        <v>1600.9</v>
      </c>
      <c r="G10">
        <v>188.0239522496</v>
      </c>
      <c r="H10">
        <f>(Table2[[#This Row],[1Y Return vs Nifty]]-AVERAGE(Table2[1Y Return vs Nifty]))/_xlfn.STDEV.P(Table2[1Y Return vs Nifty])</f>
        <v>2.615555290001768</v>
      </c>
      <c r="I10">
        <v>-12.7694471261111</v>
      </c>
      <c r="J10">
        <f>(Table2[[#This Row],[1M Return vs Nifty]]-AVERAGE(Table2[1M Return vs Nifty]))/_xlfn.STDEV.P(Table2[1M Return vs Nifty])</f>
        <v>-1.095345323629016</v>
      </c>
      <c r="K10">
        <v>133.95663109863401</v>
      </c>
      <c r="L10">
        <f>(Table2[[#This Row],[6M Return vs Nifty]]-AVERAGE(Table2[6M Return vs Nifty]))/_xlfn.STDEV.P(Table2[6M Return vs Nifty])</f>
        <v>3.2020725989466632</v>
      </c>
      <c r="M10">
        <v>-1.15778451331976</v>
      </c>
      <c r="N10">
        <f>(Table2[[#This Row],[1W Return vs Nifty]]-AVERAGE(Table2[1W Return vs Nifty]))/_xlfn.STDEV.P(Table2[1W Return vs Nifty])</f>
        <v>0.37048613176175099</v>
      </c>
      <c r="O10">
        <v>1626.82</v>
      </c>
      <c r="P10">
        <v>1578.09213158744</v>
      </c>
      <c r="Q10">
        <v>1178.5390205234901</v>
      </c>
      <c r="R10">
        <v>42.843196891173598</v>
      </c>
      <c r="S10" s="1">
        <f>(Table2[[#This Row],[Close Price]]-Table2[[#This Row],[20D EMA]])/Table2[[#This Row],[20D EMA]]</f>
        <v>-1.5932924355490985E-2</v>
      </c>
      <c r="T10" s="1">
        <f>(Table2[[#This Row],[Close Price]]-Table2[[#This Row],[50D EMA]])/Table2[[#This Row],[50D EMA]]</f>
        <v>1.4452811693330675E-2</v>
      </c>
      <c r="U10" s="1">
        <f>(Table2[[#This Row],[Close Price]]-Table2[[#This Row],[200D EMA]])/Table2[[#This Row],[200D EMA]]</f>
        <v>0.3583767462267845</v>
      </c>
      <c r="V10">
        <v>1.21006250570122</v>
      </c>
      <c r="W10">
        <v>1556.05</v>
      </c>
      <c r="X10">
        <v>1614</v>
      </c>
      <c r="Y10">
        <v>1556.05</v>
      </c>
      <c r="Z10">
        <v>1674.4</v>
      </c>
      <c r="AA10">
        <v>1535.6</v>
      </c>
      <c r="AB10">
        <v>1700</v>
      </c>
      <c r="AC10" s="1">
        <f>(Table2[[#This Row],[Close Price]]/Table2[[#This Row],[Day Low]])-1</f>
        <v>2.8822981266668934E-2</v>
      </c>
      <c r="AD10" s="1">
        <f>(Table2[[#This Row],[Day High]]/Table2[[#This Row],[Close Price]])-1</f>
        <v>8.182897120369681E-3</v>
      </c>
      <c r="AE10" s="1">
        <f>(Table2[[#This Row],[Close Price]]/Table2[[#This Row],[Current Week Low]])-1</f>
        <v>2.8822981266668934E-2</v>
      </c>
      <c r="AF10" s="1">
        <f>(Table2[[#This Row],[Current Week High]]/Table2[[#This Row],[Close Price]])-1</f>
        <v>4.5911674682990844E-2</v>
      </c>
      <c r="AG10" s="1">
        <f>(Table2[[#This Row],[Close Price]]/Table2[[#This Row],[Current Month Low]])-1</f>
        <v>4.2524094816358549E-2</v>
      </c>
      <c r="AH10" s="1">
        <f>(Table2[[#This Row],[Current Month High]]/Table2[[#This Row],[Close Price]])-1</f>
        <v>6.1902679742644739E-2</v>
      </c>
      <c r="AI10">
        <v>12.2306202760946</v>
      </c>
      <c r="AJ10">
        <v>233.520833333333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</v>
      </c>
      <c r="AM10" t="s">
        <v>3228</v>
      </c>
      <c r="AN10">
        <v>-3.26</v>
      </c>
      <c r="AO10" t="s">
        <v>3227</v>
      </c>
      <c r="AP10">
        <v>0.189268625957109</v>
      </c>
      <c r="AQ10">
        <f>(Table2[[#This Row],[Sharpe Ratio]]-AVERAGE(Table2[Sharpe Ratio]))/_xlfn.STDEV.P(Table2[Sharpe Ratio])</f>
        <v>1.4659305759844676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6.5586992730656339</v>
      </c>
      <c r="AS10">
        <f>_xlfn.RANK.AVG(Table2[[#This Row],[1Y Return vs Nifty Z-Score]],Table2[1Y Return vs Nifty Z-Score])</f>
        <v>22</v>
      </c>
      <c r="AT10">
        <f>_xlfn.RANK.AVG(Table2[[#This Row],[6M Return vs Nifty Z-Score]],Table2[6M Return vs Nifty Z-Score])</f>
        <v>9</v>
      </c>
      <c r="AU10">
        <f>_xlfn.RANK.AVG(Table2[[#This Row],[Sharpe Ratio Z-Score]],Table2[Sharpe Ratio Z-Score])</f>
        <v>50</v>
      </c>
      <c r="AV10">
        <f>(Table2[[#This Row],[Rank 1Y]]+Table2[[#This Row],[Rank 6M]]+Table2[[#This Row],[Rank Sharpe]])/3</f>
        <v>27</v>
      </c>
    </row>
    <row r="11" spans="1:48" x14ac:dyDescent="0.3">
      <c r="A11" t="s">
        <v>109</v>
      </c>
      <c r="B11" t="s">
        <v>110</v>
      </c>
      <c r="C11" t="s">
        <v>3177</v>
      </c>
      <c r="D11" t="s">
        <v>111</v>
      </c>
      <c r="E11">
        <v>257129.41285321399</v>
      </c>
      <c r="F11">
        <v>7233.15</v>
      </c>
      <c r="G11">
        <v>223.865462360386</v>
      </c>
      <c r="H11">
        <f>(Table2[[#This Row],[1Y Return vs Nifty]]-AVERAGE(Table2[1Y Return vs Nifty]))/_xlfn.STDEV.P(Table2[1Y Return vs Nifty])</f>
        <v>3.2050064900034281</v>
      </c>
      <c r="I11">
        <v>8.4404576885867808</v>
      </c>
      <c r="J11">
        <f>(Table2[[#This Row],[1M Return vs Nifty]]-AVERAGE(Table2[1M Return vs Nifty]))/_xlfn.STDEV.P(Table2[1M Return vs Nifty])</f>
        <v>0.93172713246112226</v>
      </c>
      <c r="K11">
        <v>68.125104182012194</v>
      </c>
      <c r="L11">
        <f>(Table2[[#This Row],[6M Return vs Nifty]]-AVERAGE(Table2[6M Return vs Nifty]))/_xlfn.STDEV.P(Table2[6M Return vs Nifty])</f>
        <v>1.3345793309155147</v>
      </c>
      <c r="M11">
        <v>-0.92164054220304004</v>
      </c>
      <c r="N11">
        <f>(Table2[[#This Row],[1W Return vs Nifty]]-AVERAGE(Table2[1W Return vs Nifty]))/_xlfn.STDEV.P(Table2[1W Return vs Nifty])</f>
        <v>0.42683560360784006</v>
      </c>
      <c r="O11">
        <v>6942.55</v>
      </c>
      <c r="P11">
        <v>6352.95372281656</v>
      </c>
      <c r="Q11">
        <v>4721.9270191007699</v>
      </c>
      <c r="R11">
        <v>72.682875213363999</v>
      </c>
      <c r="S11" s="1">
        <f>(Table2[[#This Row],[Close Price]]-Table2[[#This Row],[20D EMA]])/Table2[[#This Row],[20D EMA]]</f>
        <v>4.1857818812972097E-2</v>
      </c>
      <c r="T11" s="1">
        <f>(Table2[[#This Row],[Close Price]]-Table2[[#This Row],[50D EMA]])/Table2[[#This Row],[50D EMA]]</f>
        <v>0.13854914038209107</v>
      </c>
      <c r="U11" s="1">
        <f>(Table2[[#This Row],[Close Price]]-Table2[[#This Row],[200D EMA]])/Table2[[#This Row],[200D EMA]]</f>
        <v>0.53182164204169757</v>
      </c>
      <c r="V11">
        <v>0.68560763927503798</v>
      </c>
      <c r="W11">
        <v>7200.05</v>
      </c>
      <c r="X11">
        <v>7281.1</v>
      </c>
      <c r="Y11">
        <v>7048.05</v>
      </c>
      <c r="Z11">
        <v>7309</v>
      </c>
      <c r="AA11">
        <v>6950.05</v>
      </c>
      <c r="AB11">
        <v>7309</v>
      </c>
      <c r="AC11" s="1">
        <f>(Table2[[#This Row],[Close Price]]/Table2[[#This Row],[Day Low]])-1</f>
        <v>4.5971902972894441E-3</v>
      </c>
      <c r="AD11" s="1">
        <f>(Table2[[#This Row],[Day High]]/Table2[[#This Row],[Close Price]])-1</f>
        <v>6.6292002792698312E-3</v>
      </c>
      <c r="AE11" s="1">
        <f>(Table2[[#This Row],[Close Price]]/Table2[[#This Row],[Current Week Low]])-1</f>
        <v>2.6262583267712358E-2</v>
      </c>
      <c r="AF11" s="1">
        <f>(Table2[[#This Row],[Current Week High]]/Table2[[#This Row],[Close Price]])-1</f>
        <v>1.0486440900575822E-2</v>
      </c>
      <c r="AG11" s="1">
        <f>(Table2[[#This Row],[Close Price]]/Table2[[#This Row],[Current Month Low]])-1</f>
        <v>4.0733519902734328E-2</v>
      </c>
      <c r="AH11" s="1">
        <f>(Table2[[#This Row],[Current Month High]]/Table2[[#This Row],[Close Price]])-1</f>
        <v>1.0486440900575822E-2</v>
      </c>
      <c r="AI11">
        <v>1.2698478532866</v>
      </c>
      <c r="AJ11">
        <v>271.88431876606597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</v>
      </c>
      <c r="AM11" t="s">
        <v>3226</v>
      </c>
      <c r="AN11">
        <v>-0.12</v>
      </c>
      <c r="AO11" t="s">
        <v>3227</v>
      </c>
      <c r="AP11">
        <v>0.28335372314287899</v>
      </c>
      <c r="AQ11">
        <f>(Table2[[#This Row],[Sharpe Ratio]]-AVERAGE(Table2[Sharpe Ratio]))/_xlfn.STDEV.P(Table2[Sharpe Ratio])</f>
        <v>2.5603217361815114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8.458470293169416</v>
      </c>
      <c r="AS11">
        <f>_xlfn.RANK.AVG(Table2[[#This Row],[1Y Return vs Nifty Z-Score]],Table2[1Y Return vs Nifty Z-Score])</f>
        <v>10</v>
      </c>
      <c r="AT11">
        <f>_xlfn.RANK.AVG(Table2[[#This Row],[6M Return vs Nifty Z-Score]],Table2[6M Return vs Nifty Z-Score])</f>
        <v>68</v>
      </c>
      <c r="AU11">
        <f>_xlfn.RANK.AVG(Table2[[#This Row],[Sharpe Ratio Z-Score]],Table2[Sharpe Ratio Z-Score])</f>
        <v>4</v>
      </c>
      <c r="AV11">
        <f>(Table2[[#This Row],[Rank 1Y]]+Table2[[#This Row],[Rank 6M]]+Table2[[#This Row],[Rank Sharpe]])/3</f>
        <v>27.333333333333332</v>
      </c>
    </row>
    <row r="12" spans="1:48" x14ac:dyDescent="0.3">
      <c r="A12" t="s">
        <v>961</v>
      </c>
      <c r="B12" t="s">
        <v>962</v>
      </c>
      <c r="C12" t="s">
        <v>3173</v>
      </c>
      <c r="D12" t="s">
        <v>127</v>
      </c>
      <c r="E12">
        <v>15802.184981389901</v>
      </c>
      <c r="F12">
        <v>1089.05</v>
      </c>
      <c r="G12">
        <v>145.37875295746301</v>
      </c>
      <c r="H12">
        <f>(Table2[[#This Row],[1Y Return vs Nifty]]-AVERAGE(Table2[1Y Return vs Nifty]))/_xlfn.STDEV.P(Table2[1Y Return vs Nifty])</f>
        <v>1.9142102903251106</v>
      </c>
      <c r="I12">
        <v>6.5329686587498896</v>
      </c>
      <c r="J12">
        <f>(Table2[[#This Row],[1M Return vs Nifty]]-AVERAGE(Table2[1M Return vs Nifty]))/_xlfn.STDEV.P(Table2[1M Return vs Nifty])</f>
        <v>0.74942464188148505</v>
      </c>
      <c r="K12">
        <v>129.543989248706</v>
      </c>
      <c r="L12">
        <f>(Table2[[#This Row],[6M Return vs Nifty]]-AVERAGE(Table2[6M Return vs Nifty]))/_xlfn.STDEV.P(Table2[6M Return vs Nifty])</f>
        <v>3.0768958130670025</v>
      </c>
      <c r="M12">
        <v>2.7576163728436098</v>
      </c>
      <c r="N12">
        <f>(Table2[[#This Row],[1W Return vs Nifty]]-AVERAGE(Table2[1W Return vs Nifty]))/_xlfn.STDEV.P(Table2[1W Return vs Nifty])</f>
        <v>1.3047923135272925</v>
      </c>
      <c r="O12">
        <v>973.52</v>
      </c>
      <c r="P12">
        <v>892.48829289466505</v>
      </c>
      <c r="Q12">
        <v>654.87699165120898</v>
      </c>
      <c r="R12">
        <v>89.136778744770297</v>
      </c>
      <c r="S12" s="1">
        <f>(Table2[[#This Row],[Close Price]]-Table2[[#This Row],[20D EMA]])/Table2[[#This Row],[20D EMA]]</f>
        <v>0.11867244638014625</v>
      </c>
      <c r="T12" s="1">
        <f>(Table2[[#This Row],[Close Price]]-Table2[[#This Row],[50D EMA]])/Table2[[#This Row],[50D EMA]]</f>
        <v>0.2202400957751654</v>
      </c>
      <c r="U12" s="1">
        <f>(Table2[[#This Row],[Close Price]]-Table2[[#This Row],[200D EMA]])/Table2[[#This Row],[200D EMA]]</f>
        <v>0.66298406247876529</v>
      </c>
      <c r="V12">
        <v>0.89142835311352997</v>
      </c>
      <c r="W12">
        <v>1022.1</v>
      </c>
      <c r="X12">
        <v>1095</v>
      </c>
      <c r="Y12">
        <v>960.05</v>
      </c>
      <c r="Z12">
        <v>1095</v>
      </c>
      <c r="AA12">
        <v>930</v>
      </c>
      <c r="AB12">
        <v>1095</v>
      </c>
      <c r="AC12" s="1">
        <f>(Table2[[#This Row],[Close Price]]/Table2[[#This Row],[Day Low]])-1</f>
        <v>6.5502397025731351E-2</v>
      </c>
      <c r="AD12" s="1">
        <f>(Table2[[#This Row],[Day High]]/Table2[[#This Row],[Close Price]])-1</f>
        <v>5.4634773426380789E-3</v>
      </c>
      <c r="AE12" s="1">
        <f>(Table2[[#This Row],[Close Price]]/Table2[[#This Row],[Current Week Low]])-1</f>
        <v>0.13436800166657981</v>
      </c>
      <c r="AF12" s="1">
        <f>(Table2[[#This Row],[Current Week High]]/Table2[[#This Row],[Close Price]])-1</f>
        <v>5.4634773426380789E-3</v>
      </c>
      <c r="AG12" s="1">
        <f>(Table2[[#This Row],[Close Price]]/Table2[[#This Row],[Current Month Low]])-1</f>
        <v>0.17102150537634397</v>
      </c>
      <c r="AH12" s="1">
        <f>(Table2[[#This Row],[Current Month High]]/Table2[[#This Row],[Close Price]])-1</f>
        <v>5.4634773426380789E-3</v>
      </c>
      <c r="AI12">
        <v>0.54634773426380701</v>
      </c>
      <c r="AJ12">
        <v>191.11200213846499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0.42</v>
      </c>
      <c r="AM12" t="s">
        <v>3226</v>
      </c>
      <c r="AN12">
        <v>12.44</v>
      </c>
      <c r="AO12" t="s">
        <v>3226</v>
      </c>
      <c r="AP12">
        <v>0.20088594471367599</v>
      </c>
      <c r="AQ12">
        <f>(Table2[[#This Row],[Sharpe Ratio]]-AVERAGE(Table2[Sharpe Ratio]))/_xlfn.STDEV.P(Table2[Sharpe Ratio])</f>
        <v>1.6010624016685586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8.6463854604694497</v>
      </c>
      <c r="AS12">
        <f>_xlfn.RANK.AVG(Table2[[#This Row],[1Y Return vs Nifty Z-Score]],Table2[1Y Return vs Nifty Z-Score])</f>
        <v>42</v>
      </c>
      <c r="AT12">
        <f>_xlfn.RANK.AVG(Table2[[#This Row],[6M Return vs Nifty Z-Score]],Table2[6M Return vs Nifty Z-Score])</f>
        <v>12</v>
      </c>
      <c r="AU12">
        <f>_xlfn.RANK.AVG(Table2[[#This Row],[Sharpe Ratio Z-Score]],Table2[Sharpe Ratio Z-Score])</f>
        <v>38</v>
      </c>
      <c r="AV12">
        <f>(Table2[[#This Row],[Rank 1Y]]+Table2[[#This Row],[Rank 6M]]+Table2[[#This Row],[Rank Sharpe]])/3</f>
        <v>30.666666666666668</v>
      </c>
    </row>
    <row r="13" spans="1:48" x14ac:dyDescent="0.3">
      <c r="A13" t="s">
        <v>348</v>
      </c>
      <c r="B13" t="s">
        <v>349</v>
      </c>
      <c r="C13" t="s">
        <v>3178</v>
      </c>
      <c r="D13" t="s">
        <v>81</v>
      </c>
      <c r="E13">
        <v>73841.388053844901</v>
      </c>
      <c r="F13">
        <v>716.05</v>
      </c>
      <c r="G13">
        <v>194.32695485192701</v>
      </c>
      <c r="H13">
        <f>(Table2[[#This Row],[1Y Return vs Nifty]]-AVERAGE(Table2[1Y Return vs Nifty]))/_xlfn.STDEV.P(Table2[1Y Return vs Nifty])</f>
        <v>2.7192147741047319</v>
      </c>
      <c r="I13">
        <v>18.486760742479898</v>
      </c>
      <c r="J13">
        <f>(Table2[[#This Row],[1M Return vs Nifty]]-AVERAGE(Table2[1M Return vs Nifty]))/_xlfn.STDEV.P(Table2[1M Return vs Nifty])</f>
        <v>1.8918721394282862</v>
      </c>
      <c r="K13">
        <v>68.286629571980399</v>
      </c>
      <c r="L13">
        <f>(Table2[[#This Row],[6M Return vs Nifty]]-AVERAGE(Table2[6M Return vs Nifty]))/_xlfn.STDEV.P(Table2[6M Return vs Nifty])</f>
        <v>1.3391614451776337</v>
      </c>
      <c r="M13">
        <v>4.0820513192359398</v>
      </c>
      <c r="N13">
        <f>(Table2[[#This Row],[1W Return vs Nifty]]-AVERAGE(Table2[1W Return vs Nifty]))/_xlfn.STDEV.P(Table2[1W Return vs Nifty])</f>
        <v>1.6208334530523951</v>
      </c>
      <c r="O13">
        <v>632.26</v>
      </c>
      <c r="P13">
        <v>577.62140902125805</v>
      </c>
      <c r="Q13">
        <v>443.449914604056</v>
      </c>
      <c r="R13">
        <v>88.093054902883097</v>
      </c>
      <c r="S13" s="1">
        <f>(Table2[[#This Row],[Close Price]]-Table2[[#This Row],[20D EMA]])/Table2[[#This Row],[20D EMA]]</f>
        <v>0.13252459431246633</v>
      </c>
      <c r="T13" s="1">
        <f>(Table2[[#This Row],[Close Price]]-Table2[[#This Row],[50D EMA]])/Table2[[#This Row],[50D EMA]]</f>
        <v>0.2396528051363265</v>
      </c>
      <c r="U13" s="1">
        <f>(Table2[[#This Row],[Close Price]]-Table2[[#This Row],[200D EMA]])/Table2[[#This Row],[200D EMA]]</f>
        <v>0.61472575914089622</v>
      </c>
      <c r="V13">
        <v>1.6830032830346799</v>
      </c>
      <c r="W13">
        <v>694.05</v>
      </c>
      <c r="X13">
        <v>749</v>
      </c>
      <c r="Y13">
        <v>636.5</v>
      </c>
      <c r="Z13">
        <v>749</v>
      </c>
      <c r="AA13">
        <v>616</v>
      </c>
      <c r="AB13">
        <v>749</v>
      </c>
      <c r="AC13" s="1">
        <f>(Table2[[#This Row],[Close Price]]/Table2[[#This Row],[Day Low]])-1</f>
        <v>3.1698004466536922E-2</v>
      </c>
      <c r="AD13" s="1">
        <f>(Table2[[#This Row],[Day High]]/Table2[[#This Row],[Close Price]])-1</f>
        <v>4.6016339641086645E-2</v>
      </c>
      <c r="AE13" s="1">
        <f>(Table2[[#This Row],[Close Price]]/Table2[[#This Row],[Current Week Low]])-1</f>
        <v>0.12498036135113888</v>
      </c>
      <c r="AF13" s="1">
        <f>(Table2[[#This Row],[Current Week High]]/Table2[[#This Row],[Close Price]])-1</f>
        <v>4.6016339641086645E-2</v>
      </c>
      <c r="AG13" s="1">
        <f>(Table2[[#This Row],[Close Price]]/Table2[[#This Row],[Current Month Low]])-1</f>
        <v>0.16241883116883105</v>
      </c>
      <c r="AH13" s="1">
        <f>(Table2[[#This Row],[Current Month High]]/Table2[[#This Row],[Close Price]])-1</f>
        <v>4.6016339641086645E-2</v>
      </c>
      <c r="AI13">
        <v>4.6016339641086601</v>
      </c>
      <c r="AJ13">
        <v>253.08185404339201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0.4</v>
      </c>
      <c r="AM13" t="s">
        <v>3226</v>
      </c>
      <c r="AN13">
        <v>17.149999999999999</v>
      </c>
      <c r="AO13" t="s">
        <v>3226</v>
      </c>
      <c r="AP13">
        <v>0.24582994109019801</v>
      </c>
      <c r="AQ13">
        <f>(Table2[[#This Row],[Sharpe Ratio]]-AVERAGE(Table2[Sharpe Ratio]))/_xlfn.STDEV.P(Table2[Sharpe Ratio])</f>
        <v>2.1238477716116413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9.6949295833746874</v>
      </c>
      <c r="AS13">
        <f>_xlfn.RANK.AVG(Table2[[#This Row],[1Y Return vs Nifty Z-Score]],Table2[1Y Return vs Nifty Z-Score])</f>
        <v>20</v>
      </c>
      <c r="AT13">
        <f>_xlfn.RANK.AVG(Table2[[#This Row],[6M Return vs Nifty Z-Score]],Table2[6M Return vs Nifty Z-Score])</f>
        <v>66</v>
      </c>
      <c r="AU13">
        <f>_xlfn.RANK.AVG(Table2[[#This Row],[Sharpe Ratio Z-Score]],Table2[Sharpe Ratio Z-Score])</f>
        <v>11</v>
      </c>
      <c r="AV13">
        <f>(Table2[[#This Row],[Rank 1Y]]+Table2[[#This Row],[Rank 6M]]+Table2[[#This Row],[Rank Sharpe]])/3</f>
        <v>32.333333333333336</v>
      </c>
    </row>
    <row r="14" spans="1:48" x14ac:dyDescent="0.3">
      <c r="A14" t="s">
        <v>955</v>
      </c>
      <c r="B14" t="s">
        <v>956</v>
      </c>
      <c r="C14" t="s">
        <v>3172</v>
      </c>
      <c r="D14" t="s">
        <v>54</v>
      </c>
      <c r="E14">
        <v>16059.877705195</v>
      </c>
      <c r="F14">
        <v>12517.55</v>
      </c>
      <c r="G14">
        <v>222.54204566188901</v>
      </c>
      <c r="H14">
        <f>(Table2[[#This Row],[1Y Return vs Nifty]]-AVERAGE(Table2[1Y Return vs Nifty]))/_xlfn.STDEV.P(Table2[1Y Return vs Nifty])</f>
        <v>3.1832415152961673</v>
      </c>
      <c r="I14">
        <v>3.25458707790761</v>
      </c>
      <c r="J14">
        <f>(Table2[[#This Row],[1M Return vs Nifty]]-AVERAGE(Table2[1M Return vs Nifty]))/_xlfn.STDEV.P(Table2[1M Return vs Nifty])</f>
        <v>0.43610324505590992</v>
      </c>
      <c r="K14">
        <v>106.547653522278</v>
      </c>
      <c r="L14">
        <f>(Table2[[#This Row],[6M Return vs Nifty]]-AVERAGE(Table2[6M Return vs Nifty]))/_xlfn.STDEV.P(Table2[6M Return vs Nifty])</f>
        <v>2.424541171302721</v>
      </c>
      <c r="M14">
        <v>-3.4279486442002201</v>
      </c>
      <c r="N14">
        <f>(Table2[[#This Row],[1W Return vs Nifty]]-AVERAGE(Table2[1W Return vs Nifty]))/_xlfn.STDEV.P(Table2[1W Return vs Nifty])</f>
        <v>-0.17122809949347284</v>
      </c>
      <c r="O14">
        <v>12203.78</v>
      </c>
      <c r="P14">
        <v>10822.971535974801</v>
      </c>
      <c r="Q14">
        <v>7739.5078869583404</v>
      </c>
      <c r="R14">
        <v>53.597679366203003</v>
      </c>
      <c r="S14" s="1">
        <f>(Table2[[#This Row],[Close Price]]-Table2[[#This Row],[20D EMA]])/Table2[[#This Row],[20D EMA]]</f>
        <v>2.5710886299162933E-2</v>
      </c>
      <c r="T14" s="1">
        <f>(Table2[[#This Row],[Close Price]]-Table2[[#This Row],[50D EMA]])/Table2[[#This Row],[50D EMA]]</f>
        <v>0.15657238480139565</v>
      </c>
      <c r="U14" s="1">
        <f>(Table2[[#This Row],[Close Price]]-Table2[[#This Row],[200D EMA]])/Table2[[#This Row],[200D EMA]]</f>
        <v>0.61735735434717021</v>
      </c>
      <c r="V14">
        <v>0.58655877084977404</v>
      </c>
      <c r="W14">
        <v>12467.7</v>
      </c>
      <c r="X14">
        <v>12828.85</v>
      </c>
      <c r="Y14">
        <v>12121.1</v>
      </c>
      <c r="Z14">
        <v>12900</v>
      </c>
      <c r="AA14">
        <v>12121.1</v>
      </c>
      <c r="AB14">
        <v>13221.7</v>
      </c>
      <c r="AC14" s="1">
        <f>(Table2[[#This Row],[Close Price]]/Table2[[#This Row],[Day Low]])-1</f>
        <v>3.9983316890843668E-3</v>
      </c>
      <c r="AD14" s="1">
        <f>(Table2[[#This Row],[Day High]]/Table2[[#This Row],[Close Price]])-1</f>
        <v>2.4869083806335901E-2</v>
      </c>
      <c r="AE14" s="1">
        <f>(Table2[[#This Row],[Close Price]]/Table2[[#This Row],[Current Week Low]])-1</f>
        <v>3.2707427543704704E-2</v>
      </c>
      <c r="AF14" s="1">
        <f>(Table2[[#This Row],[Current Week High]]/Table2[[#This Row],[Close Price]])-1</f>
        <v>3.0553103442766405E-2</v>
      </c>
      <c r="AG14" s="1">
        <f>(Table2[[#This Row],[Close Price]]/Table2[[#This Row],[Current Month Low]])-1</f>
        <v>3.2707427543704704E-2</v>
      </c>
      <c r="AH14" s="1">
        <f>(Table2[[#This Row],[Current Month High]]/Table2[[#This Row],[Close Price]])-1</f>
        <v>5.6253020758854744E-2</v>
      </c>
      <c r="AI14">
        <v>5.6253020758854699</v>
      </c>
      <c r="AJ14">
        <v>268.16323529411699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0.44</v>
      </c>
      <c r="AM14" t="s">
        <v>3226</v>
      </c>
      <c r="AN14">
        <v>0.01</v>
      </c>
      <c r="AO14" t="s">
        <v>3226</v>
      </c>
      <c r="AP14">
        <v>0.17783332828568199</v>
      </c>
      <c r="AQ14">
        <f>(Table2[[#This Row],[Sharpe Ratio]]-AVERAGE(Table2[Sharpe Ratio]))/_xlfn.STDEV.P(Table2[Sharpe Ratio])</f>
        <v>1.3329160066194445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7.2055738387807695</v>
      </c>
      <c r="AS14">
        <f>_xlfn.RANK.AVG(Table2[[#This Row],[1Y Return vs Nifty Z-Score]],Table2[1Y Return vs Nifty Z-Score])</f>
        <v>11</v>
      </c>
      <c r="AT14">
        <f>_xlfn.RANK.AVG(Table2[[#This Row],[6M Return vs Nifty Z-Score]],Table2[6M Return vs Nifty Z-Score])</f>
        <v>18</v>
      </c>
      <c r="AU14">
        <f>_xlfn.RANK.AVG(Table2[[#This Row],[Sharpe Ratio Z-Score]],Table2[Sharpe Ratio Z-Score])</f>
        <v>69</v>
      </c>
      <c r="AV14">
        <f>(Table2[[#This Row],[Rank 1Y]]+Table2[[#This Row],[Rank 6M]]+Table2[[#This Row],[Rank Sharpe]])/3</f>
        <v>32.666666666666664</v>
      </c>
    </row>
    <row r="15" spans="1:48" x14ac:dyDescent="0.3">
      <c r="A15" t="s">
        <v>1020</v>
      </c>
      <c r="B15" t="s">
        <v>1021</v>
      </c>
      <c r="C15" t="s">
        <v>3170</v>
      </c>
      <c r="D15" t="s">
        <v>372</v>
      </c>
      <c r="E15">
        <v>14154.0299974399</v>
      </c>
      <c r="F15">
        <v>407.6</v>
      </c>
      <c r="G15">
        <v>125.809397236489</v>
      </c>
      <c r="H15">
        <f>(Table2[[#This Row],[1Y Return vs Nifty]]-AVERAGE(Table2[1Y Return vs Nifty]))/_xlfn.STDEV.P(Table2[1Y Return vs Nifty])</f>
        <v>1.5923717244462656</v>
      </c>
      <c r="I15">
        <v>25.6166721511497</v>
      </c>
      <c r="J15">
        <f>(Table2[[#This Row],[1M Return vs Nifty]]-AVERAGE(Table2[1M Return vs Nifty]))/_xlfn.STDEV.P(Table2[1M Return vs Nifty])</f>
        <v>2.5732918420222353</v>
      </c>
      <c r="K15">
        <v>135.40763774694301</v>
      </c>
      <c r="L15">
        <f>(Table2[[#This Row],[6M Return vs Nifty]]-AVERAGE(Table2[6M Return vs Nifty]))/_xlfn.STDEV.P(Table2[6M Return vs Nifty])</f>
        <v>3.2432344141817477</v>
      </c>
      <c r="M15">
        <v>-4.4112222740335501</v>
      </c>
      <c r="N15">
        <f>(Table2[[#This Row],[1W Return vs Nifty]]-AVERAGE(Table2[1W Return vs Nifty]))/_xlfn.STDEV.P(Table2[1W Return vs Nifty])</f>
        <v>-0.40586017355946197</v>
      </c>
      <c r="O15">
        <v>379.91</v>
      </c>
      <c r="P15">
        <v>337.44941782303198</v>
      </c>
      <c r="Q15">
        <v>252.67653823207101</v>
      </c>
      <c r="R15">
        <v>63.324261926481803</v>
      </c>
      <c r="S15" s="1">
        <f>(Table2[[#This Row],[Close Price]]-Table2[[#This Row],[20D EMA]])/Table2[[#This Row],[20D EMA]]</f>
        <v>7.2885683451343733E-2</v>
      </c>
      <c r="T15" s="1">
        <f>(Table2[[#This Row],[Close Price]]-Table2[[#This Row],[50D EMA]])/Table2[[#This Row],[50D EMA]]</f>
        <v>0.20788473315356851</v>
      </c>
      <c r="U15" s="1">
        <f>(Table2[[#This Row],[Close Price]]-Table2[[#This Row],[200D EMA]])/Table2[[#This Row],[200D EMA]]</f>
        <v>0.6131295879383919</v>
      </c>
      <c r="V15">
        <v>1.06206206593076</v>
      </c>
      <c r="W15">
        <v>400.6</v>
      </c>
      <c r="X15">
        <v>408.85</v>
      </c>
      <c r="Y15">
        <v>384.05</v>
      </c>
      <c r="Z15">
        <v>415</v>
      </c>
      <c r="AA15">
        <v>379.55</v>
      </c>
      <c r="AB15">
        <v>418.7</v>
      </c>
      <c r="AC15" s="1">
        <f>(Table2[[#This Row],[Close Price]]/Table2[[#This Row],[Day Low]])-1</f>
        <v>1.7473789316025945E-2</v>
      </c>
      <c r="AD15" s="1">
        <f>(Table2[[#This Row],[Day High]]/Table2[[#This Row],[Close Price]])-1</f>
        <v>3.0667320902846296E-3</v>
      </c>
      <c r="AE15" s="1">
        <f>(Table2[[#This Row],[Close Price]]/Table2[[#This Row],[Current Week Low]])-1</f>
        <v>6.1320140606691886E-2</v>
      </c>
      <c r="AF15" s="1">
        <f>(Table2[[#This Row],[Current Week High]]/Table2[[#This Row],[Close Price]])-1</f>
        <v>1.8155053974484803E-2</v>
      </c>
      <c r="AG15" s="1">
        <f>(Table2[[#This Row],[Close Price]]/Table2[[#This Row],[Current Month Low]])-1</f>
        <v>7.3903306547226988E-2</v>
      </c>
      <c r="AH15" s="1">
        <f>(Table2[[#This Row],[Current Month High]]/Table2[[#This Row],[Close Price]])-1</f>
        <v>2.7232580961727093E-2</v>
      </c>
      <c r="AI15">
        <v>2.7232580961727</v>
      </c>
      <c r="AJ15">
        <v>171.10076488194201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0.37</v>
      </c>
      <c r="AM15" t="s">
        <v>3226</v>
      </c>
      <c r="AN15">
        <v>9.6300000000000008</v>
      </c>
      <c r="AO15" t="s">
        <v>3226</v>
      </c>
      <c r="AP15">
        <v>0.19837104531522701</v>
      </c>
      <c r="AQ15">
        <f>(Table2[[#This Row],[Sharpe Ratio]]-AVERAGE(Table2[Sharpe Ratio]))/_xlfn.STDEV.P(Table2[Sharpe Ratio])</f>
        <v>1.5718092706969971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8.5748470777877834</v>
      </c>
      <c r="AS15">
        <f>_xlfn.RANK.AVG(Table2[[#This Row],[1Y Return vs Nifty Z-Score]],Table2[1Y Return vs Nifty Z-Score])</f>
        <v>52</v>
      </c>
      <c r="AT15">
        <f>_xlfn.RANK.AVG(Table2[[#This Row],[6M Return vs Nifty Z-Score]],Table2[6M Return vs Nifty Z-Score])</f>
        <v>6</v>
      </c>
      <c r="AU15">
        <f>_xlfn.RANK.AVG(Table2[[#This Row],[Sharpe Ratio Z-Score]],Table2[Sharpe Ratio Z-Score])</f>
        <v>42</v>
      </c>
      <c r="AV15">
        <f>(Table2[[#This Row],[Rank 1Y]]+Table2[[#This Row],[Rank 6M]]+Table2[[#This Row],[Rank Sharpe]])/3</f>
        <v>33.333333333333336</v>
      </c>
    </row>
    <row r="16" spans="1:48" x14ac:dyDescent="0.3">
      <c r="A16" t="s">
        <v>1223</v>
      </c>
      <c r="B16" t="s">
        <v>1224</v>
      </c>
      <c r="C16" t="s">
        <v>3180</v>
      </c>
      <c r="D16" t="s">
        <v>375</v>
      </c>
      <c r="E16">
        <v>9980.3403226800001</v>
      </c>
      <c r="F16">
        <v>439.8</v>
      </c>
      <c r="G16">
        <v>179.607517168172</v>
      </c>
      <c r="H16">
        <f>(Table2[[#This Row],[1Y Return vs Nifty]]-AVERAGE(Table2[1Y Return vs Nifty]))/_xlfn.STDEV.P(Table2[1Y Return vs Nifty])</f>
        <v>2.4771381936475927</v>
      </c>
      <c r="I16">
        <v>11.680932473818601</v>
      </c>
      <c r="J16">
        <f>(Table2[[#This Row],[1M Return vs Nifty]]-AVERAGE(Table2[1M Return vs Nifty]))/_xlfn.STDEV.P(Table2[1M Return vs Nifty])</f>
        <v>1.241425702029719</v>
      </c>
      <c r="K16">
        <v>112.076698311934</v>
      </c>
      <c r="L16">
        <f>(Table2[[#This Row],[6M Return vs Nifty]]-AVERAGE(Table2[6M Return vs Nifty]))/_xlfn.STDEV.P(Table2[6M Return vs Nifty])</f>
        <v>2.5813878131313825</v>
      </c>
      <c r="M16">
        <v>-6.5802433143533499</v>
      </c>
      <c r="N16">
        <f>(Table2[[#This Row],[1W Return vs Nifty]]-AVERAGE(Table2[1W Return vs Nifty]))/_xlfn.STDEV.P(Table2[1W Return vs Nifty])</f>
        <v>-0.92343929898487276</v>
      </c>
      <c r="O16">
        <v>398.12</v>
      </c>
      <c r="P16">
        <v>367.59900116957601</v>
      </c>
      <c r="Q16">
        <v>280.24924221939898</v>
      </c>
      <c r="R16">
        <v>70.513769802517899</v>
      </c>
      <c r="S16" s="1">
        <f>(Table2[[#This Row],[Close Price]]-Table2[[#This Row],[20D EMA]])/Table2[[#This Row],[20D EMA]]</f>
        <v>0.104692052647443</v>
      </c>
      <c r="T16" s="1">
        <f>(Table2[[#This Row],[Close Price]]-Table2[[#This Row],[50D EMA]])/Table2[[#This Row],[50D EMA]]</f>
        <v>0.19641239122169749</v>
      </c>
      <c r="U16" s="1">
        <f>(Table2[[#This Row],[Close Price]]-Table2[[#This Row],[200D EMA]])/Table2[[#This Row],[200D EMA]]</f>
        <v>0.56931735663960648</v>
      </c>
      <c r="V16">
        <v>0.90855336641263995</v>
      </c>
      <c r="W16">
        <v>403.6</v>
      </c>
      <c r="X16">
        <v>442.85</v>
      </c>
      <c r="Y16">
        <v>389.05</v>
      </c>
      <c r="Z16">
        <v>442.85</v>
      </c>
      <c r="AA16">
        <v>389.05</v>
      </c>
      <c r="AB16">
        <v>442.85</v>
      </c>
      <c r="AC16" s="1">
        <f>(Table2[[#This Row],[Close Price]]/Table2[[#This Row],[Day Low]])-1</f>
        <v>8.9692765113974282E-2</v>
      </c>
      <c r="AD16" s="1">
        <f>(Table2[[#This Row],[Day High]]/Table2[[#This Row],[Close Price]])-1</f>
        <v>6.9349704411096891E-3</v>
      </c>
      <c r="AE16" s="1">
        <f>(Table2[[#This Row],[Close Price]]/Table2[[#This Row],[Current Week Low]])-1</f>
        <v>0.13044595810307169</v>
      </c>
      <c r="AF16" s="1">
        <f>(Table2[[#This Row],[Current Week High]]/Table2[[#This Row],[Close Price]])-1</f>
        <v>6.9349704411096891E-3</v>
      </c>
      <c r="AG16" s="1">
        <f>(Table2[[#This Row],[Close Price]]/Table2[[#This Row],[Current Month Low]])-1</f>
        <v>0.13044595810307169</v>
      </c>
      <c r="AH16" s="1">
        <f>(Table2[[#This Row],[Current Month High]]/Table2[[#This Row],[Close Price]])-1</f>
        <v>6.9349704411096891E-3</v>
      </c>
      <c r="AI16">
        <v>0.69349704411096802</v>
      </c>
      <c r="AJ16">
        <v>217.316017316017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0.17</v>
      </c>
      <c r="AM16" t="s">
        <v>3226</v>
      </c>
      <c r="AN16">
        <v>13.19</v>
      </c>
      <c r="AO16" t="s">
        <v>3226</v>
      </c>
      <c r="AP16">
        <v>0.18090681766974001</v>
      </c>
      <c r="AQ16">
        <f>(Table2[[#This Row],[Sharpe Ratio]]-AVERAGE(Table2[Sharpe Ratio]))/_xlfn.STDEV.P(Table2[Sharpe Ratio])</f>
        <v>1.3686666165830093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6.7451790264068308</v>
      </c>
      <c r="AS16">
        <f>_xlfn.RANK.AVG(Table2[[#This Row],[1Y Return vs Nifty Z-Score]],Table2[1Y Return vs Nifty Z-Score])</f>
        <v>25</v>
      </c>
      <c r="AT16">
        <f>_xlfn.RANK.AVG(Table2[[#This Row],[6M Return vs Nifty Z-Score]],Table2[6M Return vs Nifty Z-Score])</f>
        <v>14</v>
      </c>
      <c r="AU16">
        <f>_xlfn.RANK.AVG(Table2[[#This Row],[Sharpe Ratio Z-Score]],Table2[Sharpe Ratio Z-Score])</f>
        <v>64</v>
      </c>
      <c r="AV16">
        <f>(Table2[[#This Row],[Rank 1Y]]+Table2[[#This Row],[Rank 6M]]+Table2[[#This Row],[Rank Sharpe]])/3</f>
        <v>34.333333333333336</v>
      </c>
    </row>
    <row r="17" spans="1:48" x14ac:dyDescent="0.3">
      <c r="A17" t="s">
        <v>1018</v>
      </c>
      <c r="B17" t="s">
        <v>1019</v>
      </c>
      <c r="C17" t="s">
        <v>3180</v>
      </c>
      <c r="D17" t="s">
        <v>166</v>
      </c>
      <c r="E17">
        <v>14189.1090432</v>
      </c>
      <c r="F17">
        <v>14024.85</v>
      </c>
      <c r="G17">
        <v>155.27187533084401</v>
      </c>
      <c r="H17">
        <f>(Table2[[#This Row],[1Y Return vs Nifty]]-AVERAGE(Table2[1Y Return vs Nifty]))/_xlfn.STDEV.P(Table2[1Y Return vs Nifty])</f>
        <v>2.0769130569420171</v>
      </c>
      <c r="I17">
        <v>0.12126100439894399</v>
      </c>
      <c r="J17">
        <f>(Table2[[#This Row],[1M Return vs Nifty]]-AVERAGE(Table2[1M Return vs Nifty]))/_xlfn.STDEV.P(Table2[1M Return vs Nifty])</f>
        <v>0.13664508930044042</v>
      </c>
      <c r="K17">
        <v>72.593296945307102</v>
      </c>
      <c r="L17">
        <f>(Table2[[#This Row],[6M Return vs Nifty]]-AVERAGE(Table2[6M Return vs Nifty]))/_xlfn.STDEV.P(Table2[6M Return vs Nifty])</f>
        <v>1.4613319720366471</v>
      </c>
      <c r="M17">
        <v>-2.2026149491807399</v>
      </c>
      <c r="N17">
        <f>(Table2[[#This Row],[1W Return vs Nifty]]-AVERAGE(Table2[1W Return vs Nifty]))/_xlfn.STDEV.P(Table2[1W Return vs Nifty])</f>
        <v>0.12116516476410312</v>
      </c>
      <c r="O17">
        <v>13834.73</v>
      </c>
      <c r="P17">
        <v>13231.490361583299</v>
      </c>
      <c r="Q17">
        <v>10272.996079607499</v>
      </c>
      <c r="R17">
        <v>58.466054556763197</v>
      </c>
      <c r="S17" s="1">
        <f>(Table2[[#This Row],[Close Price]]-Table2[[#This Row],[20D EMA]])/Table2[[#This Row],[20D EMA]]</f>
        <v>1.3742226989612432E-2</v>
      </c>
      <c r="T17" s="1">
        <f>(Table2[[#This Row],[Close Price]]-Table2[[#This Row],[50D EMA]])/Table2[[#This Row],[50D EMA]]</f>
        <v>5.9959960422913898E-2</v>
      </c>
      <c r="U17" s="1">
        <f>(Table2[[#This Row],[Close Price]]-Table2[[#This Row],[200D EMA]])/Table2[[#This Row],[200D EMA]]</f>
        <v>0.3652151613140544</v>
      </c>
      <c r="V17">
        <v>0.45967862169229601</v>
      </c>
      <c r="W17">
        <v>13825.45</v>
      </c>
      <c r="X17">
        <v>14089</v>
      </c>
      <c r="Y17">
        <v>13430.9</v>
      </c>
      <c r="Z17">
        <v>14125</v>
      </c>
      <c r="AA17">
        <v>13430.9</v>
      </c>
      <c r="AB17">
        <v>14400</v>
      </c>
      <c r="AC17" s="1">
        <f>(Table2[[#This Row],[Close Price]]/Table2[[#This Row],[Day Low]])-1</f>
        <v>1.4422677019554575E-2</v>
      </c>
      <c r="AD17" s="1">
        <f>(Table2[[#This Row],[Day High]]/Table2[[#This Row],[Close Price]])-1</f>
        <v>4.5740239646057113E-3</v>
      </c>
      <c r="AE17" s="1">
        <f>(Table2[[#This Row],[Close Price]]/Table2[[#This Row],[Current Week Low]])-1</f>
        <v>4.4222650753114046E-2</v>
      </c>
      <c r="AF17" s="1">
        <f>(Table2[[#This Row],[Current Week High]]/Table2[[#This Row],[Close Price]])-1</f>
        <v>7.1408963375723111E-3</v>
      </c>
      <c r="AG17" s="1">
        <f>(Table2[[#This Row],[Close Price]]/Table2[[#This Row],[Current Month Low]])-1</f>
        <v>4.4222650753114046E-2</v>
      </c>
      <c r="AH17" s="1">
        <f>(Table2[[#This Row],[Current Month High]]/Table2[[#This Row],[Close Price]])-1</f>
        <v>2.6748949186622184E-2</v>
      </c>
      <c r="AI17">
        <v>5.5269753330695099</v>
      </c>
      <c r="AJ17">
        <v>232.96969409195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0.23</v>
      </c>
      <c r="AM17" t="s">
        <v>3226</v>
      </c>
      <c r="AN17">
        <v>-1.98</v>
      </c>
      <c r="AO17" t="s">
        <v>3227</v>
      </c>
      <c r="AP17">
        <v>0.23615490707463499</v>
      </c>
      <c r="AQ17">
        <f>(Table2[[#This Row],[Sharpe Ratio]]-AVERAGE(Table2[Sharpe Ratio]))/_xlfn.STDEV.P(Table2[Sharpe Ratio])</f>
        <v>2.0113084639215888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5.8073637469647963</v>
      </c>
      <c r="AS17">
        <f>_xlfn.RANK.AVG(Table2[[#This Row],[1Y Return vs Nifty Z-Score]],Table2[1Y Return vs Nifty Z-Score])</f>
        <v>38</v>
      </c>
      <c r="AT17">
        <f>_xlfn.RANK.AVG(Table2[[#This Row],[6M Return vs Nifty Z-Score]],Table2[6M Return vs Nifty Z-Score])</f>
        <v>53</v>
      </c>
      <c r="AU17">
        <f>_xlfn.RANK.AVG(Table2[[#This Row],[Sharpe Ratio Z-Score]],Table2[Sharpe Ratio Z-Score])</f>
        <v>17</v>
      </c>
      <c r="AV17">
        <f>(Table2[[#This Row],[Rank 1Y]]+Table2[[#This Row],[Rank 6M]]+Table2[[#This Row],[Rank Sharpe]])/3</f>
        <v>36</v>
      </c>
    </row>
    <row r="18" spans="1:48" x14ac:dyDescent="0.3">
      <c r="A18" t="s">
        <v>667</v>
      </c>
      <c r="B18" t="s">
        <v>668</v>
      </c>
      <c r="C18" t="s">
        <v>3182</v>
      </c>
      <c r="D18" t="s">
        <v>282</v>
      </c>
      <c r="E18">
        <v>28325.994133119999</v>
      </c>
      <c r="F18">
        <v>573.79999999999995</v>
      </c>
      <c r="G18">
        <v>120.455390005946</v>
      </c>
      <c r="H18">
        <f>(Table2[[#This Row],[1Y Return vs Nifty]]-AVERAGE(Table2[1Y Return vs Nifty]))/_xlfn.STDEV.P(Table2[1Y Return vs Nifty])</f>
        <v>1.5043194638940127</v>
      </c>
      <c r="I18">
        <v>13.9868154389787</v>
      </c>
      <c r="J18">
        <f>(Table2[[#This Row],[1M Return vs Nifty]]-AVERAGE(Table2[1M Return vs Nifty]))/_xlfn.STDEV.P(Table2[1M Return vs Nifty])</f>
        <v>1.4618034871485097</v>
      </c>
      <c r="K18">
        <v>85.150271743314406</v>
      </c>
      <c r="L18">
        <f>(Table2[[#This Row],[6M Return vs Nifty]]-AVERAGE(Table2[6M Return vs Nifty]))/_xlfn.STDEV.P(Table2[6M Return vs Nifty])</f>
        <v>1.8175452789498507</v>
      </c>
      <c r="M18">
        <v>2.5059347894969899</v>
      </c>
      <c r="N18">
        <f>(Table2[[#This Row],[1W Return vs Nifty]]-AVERAGE(Table2[1W Return vs Nifty]))/_xlfn.STDEV.P(Table2[1W Return vs Nifty])</f>
        <v>1.2447352041803867</v>
      </c>
      <c r="O18">
        <v>527.44000000000005</v>
      </c>
      <c r="P18">
        <v>481.31372568717399</v>
      </c>
      <c r="Q18">
        <v>377.6784294098</v>
      </c>
      <c r="R18">
        <v>82.975127635888597</v>
      </c>
      <c r="S18" s="1">
        <f>(Table2[[#This Row],[Close Price]]-Table2[[#This Row],[20D EMA]])/Table2[[#This Row],[20D EMA]]</f>
        <v>8.7896253602305283E-2</v>
      </c>
      <c r="T18" s="1">
        <f>(Table2[[#This Row],[Close Price]]-Table2[[#This Row],[50D EMA]])/Table2[[#This Row],[50D EMA]]</f>
        <v>0.19215382686372148</v>
      </c>
      <c r="U18" s="1">
        <f>(Table2[[#This Row],[Close Price]]-Table2[[#This Row],[200D EMA]])/Table2[[#This Row],[200D EMA]]</f>
        <v>0.51928189517383905</v>
      </c>
      <c r="V18">
        <v>1.23623916703798</v>
      </c>
      <c r="W18">
        <v>557.20000000000005</v>
      </c>
      <c r="X18">
        <v>578</v>
      </c>
      <c r="Y18">
        <v>511.2</v>
      </c>
      <c r="Z18">
        <v>578.5</v>
      </c>
      <c r="AA18">
        <v>511.2</v>
      </c>
      <c r="AB18">
        <v>578.5</v>
      </c>
      <c r="AC18" s="1">
        <f>(Table2[[#This Row],[Close Price]]/Table2[[#This Row],[Day Low]])-1</f>
        <v>2.9791816223976753E-2</v>
      </c>
      <c r="AD18" s="1">
        <f>(Table2[[#This Row],[Day High]]/Table2[[#This Row],[Close Price]])-1</f>
        <v>7.319623562216826E-3</v>
      </c>
      <c r="AE18" s="1">
        <f>(Table2[[#This Row],[Close Price]]/Table2[[#This Row],[Current Week Low]])-1</f>
        <v>0.12245696400625983</v>
      </c>
      <c r="AF18" s="1">
        <f>(Table2[[#This Row],[Current Week High]]/Table2[[#This Row],[Close Price]])-1</f>
        <v>8.1910073196236333E-3</v>
      </c>
      <c r="AG18" s="1">
        <f>(Table2[[#This Row],[Close Price]]/Table2[[#This Row],[Current Month Low]])-1</f>
        <v>0.12245696400625983</v>
      </c>
      <c r="AH18" s="1">
        <f>(Table2[[#This Row],[Current Month High]]/Table2[[#This Row],[Close Price]])-1</f>
        <v>8.1910073196236333E-3</v>
      </c>
      <c r="AI18">
        <v>0.81910073196236299</v>
      </c>
      <c r="AJ18">
        <v>156.16071428571399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0.42</v>
      </c>
      <c r="AM18" t="s">
        <v>3226</v>
      </c>
      <c r="AN18">
        <v>7.79</v>
      </c>
      <c r="AO18" t="s">
        <v>3226</v>
      </c>
      <c r="AP18">
        <v>0.23534286382865999</v>
      </c>
      <c r="AQ18">
        <f>(Table2[[#This Row],[Sharpe Ratio]]-AVERAGE(Table2[Sharpe Ratio]))/_xlfn.STDEV.P(Table2[Sharpe Ratio])</f>
        <v>2.0018628346277372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8.0302662688004975</v>
      </c>
      <c r="AS18">
        <f>_xlfn.RANK.AVG(Table2[[#This Row],[1Y Return vs Nifty Z-Score]],Table2[1Y Return vs Nifty Z-Score])</f>
        <v>56</v>
      </c>
      <c r="AT18">
        <f>_xlfn.RANK.AVG(Table2[[#This Row],[6M Return vs Nifty Z-Score]],Table2[6M Return vs Nifty Z-Score])</f>
        <v>38</v>
      </c>
      <c r="AU18">
        <f>_xlfn.RANK.AVG(Table2[[#This Row],[Sharpe Ratio Z-Score]],Table2[Sharpe Ratio Z-Score])</f>
        <v>18</v>
      </c>
      <c r="AV18">
        <f>(Table2[[#This Row],[Rank 1Y]]+Table2[[#This Row],[Rank 6M]]+Table2[[#This Row],[Rank Sharpe]])/3</f>
        <v>37.333333333333336</v>
      </c>
    </row>
    <row r="19" spans="1:48" x14ac:dyDescent="0.3">
      <c r="A19" t="s">
        <v>318</v>
      </c>
      <c r="B19" t="s">
        <v>319</v>
      </c>
      <c r="C19" t="s">
        <v>3180</v>
      </c>
      <c r="D19" t="s">
        <v>320</v>
      </c>
      <c r="E19">
        <v>86984.863200000007</v>
      </c>
      <c r="F19">
        <v>4312.8</v>
      </c>
      <c r="G19">
        <v>82.897028554532199</v>
      </c>
      <c r="H19">
        <f>(Table2[[#This Row],[1Y Return vs Nifty]]-AVERAGE(Table2[1Y Return vs Nifty]))/_xlfn.STDEV.P(Table2[1Y Return vs Nifty])</f>
        <v>0.8866328441282455</v>
      </c>
      <c r="I19">
        <v>-18.687437195813398</v>
      </c>
      <c r="J19">
        <f>(Table2[[#This Row],[1M Return vs Nifty]]-AVERAGE(Table2[1M Return vs Nifty]))/_xlfn.STDEV.P(Table2[1M Return vs Nifty])</f>
        <v>-1.6609393124052152</v>
      </c>
      <c r="K19">
        <v>116.73306755897499</v>
      </c>
      <c r="L19">
        <f>(Table2[[#This Row],[6M Return vs Nifty]]-AVERAGE(Table2[6M Return vs Nifty]))/_xlfn.STDEV.P(Table2[6M Return vs Nifty])</f>
        <v>2.7134786004729832</v>
      </c>
      <c r="M19">
        <v>-6.5615817982193301</v>
      </c>
      <c r="N19">
        <f>(Table2[[#This Row],[1W Return vs Nifty]]-AVERAGE(Table2[1W Return vs Nifty]))/_xlfn.STDEV.P(Table2[1W Return vs Nifty])</f>
        <v>-0.9189862249850308</v>
      </c>
      <c r="O19">
        <v>4460.16</v>
      </c>
      <c r="P19">
        <v>4465.71643982766</v>
      </c>
      <c r="Q19">
        <v>3354.81447895056</v>
      </c>
      <c r="R19">
        <v>41.550847443561899</v>
      </c>
      <c r="S19" s="1">
        <f>(Table2[[#This Row],[Close Price]]-Table2[[#This Row],[20D EMA]])/Table2[[#This Row],[20D EMA]]</f>
        <v>-3.3039173482565576E-2</v>
      </c>
      <c r="T19" s="1">
        <f>(Table2[[#This Row],[Close Price]]-Table2[[#This Row],[50D EMA]])/Table2[[#This Row],[50D EMA]]</f>
        <v>-3.4242308460042108E-2</v>
      </c>
      <c r="U19" s="1">
        <f>(Table2[[#This Row],[Close Price]]-Table2[[#This Row],[200D EMA]])/Table2[[#This Row],[200D EMA]]</f>
        <v>0.28555543892522889</v>
      </c>
      <c r="V19">
        <v>0.80878452030057002</v>
      </c>
      <c r="W19">
        <v>4295.5</v>
      </c>
      <c r="X19">
        <v>4410</v>
      </c>
      <c r="Y19">
        <v>4270</v>
      </c>
      <c r="Z19">
        <v>4544</v>
      </c>
      <c r="AA19">
        <v>4182.6499999999996</v>
      </c>
      <c r="AB19">
        <v>4925</v>
      </c>
      <c r="AC19" s="1">
        <f>(Table2[[#This Row],[Close Price]]/Table2[[#This Row],[Day Low]])-1</f>
        <v>4.0274706087766177E-3</v>
      </c>
      <c r="AD19" s="1">
        <f>(Table2[[#This Row],[Day High]]/Table2[[#This Row],[Close Price]])-1</f>
        <v>2.2537562604340478E-2</v>
      </c>
      <c r="AE19" s="1">
        <f>(Table2[[#This Row],[Close Price]]/Table2[[#This Row],[Current Week Low]])-1</f>
        <v>1.0023419203747164E-2</v>
      </c>
      <c r="AF19" s="1">
        <f>(Table2[[#This Row],[Current Week High]]/Table2[[#This Row],[Close Price]])-1</f>
        <v>5.3607864960118601E-2</v>
      </c>
      <c r="AG19" s="1">
        <f>(Table2[[#This Row],[Close Price]]/Table2[[#This Row],[Current Month Low]])-1</f>
        <v>3.11166365820712E-2</v>
      </c>
      <c r="AH19" s="1">
        <f>(Table2[[#This Row],[Current Month High]]/Table2[[#This Row],[Close Price]])-1</f>
        <v>0.14194954553886108</v>
      </c>
      <c r="AI19">
        <v>35.874605824522298</v>
      </c>
      <c r="AJ19">
        <v>147.57749712973501</v>
      </c>
      <c r="AK19" t="str">
        <f>IF(AND(Table2[[#This Row],[20D EMA]]&gt;Table2[[#This Row],[50D EMA]],Table2[[#This Row],[50D EMA]]&gt;Table2[[#This Row],[200D EMA]]),"Uptrend","Downtrend/NoTrend")</f>
        <v>Downtrend/NoTrend</v>
      </c>
      <c r="AL19">
        <v>0.02</v>
      </c>
      <c r="AM19" t="s">
        <v>3226</v>
      </c>
      <c r="AN19">
        <v>-0.02</v>
      </c>
      <c r="AO19" t="s">
        <v>3227</v>
      </c>
      <c r="AP19">
        <v>0.25350089951568899</v>
      </c>
      <c r="AQ19">
        <f>(Table2[[#This Row],[Sharpe Ratio]]-AVERAGE(Table2[Sharpe Ratio]))/_xlfn.STDEV.P(Table2[Sharpe Ratio])</f>
        <v>2.2130758145451623</v>
      </c>
      <c r="AR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">
        <f>_xlfn.RANK.AVG(Table2[[#This Row],[1Y Return vs Nifty Z-Score]],Table2[1Y Return vs Nifty Z-Score])</f>
        <v>108</v>
      </c>
      <c r="AT19">
        <f>_xlfn.RANK.AVG(Table2[[#This Row],[6M Return vs Nifty Z-Score]],Table2[6M Return vs Nifty Z-Score])</f>
        <v>13</v>
      </c>
      <c r="AU19">
        <f>_xlfn.RANK.AVG(Table2[[#This Row],[Sharpe Ratio Z-Score]],Table2[Sharpe Ratio Z-Score])</f>
        <v>9</v>
      </c>
      <c r="AV19">
        <f>(Table2[[#This Row],[Rank 1Y]]+Table2[[#This Row],[Rank 6M]]+Table2[[#This Row],[Rank Sharpe]])/3</f>
        <v>43.333333333333336</v>
      </c>
    </row>
    <row r="20" spans="1:48" x14ac:dyDescent="0.3">
      <c r="A20" t="s">
        <v>807</v>
      </c>
      <c r="B20" t="s">
        <v>808</v>
      </c>
      <c r="C20" t="s">
        <v>3180</v>
      </c>
      <c r="D20" t="s">
        <v>320</v>
      </c>
      <c r="E20">
        <v>20382.237359999999</v>
      </c>
      <c r="F20">
        <v>1779.3</v>
      </c>
      <c r="G20">
        <v>96.364491131281397</v>
      </c>
      <c r="H20">
        <f>(Table2[[#This Row],[1Y Return vs Nifty]]-AVERAGE(Table2[1Y Return vs Nifty]))/_xlfn.STDEV.P(Table2[1Y Return vs Nifty])</f>
        <v>1.1081193817296093</v>
      </c>
      <c r="I20">
        <v>-18.9930785177364</v>
      </c>
      <c r="J20">
        <f>(Table2[[#This Row],[1M Return vs Nifty]]-AVERAGE(Table2[1M Return vs Nifty]))/_xlfn.STDEV.P(Table2[1M Return vs Nifty])</f>
        <v>-1.6901500566554091</v>
      </c>
      <c r="K20">
        <v>144.179949879513</v>
      </c>
      <c r="L20">
        <f>(Table2[[#This Row],[6M Return vs Nifty]]-AVERAGE(Table2[6M Return vs Nifty]))/_xlfn.STDEV.P(Table2[6M Return vs Nifty])</f>
        <v>3.4920853009824016</v>
      </c>
      <c r="M20">
        <v>-8.8401436387827097</v>
      </c>
      <c r="N20">
        <f>(Table2[[#This Row],[1W Return vs Nifty]]-AVERAGE(Table2[1W Return vs Nifty]))/_xlfn.STDEV.P(Table2[1W Return vs Nifty])</f>
        <v>-1.4627043460838594</v>
      </c>
      <c r="O20">
        <v>1856.01</v>
      </c>
      <c r="P20">
        <v>1914.6688153043499</v>
      </c>
      <c r="Q20">
        <v>1447.6088734877501</v>
      </c>
      <c r="R20">
        <v>40.350976492715802</v>
      </c>
      <c r="S20" s="1">
        <f>(Table2[[#This Row],[Close Price]]-Table2[[#This Row],[20D EMA]])/Table2[[#This Row],[20D EMA]]</f>
        <v>-4.1330596279114895E-2</v>
      </c>
      <c r="T20" s="1">
        <f>(Table2[[#This Row],[Close Price]]-Table2[[#This Row],[50D EMA]])/Table2[[#This Row],[50D EMA]]</f>
        <v>-7.0700903583073252E-2</v>
      </c>
      <c r="U20" s="1">
        <f>(Table2[[#This Row],[Close Price]]-Table2[[#This Row],[200D EMA]])/Table2[[#This Row],[200D EMA]]</f>
        <v>0.22913034907909929</v>
      </c>
      <c r="V20">
        <v>0.44791500615333502</v>
      </c>
      <c r="W20">
        <v>1744</v>
      </c>
      <c r="X20">
        <v>1799.95</v>
      </c>
      <c r="Y20">
        <v>1743.05</v>
      </c>
      <c r="Z20">
        <v>1852.75</v>
      </c>
      <c r="AA20">
        <v>1743.05</v>
      </c>
      <c r="AB20">
        <v>1994.95</v>
      </c>
      <c r="AC20" s="1">
        <f>(Table2[[#This Row],[Close Price]]/Table2[[#This Row],[Day Low]])-1</f>
        <v>2.0240825688073283E-2</v>
      </c>
      <c r="AD20" s="1">
        <f>(Table2[[#This Row],[Day High]]/Table2[[#This Row],[Close Price]])-1</f>
        <v>1.1605687629966832E-2</v>
      </c>
      <c r="AE20" s="1">
        <f>(Table2[[#This Row],[Close Price]]/Table2[[#This Row],[Current Week Low]])-1</f>
        <v>2.0796879033877502E-2</v>
      </c>
      <c r="AF20" s="1">
        <f>(Table2[[#This Row],[Current Week High]]/Table2[[#This Row],[Close Price]])-1</f>
        <v>4.1280278761310685E-2</v>
      </c>
      <c r="AG20" s="1">
        <f>(Table2[[#This Row],[Close Price]]/Table2[[#This Row],[Current Month Low]])-1</f>
        <v>2.0796879033877502E-2</v>
      </c>
      <c r="AH20" s="1">
        <f>(Table2[[#This Row],[Current Month High]]/Table2[[#This Row],[Close Price]])-1</f>
        <v>0.12119934805822519</v>
      </c>
      <c r="AI20">
        <v>59.264879446973502</v>
      </c>
      <c r="AJ20">
        <v>174.45627024525601</v>
      </c>
      <c r="AK20" t="str">
        <f>IF(AND(Table2[[#This Row],[20D EMA]]&gt;Table2[[#This Row],[50D EMA]],Table2[[#This Row],[50D EMA]]&gt;Table2[[#This Row],[200D EMA]]),"Uptrend","Downtrend/NoTrend")</f>
        <v>Downtrend/NoTrend</v>
      </c>
      <c r="AL20">
        <v>-0.18</v>
      </c>
      <c r="AM20" t="s">
        <v>3227</v>
      </c>
      <c r="AN20">
        <v>0.33</v>
      </c>
      <c r="AO20" t="s">
        <v>3226</v>
      </c>
      <c r="AP20">
        <v>0.19154032801646001</v>
      </c>
      <c r="AQ20">
        <f>(Table2[[#This Row],[Sharpe Ratio]]-AVERAGE(Table2[Sharpe Ratio]))/_xlfn.STDEV.P(Table2[Sharpe Ratio])</f>
        <v>1.4923548528010853</v>
      </c>
      <c r="AR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">
        <f>_xlfn.RANK.AVG(Table2[[#This Row],[1Y Return vs Nifty Z-Score]],Table2[1Y Return vs Nifty Z-Score])</f>
        <v>85</v>
      </c>
      <c r="AT20">
        <f>_xlfn.RANK.AVG(Table2[[#This Row],[6M Return vs Nifty Z-Score]],Table2[6M Return vs Nifty Z-Score])</f>
        <v>4</v>
      </c>
      <c r="AU20">
        <f>_xlfn.RANK.AVG(Table2[[#This Row],[Sharpe Ratio Z-Score]],Table2[Sharpe Ratio Z-Score])</f>
        <v>49</v>
      </c>
      <c r="AV20">
        <f>(Table2[[#This Row],[Rank 1Y]]+Table2[[#This Row],[Rank 6M]]+Table2[[#This Row],[Rank Sharpe]])/3</f>
        <v>46</v>
      </c>
    </row>
    <row r="21" spans="1:48" x14ac:dyDescent="0.3">
      <c r="A21" t="s">
        <v>1280</v>
      </c>
      <c r="B21" t="s">
        <v>1281</v>
      </c>
      <c r="C21" t="s">
        <v>3168</v>
      </c>
      <c r="D21" t="s">
        <v>543</v>
      </c>
      <c r="E21">
        <v>9120.5923550000007</v>
      </c>
      <c r="F21">
        <v>457.45</v>
      </c>
      <c r="G21">
        <v>99.365870925794397</v>
      </c>
      <c r="H21">
        <f>(Table2[[#This Row],[1Y Return vs Nifty]]-AVERAGE(Table2[1Y Return vs Nifty]))/_xlfn.STDEV.P(Table2[1Y Return vs Nifty])</f>
        <v>1.1574802182587605</v>
      </c>
      <c r="I21">
        <v>7.7172291862973497</v>
      </c>
      <c r="J21">
        <f>(Table2[[#This Row],[1M Return vs Nifty]]-AVERAGE(Table2[1M Return vs Nifty]))/_xlfn.STDEV.P(Table2[1M Return vs Nifty])</f>
        <v>0.86260675736946668</v>
      </c>
      <c r="K21">
        <v>70.648627425687593</v>
      </c>
      <c r="L21">
        <f>(Table2[[#This Row],[6M Return vs Nifty]]-AVERAGE(Table2[6M Return vs Nifty]))/_xlfn.STDEV.P(Table2[6M Return vs Nifty])</f>
        <v>1.4061660446074622</v>
      </c>
      <c r="M21">
        <v>-2.7514235433843002</v>
      </c>
      <c r="N21">
        <f>(Table2[[#This Row],[1W Return vs Nifty]]-AVERAGE(Table2[1W Return vs Nifty]))/_xlfn.STDEV.P(Table2[1W Return vs Nifty])</f>
        <v>-9.7933953114355612E-3</v>
      </c>
      <c r="O21">
        <v>439.86</v>
      </c>
      <c r="P21">
        <v>414.58913791482098</v>
      </c>
      <c r="Q21">
        <v>333.68469434621898</v>
      </c>
      <c r="R21">
        <v>66.735582034460094</v>
      </c>
      <c r="S21" s="1">
        <f>(Table2[[#This Row],[Close Price]]-Table2[[#This Row],[20D EMA]])/Table2[[#This Row],[20D EMA]]</f>
        <v>3.9989996817169041E-2</v>
      </c>
      <c r="T21" s="1">
        <f>(Table2[[#This Row],[Close Price]]-Table2[[#This Row],[50D EMA]])/Table2[[#This Row],[50D EMA]]</f>
        <v>0.10338153647909837</v>
      </c>
      <c r="U21" s="1">
        <f>(Table2[[#This Row],[Close Price]]-Table2[[#This Row],[200D EMA]])/Table2[[#This Row],[200D EMA]]</f>
        <v>0.37090495234212534</v>
      </c>
      <c r="V21">
        <v>1.1569671481058099</v>
      </c>
      <c r="W21">
        <v>453.55</v>
      </c>
      <c r="X21">
        <v>460.8</v>
      </c>
      <c r="Y21">
        <v>442.2</v>
      </c>
      <c r="Z21">
        <v>467.45</v>
      </c>
      <c r="AA21">
        <v>441.1</v>
      </c>
      <c r="AB21">
        <v>467.45</v>
      </c>
      <c r="AC21" s="1">
        <f>(Table2[[#This Row],[Close Price]]/Table2[[#This Row],[Day Low]])-1</f>
        <v>8.5988314408553812E-3</v>
      </c>
      <c r="AD21" s="1">
        <f>(Table2[[#This Row],[Day High]]/Table2[[#This Row],[Close Price]])-1</f>
        <v>7.3232047218276808E-3</v>
      </c>
      <c r="AE21" s="1">
        <f>(Table2[[#This Row],[Close Price]]/Table2[[#This Row],[Current Week Low]])-1</f>
        <v>3.4486657620985905E-2</v>
      </c>
      <c r="AF21" s="1">
        <f>(Table2[[#This Row],[Current Week High]]/Table2[[#This Row],[Close Price]])-1</f>
        <v>2.1860312602470122E-2</v>
      </c>
      <c r="AG21" s="1">
        <f>(Table2[[#This Row],[Close Price]]/Table2[[#This Row],[Current Month Low]])-1</f>
        <v>3.7066424846973423E-2</v>
      </c>
      <c r="AH21" s="1">
        <f>(Table2[[#This Row],[Current Month High]]/Table2[[#This Row],[Close Price]])-1</f>
        <v>2.1860312602470122E-2</v>
      </c>
      <c r="AI21">
        <v>2.18603126024701</v>
      </c>
      <c r="AJ21">
        <v>136.40826873385001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0.17</v>
      </c>
      <c r="AM21" t="s">
        <v>3226</v>
      </c>
      <c r="AN21">
        <v>6.06</v>
      </c>
      <c r="AO21" t="s">
        <v>3226</v>
      </c>
      <c r="AP21">
        <v>0.33933354574348401</v>
      </c>
      <c r="AQ21">
        <f>(Table2[[#This Row],[Sharpe Ratio]]-AVERAGE(Table2[Sharpe Ratio]))/_xlfn.STDEV.P(Table2[Sharpe Ratio])</f>
        <v>3.2114750520200017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6.627934676944256</v>
      </c>
      <c r="AS21">
        <f>_xlfn.RANK.AVG(Table2[[#This Row],[1Y Return vs Nifty Z-Score]],Table2[1Y Return vs Nifty Z-Score])</f>
        <v>80</v>
      </c>
      <c r="AT21">
        <f>_xlfn.RANK.AVG(Table2[[#This Row],[6M Return vs Nifty Z-Score]],Table2[6M Return vs Nifty Z-Score])</f>
        <v>61</v>
      </c>
      <c r="AU21">
        <f>_xlfn.RANK.AVG(Table2[[#This Row],[Sharpe Ratio Z-Score]],Table2[Sharpe Ratio Z-Score])</f>
        <v>1</v>
      </c>
      <c r="AV21">
        <f>(Table2[[#This Row],[Rank 1Y]]+Table2[[#This Row],[Rank 6M]]+Table2[[#This Row],[Rank Sharpe]])/3</f>
        <v>47.333333333333336</v>
      </c>
    </row>
    <row r="22" spans="1:48" x14ac:dyDescent="0.3">
      <c r="A22" t="s">
        <v>1157</v>
      </c>
      <c r="B22" t="s">
        <v>1158</v>
      </c>
      <c r="C22" t="s">
        <v>3181</v>
      </c>
      <c r="D22" t="s">
        <v>135</v>
      </c>
      <c r="E22">
        <v>10757.109756960001</v>
      </c>
      <c r="F22">
        <v>453.6</v>
      </c>
      <c r="G22">
        <v>290.18861670105002</v>
      </c>
      <c r="H22">
        <f>(Table2[[#This Row],[1Y Return vs Nifty]]-AVERAGE(Table2[1Y Return vs Nifty]))/_xlfn.STDEV.P(Table2[1Y Return vs Nifty])</f>
        <v>4.2957602778086708</v>
      </c>
      <c r="I22">
        <v>-12.4479605264897</v>
      </c>
      <c r="J22">
        <f>(Table2[[#This Row],[1M Return vs Nifty]]-AVERAGE(Table2[1M Return vs Nifty]))/_xlfn.STDEV.P(Table2[1M Return vs Nifty])</f>
        <v>-1.0646202149221149</v>
      </c>
      <c r="K22">
        <v>140.28042675652301</v>
      </c>
      <c r="L22">
        <f>(Table2[[#This Row],[6M Return vs Nifty]]-AVERAGE(Table2[6M Return vs Nifty]))/_xlfn.STDEV.P(Table2[6M Return vs Nifty])</f>
        <v>3.3814645464320936</v>
      </c>
      <c r="M22">
        <v>-5.7249097384547696</v>
      </c>
      <c r="N22">
        <f>(Table2[[#This Row],[1W Return vs Nifty]]-AVERAGE(Table2[1W Return vs Nifty]))/_xlfn.STDEV.P(Table2[1W Return vs Nifty])</f>
        <v>-0.71933671264237031</v>
      </c>
      <c r="O22">
        <v>451.09</v>
      </c>
      <c r="P22">
        <v>450.67404294102403</v>
      </c>
      <c r="Q22">
        <v>351.482133936894</v>
      </c>
      <c r="R22">
        <v>55.976017687063298</v>
      </c>
      <c r="S22" s="1">
        <f>(Table2[[#This Row],[Close Price]]-Table2[[#This Row],[20D EMA]])/Table2[[#This Row],[20D EMA]]</f>
        <v>5.5642998071339378E-3</v>
      </c>
      <c r="T22" s="1">
        <f>(Table2[[#This Row],[Close Price]]-Table2[[#This Row],[50D EMA]])/Table2[[#This Row],[50D EMA]]</f>
        <v>6.4924020027461215E-3</v>
      </c>
      <c r="U22" s="1">
        <f>(Table2[[#This Row],[Close Price]]-Table2[[#This Row],[200D EMA]])/Table2[[#This Row],[200D EMA]]</f>
        <v>0.29053501217629607</v>
      </c>
      <c r="V22">
        <v>0.78827398852211195</v>
      </c>
      <c r="W22">
        <v>448</v>
      </c>
      <c r="X22">
        <v>456.95</v>
      </c>
      <c r="Y22">
        <v>421.1</v>
      </c>
      <c r="Z22">
        <v>456.95</v>
      </c>
      <c r="AA22">
        <v>421.1</v>
      </c>
      <c r="AB22">
        <v>470</v>
      </c>
      <c r="AC22" s="1">
        <f>(Table2[[#This Row],[Close Price]]/Table2[[#This Row],[Day Low]])-1</f>
        <v>1.2499999999999956E-2</v>
      </c>
      <c r="AD22" s="1">
        <f>(Table2[[#This Row],[Day High]]/Table2[[#This Row],[Close Price]])-1</f>
        <v>7.3853615520280691E-3</v>
      </c>
      <c r="AE22" s="1">
        <f>(Table2[[#This Row],[Close Price]]/Table2[[#This Row],[Current Week Low]])-1</f>
        <v>7.7178817383044329E-2</v>
      </c>
      <c r="AF22" s="1">
        <f>(Table2[[#This Row],[Current Week High]]/Table2[[#This Row],[Close Price]])-1</f>
        <v>7.3853615520280691E-3</v>
      </c>
      <c r="AG22" s="1">
        <f>(Table2[[#This Row],[Close Price]]/Table2[[#This Row],[Current Month Low]])-1</f>
        <v>7.7178817383044329E-2</v>
      </c>
      <c r="AH22" s="1">
        <f>(Table2[[#This Row],[Current Month High]]/Table2[[#This Row],[Close Price]])-1</f>
        <v>3.6155202821869459E-2</v>
      </c>
      <c r="AI22">
        <v>25.573192239858798</v>
      </c>
      <c r="AJ22">
        <v>330.97387173396601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</v>
      </c>
      <c r="AM22" t="s">
        <v>3228</v>
      </c>
      <c r="AN22">
        <v>-1.21</v>
      </c>
      <c r="AO22" t="s">
        <v>3227</v>
      </c>
      <c r="AP22">
        <v>0.13843577926075301</v>
      </c>
      <c r="AQ22">
        <f>(Table2[[#This Row],[Sharpe Ratio]]-AVERAGE(Table2[Sharpe Ratio]))/_xlfn.STDEV.P(Table2[Sharpe Ratio])</f>
        <v>0.8746465178694971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6.7679144145457766</v>
      </c>
      <c r="AS22">
        <f>_xlfn.RANK.AVG(Table2[[#This Row],[1Y Return vs Nifty Z-Score]],Table2[1Y Return vs Nifty Z-Score])</f>
        <v>4</v>
      </c>
      <c r="AT22">
        <f>_xlfn.RANK.AVG(Table2[[#This Row],[6M Return vs Nifty Z-Score]],Table2[6M Return vs Nifty Z-Score])</f>
        <v>5</v>
      </c>
      <c r="AU22">
        <f>_xlfn.RANK.AVG(Table2[[#This Row],[Sharpe Ratio Z-Score]],Table2[Sharpe Ratio Z-Score])</f>
        <v>138</v>
      </c>
      <c r="AV22">
        <f>(Table2[[#This Row],[Rank 1Y]]+Table2[[#This Row],[Rank 6M]]+Table2[[#This Row],[Rank Sharpe]])/3</f>
        <v>49</v>
      </c>
    </row>
    <row r="23" spans="1:48" x14ac:dyDescent="0.3">
      <c r="A23" t="s">
        <v>1312</v>
      </c>
      <c r="B23" t="s">
        <v>1313</v>
      </c>
      <c r="C23" t="s">
        <v>3186</v>
      </c>
      <c r="D23" t="s">
        <v>1314</v>
      </c>
      <c r="E23">
        <v>8725.00609626</v>
      </c>
      <c r="F23">
        <v>1402.95</v>
      </c>
      <c r="G23">
        <v>180.147948863848</v>
      </c>
      <c r="H23">
        <f>(Table2[[#This Row],[1Y Return vs Nifty]]-AVERAGE(Table2[1Y Return vs Nifty]))/_xlfn.STDEV.P(Table2[1Y Return vs Nifty])</f>
        <v>2.4860261593206481</v>
      </c>
      <c r="I23">
        <v>-2.2273312887609702</v>
      </c>
      <c r="J23">
        <f>(Table2[[#This Row],[1M Return vs Nifty]]-AVERAGE(Table2[1M Return vs Nifty]))/_xlfn.STDEV.P(Table2[1M Return vs Nifty])</f>
        <v>-8.7814510572490484E-2</v>
      </c>
      <c r="K23">
        <v>97.605723197943902</v>
      </c>
      <c r="L23">
        <f>(Table2[[#This Row],[6M Return vs Nifty]]-AVERAGE(Table2[6M Return vs Nifty]))/_xlfn.STDEV.P(Table2[6M Return vs Nifty])</f>
        <v>2.1708785955425167</v>
      </c>
      <c r="M23">
        <v>-1.54625704909002</v>
      </c>
      <c r="N23">
        <f>(Table2[[#This Row],[1W Return vs Nifty]]-AVERAGE(Table2[1W Return vs Nifty]))/_xlfn.STDEV.P(Table2[1W Return vs Nifty])</f>
        <v>0.27778750340445402</v>
      </c>
      <c r="O23">
        <v>1331.97</v>
      </c>
      <c r="P23">
        <v>1284.0750696037501</v>
      </c>
      <c r="Q23">
        <v>992.00772361959605</v>
      </c>
      <c r="R23">
        <v>75.422513597291498</v>
      </c>
      <c r="S23" s="1">
        <f>(Table2[[#This Row],[Close Price]]-Table2[[#This Row],[20D EMA]])/Table2[[#This Row],[20D EMA]]</f>
        <v>5.3289488501993304E-2</v>
      </c>
      <c r="T23" s="1">
        <f>(Table2[[#This Row],[Close Price]]-Table2[[#This Row],[50D EMA]])/Table2[[#This Row],[50D EMA]]</f>
        <v>9.2576308979297695E-2</v>
      </c>
      <c r="U23" s="1">
        <f>(Table2[[#This Row],[Close Price]]-Table2[[#This Row],[200D EMA]])/Table2[[#This Row],[200D EMA]]</f>
        <v>0.41425310166031282</v>
      </c>
      <c r="V23">
        <v>0.743419420482334</v>
      </c>
      <c r="W23">
        <v>1375.95</v>
      </c>
      <c r="X23">
        <v>1444.45</v>
      </c>
      <c r="Y23">
        <v>1315.6</v>
      </c>
      <c r="Z23">
        <v>1444.45</v>
      </c>
      <c r="AA23">
        <v>1245.0999999999999</v>
      </c>
      <c r="AB23">
        <v>1444.45</v>
      </c>
      <c r="AC23" s="1">
        <f>(Table2[[#This Row],[Close Price]]/Table2[[#This Row],[Day Low]])-1</f>
        <v>1.9622806061266651E-2</v>
      </c>
      <c r="AD23" s="1">
        <f>(Table2[[#This Row],[Day High]]/Table2[[#This Row],[Close Price]])-1</f>
        <v>2.9580526747211122E-2</v>
      </c>
      <c r="AE23" s="1">
        <f>(Table2[[#This Row],[Close Price]]/Table2[[#This Row],[Current Week Low]])-1</f>
        <v>6.6395560960778477E-2</v>
      </c>
      <c r="AF23" s="1">
        <f>(Table2[[#This Row],[Current Week High]]/Table2[[#This Row],[Close Price]])-1</f>
        <v>2.9580526747211122E-2</v>
      </c>
      <c r="AG23" s="1">
        <f>(Table2[[#This Row],[Close Price]]/Table2[[#This Row],[Current Month Low]])-1</f>
        <v>0.12677696570556596</v>
      </c>
      <c r="AH23" s="1">
        <f>(Table2[[#This Row],[Current Month High]]/Table2[[#This Row],[Close Price]])-1</f>
        <v>2.9580526747211122E-2</v>
      </c>
      <c r="AI23">
        <v>2.95805267472111</v>
      </c>
      <c r="AJ23">
        <v>222.183947640372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</v>
      </c>
      <c r="AM23">
        <v>0</v>
      </c>
      <c r="AN23">
        <v>5.86</v>
      </c>
      <c r="AO23" t="s">
        <v>3226</v>
      </c>
      <c r="AP23">
        <v>0.162512091700933</v>
      </c>
      <c r="AQ23">
        <f>(Table2[[#This Row],[Sharpe Ratio]]-AVERAGE(Table2[Sharpe Ratio]))/_xlfn.STDEV.P(Table2[Sharpe Ratio])</f>
        <v>1.1547004721386782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6.0015782198338066</v>
      </c>
      <c r="AS23">
        <f>_xlfn.RANK.AVG(Table2[[#This Row],[1Y Return vs Nifty Z-Score]],Table2[1Y Return vs Nifty Z-Score])</f>
        <v>24</v>
      </c>
      <c r="AT23">
        <f>_xlfn.RANK.AVG(Table2[[#This Row],[6M Return vs Nifty Z-Score]],Table2[6M Return vs Nifty Z-Score])</f>
        <v>27</v>
      </c>
      <c r="AU23">
        <f>_xlfn.RANK.AVG(Table2[[#This Row],[Sharpe Ratio Z-Score]],Table2[Sharpe Ratio Z-Score])</f>
        <v>96</v>
      </c>
      <c r="AV23">
        <f>(Table2[[#This Row],[Rank 1Y]]+Table2[[#This Row],[Rank 6M]]+Table2[[#This Row],[Rank Sharpe]])/3</f>
        <v>49</v>
      </c>
    </row>
    <row r="24" spans="1:48" x14ac:dyDescent="0.3">
      <c r="A24" t="s">
        <v>1411</v>
      </c>
      <c r="B24" t="s">
        <v>1412</v>
      </c>
      <c r="C24" t="s">
        <v>3171</v>
      </c>
      <c r="D24" t="s">
        <v>46</v>
      </c>
      <c r="E24">
        <v>7998.3441278999999</v>
      </c>
      <c r="F24">
        <v>585.9</v>
      </c>
      <c r="G24">
        <v>95.549484680912698</v>
      </c>
      <c r="H24">
        <f>(Table2[[#This Row],[1Y Return vs Nifty]]-AVERAGE(Table2[1Y Return vs Nifty]))/_xlfn.STDEV.P(Table2[1Y Return vs Nifty])</f>
        <v>1.0947157464281394</v>
      </c>
      <c r="I24">
        <v>-4.8607624422916</v>
      </c>
      <c r="J24">
        <f>(Table2[[#This Row],[1M Return vs Nifty]]-AVERAGE(Table2[1M Return vs Nifty]))/_xlfn.STDEV.P(Table2[1M Return vs Nifty])</f>
        <v>-0.33949672239611101</v>
      </c>
      <c r="K24">
        <v>88.628816730961802</v>
      </c>
      <c r="L24">
        <f>(Table2[[#This Row],[6M Return vs Nifty]]-AVERAGE(Table2[6M Return vs Nifty]))/_xlfn.STDEV.P(Table2[6M Return vs Nifty])</f>
        <v>1.9162238247961692</v>
      </c>
      <c r="M24">
        <v>-2.0120075532858799</v>
      </c>
      <c r="N24">
        <f>(Table2[[#This Row],[1W Return vs Nifty]]-AVERAGE(Table2[1W Return vs Nifty]))/_xlfn.STDEV.P(Table2[1W Return vs Nifty])</f>
        <v>0.16664854525373224</v>
      </c>
      <c r="O24">
        <v>571.29999999999995</v>
      </c>
      <c r="P24">
        <v>541.66360561423005</v>
      </c>
      <c r="Q24">
        <v>422.90445171669001</v>
      </c>
      <c r="R24">
        <v>57.206578568865602</v>
      </c>
      <c r="S24" s="1">
        <f>(Table2[[#This Row],[Close Price]]-Table2[[#This Row],[20D EMA]])/Table2[[#This Row],[20D EMA]]</f>
        <v>2.5555750043759887E-2</v>
      </c>
      <c r="T24" s="1">
        <f>(Table2[[#This Row],[Close Price]]-Table2[[#This Row],[50D EMA]])/Table2[[#This Row],[50D EMA]]</f>
        <v>8.1667651153352269E-2</v>
      </c>
      <c r="U24" s="1">
        <f>(Table2[[#This Row],[Close Price]]-Table2[[#This Row],[200D EMA]])/Table2[[#This Row],[200D EMA]]</f>
        <v>0.38541932491290753</v>
      </c>
      <c r="V24">
        <v>0.98577708131800501</v>
      </c>
      <c r="W24">
        <v>573.54999999999995</v>
      </c>
      <c r="X24">
        <v>588.95000000000005</v>
      </c>
      <c r="Y24">
        <v>531.79999999999995</v>
      </c>
      <c r="Z24">
        <v>595.85</v>
      </c>
      <c r="AA24">
        <v>531.79999999999995</v>
      </c>
      <c r="AB24">
        <v>595.85</v>
      </c>
      <c r="AC24" s="1">
        <f>(Table2[[#This Row],[Close Price]]/Table2[[#This Row],[Day Low]])-1</f>
        <v>2.1532560369627696E-2</v>
      </c>
      <c r="AD24" s="1">
        <f>(Table2[[#This Row],[Day High]]/Table2[[#This Row],[Close Price]])-1</f>
        <v>5.2056664959891918E-3</v>
      </c>
      <c r="AE24" s="1">
        <f>(Table2[[#This Row],[Close Price]]/Table2[[#This Row],[Current Week Low]])-1</f>
        <v>0.1017299736743138</v>
      </c>
      <c r="AF24" s="1">
        <f>(Table2[[#This Row],[Current Week High]]/Table2[[#This Row],[Close Price]])-1</f>
        <v>1.6982420208226712E-2</v>
      </c>
      <c r="AG24" s="1">
        <f>(Table2[[#This Row],[Close Price]]/Table2[[#This Row],[Current Month Low]])-1</f>
        <v>0.1017299736743138</v>
      </c>
      <c r="AH24" s="1">
        <f>(Table2[[#This Row],[Current Month High]]/Table2[[#This Row],[Close Price]])-1</f>
        <v>1.6982420208226712E-2</v>
      </c>
      <c r="AI24">
        <v>5.64942823007339</v>
      </c>
      <c r="AJ24">
        <v>142.86010362694299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0.28999999999999998</v>
      </c>
      <c r="AM24" t="s">
        <v>3226</v>
      </c>
      <c r="AN24">
        <v>0.89</v>
      </c>
      <c r="AO24" t="s">
        <v>3226</v>
      </c>
      <c r="AP24">
        <v>0.202155827479716</v>
      </c>
      <c r="AQ24">
        <f>(Table2[[#This Row],[Sharpe Ratio]]-AVERAGE(Table2[Sharpe Ratio]))/_xlfn.STDEV.P(Table2[Sharpe Ratio])</f>
        <v>1.6158335877034384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4.4539249817853683</v>
      </c>
      <c r="AS24">
        <f>_xlfn.RANK.AVG(Table2[[#This Row],[1Y Return vs Nifty Z-Score]],Table2[1Y Return vs Nifty Z-Score])</f>
        <v>86</v>
      </c>
      <c r="AT24">
        <f>_xlfn.RANK.AVG(Table2[[#This Row],[6M Return vs Nifty Z-Score]],Table2[6M Return vs Nifty Z-Score])</f>
        <v>34</v>
      </c>
      <c r="AU24">
        <f>_xlfn.RANK.AVG(Table2[[#This Row],[Sharpe Ratio Z-Score]],Table2[Sharpe Ratio Z-Score])</f>
        <v>36</v>
      </c>
      <c r="AV24">
        <f>(Table2[[#This Row],[Rank 1Y]]+Table2[[#This Row],[Rank 6M]]+Table2[[#This Row],[Rank Sharpe]])/3</f>
        <v>52</v>
      </c>
    </row>
    <row r="25" spans="1:48" x14ac:dyDescent="0.3">
      <c r="A25" t="s">
        <v>426</v>
      </c>
      <c r="B25" t="s">
        <v>427</v>
      </c>
      <c r="C25" t="s">
        <v>3180</v>
      </c>
      <c r="D25" t="s">
        <v>166</v>
      </c>
      <c r="E25">
        <v>54345.386127375001</v>
      </c>
      <c r="F25">
        <v>12822.85</v>
      </c>
      <c r="G25">
        <v>170.10750058300701</v>
      </c>
      <c r="H25">
        <f>(Table2[[#This Row],[1Y Return vs Nifty]]-AVERAGE(Table2[1Y Return vs Nifty]))/_xlfn.STDEV.P(Table2[1Y Return vs Nifty])</f>
        <v>2.3209004637402249</v>
      </c>
      <c r="I25">
        <v>2.4782911054917398</v>
      </c>
      <c r="J25">
        <f>(Table2[[#This Row],[1M Return vs Nifty]]-AVERAGE(Table2[1M Return vs Nifty]))/_xlfn.STDEV.P(Table2[1M Return vs Nifty])</f>
        <v>0.3619111071276222</v>
      </c>
      <c r="K25">
        <v>86.001742115222797</v>
      </c>
      <c r="L25">
        <f>(Table2[[#This Row],[6M Return vs Nifty]]-AVERAGE(Table2[6M Return vs Nifty]))/_xlfn.STDEV.P(Table2[6M Return vs Nifty])</f>
        <v>1.84169959014304</v>
      </c>
      <c r="M25">
        <v>2.6183495001958299</v>
      </c>
      <c r="N25">
        <f>(Table2[[#This Row],[1W Return vs Nifty]]-AVERAGE(Table2[1W Return vs Nifty]))/_xlfn.STDEV.P(Table2[1W Return vs Nifty])</f>
        <v>1.2715599820718348</v>
      </c>
      <c r="O25">
        <v>11983.1</v>
      </c>
      <c r="P25">
        <v>11759.4539296109</v>
      </c>
      <c r="Q25">
        <v>9269.5762713969598</v>
      </c>
      <c r="R25">
        <v>73.417117510334194</v>
      </c>
      <c r="S25" s="1">
        <f>(Table2[[#This Row],[Close Price]]-Table2[[#This Row],[20D EMA]])/Table2[[#This Row],[20D EMA]]</f>
        <v>7.0077859652343713E-2</v>
      </c>
      <c r="T25" s="1">
        <f>(Table2[[#This Row],[Close Price]]-Table2[[#This Row],[50D EMA]])/Table2[[#This Row],[50D EMA]]</f>
        <v>9.042903494960898E-2</v>
      </c>
      <c r="U25" s="1">
        <f>(Table2[[#This Row],[Close Price]]-Table2[[#This Row],[200D EMA]])/Table2[[#This Row],[200D EMA]]</f>
        <v>0.38332644606068372</v>
      </c>
      <c r="V25">
        <v>0.60665829798522597</v>
      </c>
      <c r="W25">
        <v>12410</v>
      </c>
      <c r="X25">
        <v>12900</v>
      </c>
      <c r="Y25">
        <v>11210</v>
      </c>
      <c r="Z25">
        <v>12900</v>
      </c>
      <c r="AA25">
        <v>11210</v>
      </c>
      <c r="AB25">
        <v>12900</v>
      </c>
      <c r="AC25" s="1">
        <f>(Table2[[#This Row],[Close Price]]/Table2[[#This Row],[Day Low]])-1</f>
        <v>3.326752618855755E-2</v>
      </c>
      <c r="AD25" s="1">
        <f>(Table2[[#This Row],[Day High]]/Table2[[#This Row],[Close Price]])-1</f>
        <v>6.016603173241597E-3</v>
      </c>
      <c r="AE25" s="1">
        <f>(Table2[[#This Row],[Close Price]]/Table2[[#This Row],[Current Week Low]])-1</f>
        <v>0.14387600356824271</v>
      </c>
      <c r="AF25" s="1">
        <f>(Table2[[#This Row],[Current Week High]]/Table2[[#This Row],[Close Price]])-1</f>
        <v>6.016603173241597E-3</v>
      </c>
      <c r="AG25" s="1">
        <f>(Table2[[#This Row],[Close Price]]/Table2[[#This Row],[Current Month Low]])-1</f>
        <v>0.14387600356824271</v>
      </c>
      <c r="AH25" s="1">
        <f>(Table2[[#This Row],[Current Month High]]/Table2[[#This Row],[Close Price]])-1</f>
        <v>6.016603173241597E-3</v>
      </c>
      <c r="AI25">
        <v>12.1591533863376</v>
      </c>
      <c r="AJ25">
        <v>229.13704150517199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-0.02</v>
      </c>
      <c r="AM25" t="s">
        <v>3227</v>
      </c>
      <c r="AN25">
        <v>5.16</v>
      </c>
      <c r="AO25" t="s">
        <v>3226</v>
      </c>
      <c r="AP25">
        <v>0.16616944300451</v>
      </c>
      <c r="AQ25">
        <f>(Table2[[#This Row],[Sharpe Ratio]]-AVERAGE(Table2[Sharpe Ratio]))/_xlfn.STDEV.P(Table2[Sharpe Ratio])</f>
        <v>1.1972425224324326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6.9933136655151547</v>
      </c>
      <c r="AS25">
        <f>_xlfn.RANK.AVG(Table2[[#This Row],[1Y Return vs Nifty Z-Score]],Table2[1Y Return vs Nifty Z-Score])</f>
        <v>30</v>
      </c>
      <c r="AT25">
        <f>_xlfn.RANK.AVG(Table2[[#This Row],[6M Return vs Nifty Z-Score]],Table2[6M Return vs Nifty Z-Score])</f>
        <v>36</v>
      </c>
      <c r="AU25">
        <f>_xlfn.RANK.AVG(Table2[[#This Row],[Sharpe Ratio Z-Score]],Table2[Sharpe Ratio Z-Score])</f>
        <v>92</v>
      </c>
      <c r="AV25">
        <f>(Table2[[#This Row],[Rank 1Y]]+Table2[[#This Row],[Rank 6M]]+Table2[[#This Row],[Rank Sharpe]])/3</f>
        <v>52.666666666666664</v>
      </c>
    </row>
    <row r="26" spans="1:48" x14ac:dyDescent="0.3">
      <c r="A26" t="s">
        <v>991</v>
      </c>
      <c r="B26" t="s">
        <v>992</v>
      </c>
      <c r="C26" t="s">
        <v>3180</v>
      </c>
      <c r="D26" t="s">
        <v>138</v>
      </c>
      <c r="E26">
        <v>14986.03491792</v>
      </c>
      <c r="F26">
        <v>1667.7</v>
      </c>
      <c r="G26">
        <v>92.589786256798206</v>
      </c>
      <c r="H26">
        <f>(Table2[[#This Row],[1Y Return vs Nifty]]-AVERAGE(Table2[1Y Return vs Nifty]))/_xlfn.STDEV.P(Table2[1Y Return vs Nifty])</f>
        <v>1.0460404037223001</v>
      </c>
      <c r="I26">
        <v>-10.6230418603212</v>
      </c>
      <c r="J26">
        <f>(Table2[[#This Row],[1M Return vs Nifty]]-AVERAGE(Table2[1M Return vs Nifty]))/_xlfn.STDEV.P(Table2[1M Return vs Nifty])</f>
        <v>-0.89020913693220116</v>
      </c>
      <c r="K26">
        <v>80.172359154850895</v>
      </c>
      <c r="L26">
        <f>(Table2[[#This Row],[6M Return vs Nifty]]-AVERAGE(Table2[6M Return vs Nifty]))/_xlfn.STDEV.P(Table2[6M Return vs Nifty])</f>
        <v>1.6763330257451341</v>
      </c>
      <c r="M26">
        <v>-4.7446734098872003</v>
      </c>
      <c r="N26">
        <f>(Table2[[#This Row],[1W Return vs Nifty]]-AVERAGE(Table2[1W Return vs Nifty]))/_xlfn.STDEV.P(Table2[1W Return vs Nifty])</f>
        <v>-0.48542940966138376</v>
      </c>
      <c r="O26">
        <v>1664.76</v>
      </c>
      <c r="P26">
        <v>1568.3947483033701</v>
      </c>
      <c r="Q26">
        <v>1157.6099857910101</v>
      </c>
      <c r="R26">
        <v>51.364845635437902</v>
      </c>
      <c r="S26" s="1">
        <f>(Table2[[#This Row],[Close Price]]-Table2[[#This Row],[20D EMA]])/Table2[[#This Row],[20D EMA]]</f>
        <v>1.7660203272544118E-3</v>
      </c>
      <c r="T26" s="1">
        <f>(Table2[[#This Row],[Close Price]]-Table2[[#This Row],[50D EMA]])/Table2[[#This Row],[50D EMA]]</f>
        <v>6.3316490828635219E-2</v>
      </c>
      <c r="U26" s="1">
        <f>(Table2[[#This Row],[Close Price]]-Table2[[#This Row],[200D EMA]])/Table2[[#This Row],[200D EMA]]</f>
        <v>0.44064064794710522</v>
      </c>
      <c r="V26">
        <v>0.57595414786038501</v>
      </c>
      <c r="W26">
        <v>1621</v>
      </c>
      <c r="X26">
        <v>1694.65</v>
      </c>
      <c r="Y26">
        <v>1576</v>
      </c>
      <c r="Z26">
        <v>1694.65</v>
      </c>
      <c r="AA26">
        <v>1576</v>
      </c>
      <c r="AB26">
        <v>1729</v>
      </c>
      <c r="AC26" s="1">
        <f>(Table2[[#This Row],[Close Price]]/Table2[[#This Row],[Day Low]])-1</f>
        <v>2.8809376927822372E-2</v>
      </c>
      <c r="AD26" s="1">
        <f>(Table2[[#This Row],[Day High]]/Table2[[#This Row],[Close Price]])-1</f>
        <v>1.6159980811896624E-2</v>
      </c>
      <c r="AE26" s="1">
        <f>(Table2[[#This Row],[Close Price]]/Table2[[#This Row],[Current Week Low]])-1</f>
        <v>5.818527918781724E-2</v>
      </c>
      <c r="AF26" s="1">
        <f>(Table2[[#This Row],[Current Week High]]/Table2[[#This Row],[Close Price]])-1</f>
        <v>1.6159980811896624E-2</v>
      </c>
      <c r="AG26" s="1">
        <f>(Table2[[#This Row],[Close Price]]/Table2[[#This Row],[Current Month Low]])-1</f>
        <v>5.818527918781724E-2</v>
      </c>
      <c r="AH26" s="1">
        <f>(Table2[[#This Row],[Current Month High]]/Table2[[#This Row],[Close Price]])-1</f>
        <v>3.6757210529471784E-2</v>
      </c>
      <c r="AI26">
        <v>18.126761407926999</v>
      </c>
      <c r="AJ26">
        <v>156.56923076922999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0.14000000000000001</v>
      </c>
      <c r="AM26" t="s">
        <v>3226</v>
      </c>
      <c r="AN26">
        <v>-8.64</v>
      </c>
      <c r="AO26" t="s">
        <v>3227</v>
      </c>
      <c r="AP26">
        <v>0.205047711084173</v>
      </c>
      <c r="AQ26">
        <f>(Table2[[#This Row],[Sharpe Ratio]]-AVERAGE(Table2[Sharpe Ratio]))/_xlfn.STDEV.P(Table2[Sharpe Ratio])</f>
        <v>1.6494717721524328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2.996206655026282</v>
      </c>
      <c r="AS26">
        <f>_xlfn.RANK.AVG(Table2[[#This Row],[1Y Return vs Nifty Z-Score]],Table2[1Y Return vs Nifty Z-Score])</f>
        <v>90</v>
      </c>
      <c r="AT26">
        <f>_xlfn.RANK.AVG(Table2[[#This Row],[6M Return vs Nifty Z-Score]],Table2[6M Return vs Nifty Z-Score])</f>
        <v>41</v>
      </c>
      <c r="AU26">
        <f>_xlfn.RANK.AVG(Table2[[#This Row],[Sharpe Ratio Z-Score]],Table2[Sharpe Ratio Z-Score])</f>
        <v>33</v>
      </c>
      <c r="AV26">
        <f>(Table2[[#This Row],[Rank 1Y]]+Table2[[#This Row],[Rank 6M]]+Table2[[#This Row],[Rank Sharpe]])/3</f>
        <v>54.666666666666664</v>
      </c>
    </row>
    <row r="27" spans="1:48" x14ac:dyDescent="0.3">
      <c r="A27" t="s">
        <v>487</v>
      </c>
      <c r="B27" t="s">
        <v>488</v>
      </c>
      <c r="C27" t="s">
        <v>3168</v>
      </c>
      <c r="D27" t="s">
        <v>412</v>
      </c>
      <c r="E27">
        <v>45280.861864420003</v>
      </c>
      <c r="F27">
        <v>756.7</v>
      </c>
      <c r="G27">
        <v>220.015109321289</v>
      </c>
      <c r="H27">
        <f>(Table2[[#This Row],[1Y Return vs Nifty]]-AVERAGE(Table2[1Y Return vs Nifty]))/_xlfn.STDEV.P(Table2[1Y Return vs Nifty])</f>
        <v>3.1416833986406352</v>
      </c>
      <c r="I27">
        <v>18.0389579217529</v>
      </c>
      <c r="J27">
        <f>(Table2[[#This Row],[1M Return vs Nifty]]-AVERAGE(Table2[1M Return vs Nifty]))/_xlfn.STDEV.P(Table2[1M Return vs Nifty])</f>
        <v>1.8490747402138334</v>
      </c>
      <c r="K27">
        <v>100.792234558147</v>
      </c>
      <c r="L27">
        <f>(Table2[[#This Row],[6M Return vs Nifty]]-AVERAGE(Table2[6M Return vs Nifty]))/_xlfn.STDEV.P(Table2[6M Return vs Nifty])</f>
        <v>2.2612728001493911</v>
      </c>
      <c r="M27">
        <v>-8.4527503446608598</v>
      </c>
      <c r="N27">
        <f>(Table2[[#This Row],[1W Return vs Nifty]]-AVERAGE(Table2[1W Return vs Nifty]))/_xlfn.STDEV.P(Table2[1W Return vs Nifty])</f>
        <v>-1.3702632500133052</v>
      </c>
      <c r="O27">
        <v>723.47</v>
      </c>
      <c r="P27">
        <v>670.529521183317</v>
      </c>
      <c r="Q27">
        <v>524.13316299957103</v>
      </c>
      <c r="R27">
        <v>59.836261747745098</v>
      </c>
      <c r="S27" s="1">
        <f>(Table2[[#This Row],[Close Price]]-Table2[[#This Row],[20D EMA]])/Table2[[#This Row],[20D EMA]]</f>
        <v>4.5931413880326781E-2</v>
      </c>
      <c r="T27" s="1">
        <f>(Table2[[#This Row],[Close Price]]-Table2[[#This Row],[50D EMA]])/Table2[[#This Row],[50D EMA]]</f>
        <v>0.12851108876550832</v>
      </c>
      <c r="U27" s="1">
        <f>(Table2[[#This Row],[Close Price]]-Table2[[#This Row],[200D EMA]])/Table2[[#This Row],[200D EMA]]</f>
        <v>0.44371708073091221</v>
      </c>
      <c r="V27">
        <v>1.2322967552200501</v>
      </c>
      <c r="W27">
        <v>741.55</v>
      </c>
      <c r="X27">
        <v>759</v>
      </c>
      <c r="Y27">
        <v>722.9</v>
      </c>
      <c r="Z27">
        <v>765.1</v>
      </c>
      <c r="AA27">
        <v>715</v>
      </c>
      <c r="AB27">
        <v>806.45</v>
      </c>
      <c r="AC27" s="1">
        <f>(Table2[[#This Row],[Close Price]]/Table2[[#This Row],[Day Low]])-1</f>
        <v>2.0430180028319089E-2</v>
      </c>
      <c r="AD27" s="1">
        <f>(Table2[[#This Row],[Day High]]/Table2[[#This Row],[Close Price]])-1</f>
        <v>3.0395136778114118E-3</v>
      </c>
      <c r="AE27" s="1">
        <f>(Table2[[#This Row],[Close Price]]/Table2[[#This Row],[Current Week Low]])-1</f>
        <v>4.6756121178586296E-2</v>
      </c>
      <c r="AF27" s="1">
        <f>(Table2[[#This Row],[Current Week High]]/Table2[[#This Row],[Close Price]])-1</f>
        <v>1.1100832562442209E-2</v>
      </c>
      <c r="AG27" s="1">
        <f>(Table2[[#This Row],[Close Price]]/Table2[[#This Row],[Current Month Low]])-1</f>
        <v>5.832167832167845E-2</v>
      </c>
      <c r="AH27" s="1">
        <f>(Table2[[#This Row],[Current Month High]]/Table2[[#This Row],[Close Price]])-1</f>
        <v>6.5746002378749724E-2</v>
      </c>
      <c r="AI27">
        <v>6.5746002378749697</v>
      </c>
      <c r="AJ27">
        <v>259.77653631284898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0.2</v>
      </c>
      <c r="AM27" t="s">
        <v>3226</v>
      </c>
      <c r="AN27">
        <v>1.65</v>
      </c>
      <c r="AO27" t="s">
        <v>3226</v>
      </c>
      <c r="AP27">
        <v>0.141094221872055</v>
      </c>
      <c r="AQ27">
        <f>(Table2[[#This Row],[Sharpe Ratio]]-AVERAGE(Table2[Sharpe Ratio]))/_xlfn.STDEV.P(Table2[Sharpe Ratio])</f>
        <v>0.90556933328579525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6.7873370222763505</v>
      </c>
      <c r="AS27">
        <f>_xlfn.RANK.AVG(Table2[[#This Row],[1Y Return vs Nifty Z-Score]],Table2[1Y Return vs Nifty Z-Score])</f>
        <v>13</v>
      </c>
      <c r="AT27">
        <f>_xlfn.RANK.AVG(Table2[[#This Row],[6M Return vs Nifty Z-Score]],Table2[6M Return vs Nifty Z-Score])</f>
        <v>24</v>
      </c>
      <c r="AU27">
        <f>_xlfn.RANK.AVG(Table2[[#This Row],[Sharpe Ratio Z-Score]],Table2[Sharpe Ratio Z-Score])</f>
        <v>130</v>
      </c>
      <c r="AV27">
        <f>(Table2[[#This Row],[Rank 1Y]]+Table2[[#This Row],[Rank 6M]]+Table2[[#This Row],[Rank Sharpe]])/3</f>
        <v>55.666666666666664</v>
      </c>
    </row>
    <row r="28" spans="1:48" x14ac:dyDescent="0.3">
      <c r="A28" t="s">
        <v>1073</v>
      </c>
      <c r="B28" t="s">
        <v>1074</v>
      </c>
      <c r="C28" t="s">
        <v>3172</v>
      </c>
      <c r="D28" t="s">
        <v>54</v>
      </c>
      <c r="E28">
        <v>12581.638243944</v>
      </c>
      <c r="F28">
        <v>277.64</v>
      </c>
      <c r="G28">
        <v>137.32540808026599</v>
      </c>
      <c r="H28">
        <f>(Table2[[#This Row],[1Y Return vs Nifty]]-AVERAGE(Table2[1Y Return vs Nifty]))/_xlfn.STDEV.P(Table2[1Y Return vs Nifty])</f>
        <v>1.7817645929418842</v>
      </c>
      <c r="I28">
        <v>30.6778137800009</v>
      </c>
      <c r="J28">
        <f>(Table2[[#This Row],[1M Return vs Nifty]]-AVERAGE(Table2[1M Return vs Nifty]))/_xlfn.STDEV.P(Table2[1M Return vs Nifty])</f>
        <v>3.0569951345097164</v>
      </c>
      <c r="K28">
        <v>93.561518345545906</v>
      </c>
      <c r="L28">
        <f>(Table2[[#This Row],[6M Return vs Nifty]]-AVERAGE(Table2[6M Return vs Nifty]))/_xlfn.STDEV.P(Table2[6M Return vs Nifty])</f>
        <v>2.0561535437302183</v>
      </c>
      <c r="M28">
        <v>-2.7405920149714</v>
      </c>
      <c r="N28">
        <f>(Table2[[#This Row],[1W Return vs Nifty]]-AVERAGE(Table2[1W Return vs Nifty]))/_xlfn.STDEV.P(Table2[1W Return vs Nifty])</f>
        <v>-7.2087394234766457E-3</v>
      </c>
      <c r="O28">
        <v>247.19</v>
      </c>
      <c r="P28">
        <v>220.76577192131299</v>
      </c>
      <c r="Q28">
        <v>174.30167753077299</v>
      </c>
      <c r="R28">
        <v>77.118267033026001</v>
      </c>
      <c r="S28" s="1">
        <f>(Table2[[#This Row],[Close Price]]-Table2[[#This Row],[20D EMA]])/Table2[[#This Row],[20D EMA]]</f>
        <v>0.12318459484606978</v>
      </c>
      <c r="T28" s="1">
        <f>(Table2[[#This Row],[Close Price]]-Table2[[#This Row],[50D EMA]])/Table2[[#This Row],[50D EMA]]</f>
        <v>0.25762249094917911</v>
      </c>
      <c r="U28" s="1">
        <f>(Table2[[#This Row],[Close Price]]-Table2[[#This Row],[200D EMA]])/Table2[[#This Row],[200D EMA]]</f>
        <v>0.59287049862720109</v>
      </c>
      <c r="V28">
        <v>1.3275672195938699</v>
      </c>
      <c r="W28">
        <v>268.23</v>
      </c>
      <c r="X28">
        <v>284.45</v>
      </c>
      <c r="Y28">
        <v>255.39</v>
      </c>
      <c r="Z28">
        <v>284.45</v>
      </c>
      <c r="AA28">
        <v>237.32</v>
      </c>
      <c r="AB28">
        <v>284.45</v>
      </c>
      <c r="AC28" s="1">
        <f>(Table2[[#This Row],[Close Price]]/Table2[[#This Row],[Day Low]])-1</f>
        <v>3.5081832755470943E-2</v>
      </c>
      <c r="AD28" s="1">
        <f>(Table2[[#This Row],[Day High]]/Table2[[#This Row],[Close Price]])-1</f>
        <v>2.4528165970321369E-2</v>
      </c>
      <c r="AE28" s="1">
        <f>(Table2[[#This Row],[Close Price]]/Table2[[#This Row],[Current Week Low]])-1</f>
        <v>8.7121657073495395E-2</v>
      </c>
      <c r="AF28" s="1">
        <f>(Table2[[#This Row],[Current Week High]]/Table2[[#This Row],[Close Price]])-1</f>
        <v>2.4528165970321369E-2</v>
      </c>
      <c r="AG28" s="1">
        <f>(Table2[[#This Row],[Close Price]]/Table2[[#This Row],[Current Month Low]])-1</f>
        <v>0.16989718523512565</v>
      </c>
      <c r="AH28" s="1">
        <f>(Table2[[#This Row],[Current Month High]]/Table2[[#This Row],[Close Price]])-1</f>
        <v>2.4528165970321369E-2</v>
      </c>
      <c r="AI28">
        <v>2.4528165970321298</v>
      </c>
      <c r="AJ28">
        <v>184.90507952796301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0.43</v>
      </c>
      <c r="AM28" t="s">
        <v>3226</v>
      </c>
      <c r="AN28">
        <v>15.66</v>
      </c>
      <c r="AO28" t="s">
        <v>3226</v>
      </c>
      <c r="AP28">
        <v>0.15746920082128699</v>
      </c>
      <c r="AQ28">
        <f>(Table2[[#This Row],[Sharpe Ratio]]-AVERAGE(Table2[Sharpe Ratio]))/_xlfn.STDEV.P(Table2[Sharpe Ratio])</f>
        <v>1.0960419240199906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7.9837464557783333</v>
      </c>
      <c r="AS28">
        <f>_xlfn.RANK.AVG(Table2[[#This Row],[1Y Return vs Nifty Z-Score]],Table2[1Y Return vs Nifty Z-Score])</f>
        <v>47</v>
      </c>
      <c r="AT28">
        <f>_xlfn.RANK.AVG(Table2[[#This Row],[6M Return vs Nifty Z-Score]],Table2[6M Return vs Nifty Z-Score])</f>
        <v>30</v>
      </c>
      <c r="AU28">
        <f>_xlfn.RANK.AVG(Table2[[#This Row],[Sharpe Ratio Z-Score]],Table2[Sharpe Ratio Z-Score])</f>
        <v>98</v>
      </c>
      <c r="AV28">
        <f>(Table2[[#This Row],[Rank 1Y]]+Table2[[#This Row],[Rank 6M]]+Table2[[#This Row],[Rank Sharpe]])/3</f>
        <v>58.333333333333336</v>
      </c>
    </row>
    <row r="29" spans="1:48" x14ac:dyDescent="0.3">
      <c r="A29" t="s">
        <v>869</v>
      </c>
      <c r="B29" t="s">
        <v>870</v>
      </c>
      <c r="C29" t="s">
        <v>3168</v>
      </c>
      <c r="D29" t="s">
        <v>132</v>
      </c>
      <c r="E29">
        <v>18365.704315376999</v>
      </c>
      <c r="F29">
        <v>70.27</v>
      </c>
      <c r="G29">
        <v>298.25183609632097</v>
      </c>
      <c r="H29">
        <f>(Table2[[#This Row],[1Y Return vs Nifty]]-AVERAGE(Table2[1Y Return vs Nifty]))/_xlfn.STDEV.P(Table2[1Y Return vs Nifty])</f>
        <v>4.4283683719913096</v>
      </c>
      <c r="I29">
        <v>-11.505697431499501</v>
      </c>
      <c r="J29">
        <f>(Table2[[#This Row],[1M Return vs Nifty]]-AVERAGE(Table2[1M Return vs Nifty]))/_xlfn.STDEV.P(Table2[1M Return vs Nifty])</f>
        <v>-0.97456627159082398</v>
      </c>
      <c r="K29">
        <v>71.371237223575207</v>
      </c>
      <c r="L29">
        <f>(Table2[[#This Row],[6M Return vs Nifty]]-AVERAGE(Table2[6M Return vs Nifty]))/_xlfn.STDEV.P(Table2[6M Return vs Nifty])</f>
        <v>1.4266648693525972</v>
      </c>
      <c r="M29">
        <v>-6.5194771736311301</v>
      </c>
      <c r="N29">
        <f>(Table2[[#This Row],[1W Return vs Nifty]]-AVERAGE(Table2[1W Return vs Nifty]))/_xlfn.STDEV.P(Table2[1W Return vs Nifty])</f>
        <v>-0.90893907727847256</v>
      </c>
      <c r="O29">
        <v>71.900000000000006</v>
      </c>
      <c r="P29">
        <v>70.763208733113999</v>
      </c>
      <c r="Q29">
        <v>54.486332489852302</v>
      </c>
      <c r="R29">
        <v>42.4572684301436</v>
      </c>
      <c r="S29" s="1">
        <f>(Table2[[#This Row],[Close Price]]-Table2[[#This Row],[20D EMA]])/Table2[[#This Row],[20D EMA]]</f>
        <v>-2.2670375521557852E-2</v>
      </c>
      <c r="T29" s="1">
        <f>(Table2[[#This Row],[Close Price]]-Table2[[#This Row],[50D EMA]])/Table2[[#This Row],[50D EMA]]</f>
        <v>-6.9698469295556825E-3</v>
      </c>
      <c r="U29" s="1">
        <f>(Table2[[#This Row],[Close Price]]-Table2[[#This Row],[200D EMA]])/Table2[[#This Row],[200D EMA]]</f>
        <v>0.28968122442609423</v>
      </c>
      <c r="V29">
        <v>0.381040631303669</v>
      </c>
      <c r="W29">
        <v>69.45</v>
      </c>
      <c r="X29">
        <v>71.209999999999994</v>
      </c>
      <c r="Y29">
        <v>68.180000000000007</v>
      </c>
      <c r="Z29">
        <v>72.099999999999994</v>
      </c>
      <c r="AA29">
        <v>68.180000000000007</v>
      </c>
      <c r="AB29">
        <v>75.75</v>
      </c>
      <c r="AC29" s="1">
        <f>(Table2[[#This Row],[Close Price]]/Table2[[#This Row],[Day Low]])-1</f>
        <v>1.180705543556515E-2</v>
      </c>
      <c r="AD29" s="1">
        <f>(Table2[[#This Row],[Day High]]/Table2[[#This Row],[Close Price]])-1</f>
        <v>1.3376974526825069E-2</v>
      </c>
      <c r="AE29" s="1">
        <f>(Table2[[#This Row],[Close Price]]/Table2[[#This Row],[Current Week Low]])-1</f>
        <v>3.0654150777353895E-2</v>
      </c>
      <c r="AF29" s="1">
        <f>(Table2[[#This Row],[Current Week High]]/Table2[[#This Row],[Close Price]])-1</f>
        <v>2.6042407855414895E-2</v>
      </c>
      <c r="AG29" s="1">
        <f>(Table2[[#This Row],[Close Price]]/Table2[[#This Row],[Current Month Low]])-1</f>
        <v>3.0654150777353895E-2</v>
      </c>
      <c r="AH29" s="1">
        <f>(Table2[[#This Row],[Current Month High]]/Table2[[#This Row],[Close Price]])-1</f>
        <v>7.7984915326597459E-2</v>
      </c>
      <c r="AI29">
        <v>30.069731037427001</v>
      </c>
      <c r="AJ29">
        <v>350.44871794871699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</v>
      </c>
      <c r="AM29" t="s">
        <v>3226</v>
      </c>
      <c r="AN29">
        <v>-8.44</v>
      </c>
      <c r="AO29" t="s">
        <v>3227</v>
      </c>
      <c r="AP29">
        <v>0.146531759112011</v>
      </c>
      <c r="AQ29">
        <f>(Table2[[#This Row],[Sharpe Ratio]]-AVERAGE(Table2[Sharpe Ratio]))/_xlfn.STDEV.P(Table2[Sharpe Ratio])</f>
        <v>0.96881837980482355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4.9403462722794336</v>
      </c>
      <c r="AS29">
        <f>_xlfn.RANK.AVG(Table2[[#This Row],[1Y Return vs Nifty Z-Score]],Table2[1Y Return vs Nifty Z-Score])</f>
        <v>2</v>
      </c>
      <c r="AT29">
        <f>_xlfn.RANK.AVG(Table2[[#This Row],[6M Return vs Nifty Z-Score]],Table2[6M Return vs Nifty Z-Score])</f>
        <v>58</v>
      </c>
      <c r="AU29">
        <f>_xlfn.RANK.AVG(Table2[[#This Row],[Sharpe Ratio Z-Score]],Table2[Sharpe Ratio Z-Score])</f>
        <v>120</v>
      </c>
      <c r="AV29">
        <f>(Table2[[#This Row],[Rank 1Y]]+Table2[[#This Row],[Rank 6M]]+Table2[[#This Row],[Rank Sharpe]])/3</f>
        <v>60</v>
      </c>
    </row>
    <row r="30" spans="1:48" x14ac:dyDescent="0.3">
      <c r="A30" t="s">
        <v>1237</v>
      </c>
      <c r="B30" t="s">
        <v>1238</v>
      </c>
      <c r="C30" t="s">
        <v>3168</v>
      </c>
      <c r="D30" t="s">
        <v>412</v>
      </c>
      <c r="E30">
        <v>9752.1887884400003</v>
      </c>
      <c r="F30">
        <v>315.8</v>
      </c>
      <c r="G30">
        <v>296.70054841544197</v>
      </c>
      <c r="H30">
        <f>(Table2[[#This Row],[1Y Return vs Nifty]]-AVERAGE(Table2[1Y Return vs Nifty]))/_xlfn.STDEV.P(Table2[1Y Return vs Nifty])</f>
        <v>4.4028558201424763</v>
      </c>
      <c r="I30">
        <v>43.678530283463999</v>
      </c>
      <c r="J30">
        <f>(Table2[[#This Row],[1M Return vs Nifty]]-AVERAGE(Table2[1M Return vs Nifty]))/_xlfn.STDEV.P(Table2[1M Return vs Nifty])</f>
        <v>4.2994992647189365</v>
      </c>
      <c r="K30">
        <v>158.26945926251599</v>
      </c>
      <c r="L30">
        <f>(Table2[[#This Row],[6M Return vs Nifty]]-AVERAGE(Table2[6M Return vs Nifty]))/_xlfn.STDEV.P(Table2[6M Return vs Nifty])</f>
        <v>3.8917731884583375</v>
      </c>
      <c r="M30">
        <v>-12.043852749786501</v>
      </c>
      <c r="N30">
        <f>(Table2[[#This Row],[1W Return vs Nifty]]-AVERAGE(Table2[1W Return vs Nifty]))/_xlfn.STDEV.P(Table2[1W Return vs Nifty])</f>
        <v>-2.2271842330776166</v>
      </c>
      <c r="O30">
        <v>284.72000000000003</v>
      </c>
      <c r="P30">
        <v>248.93486846034199</v>
      </c>
      <c r="Q30">
        <v>182.77476930081801</v>
      </c>
      <c r="R30">
        <v>63.840853544551301</v>
      </c>
      <c r="S30" s="1">
        <f>(Table2[[#This Row],[Close Price]]-Table2[[#This Row],[20D EMA]])/Table2[[#This Row],[20D EMA]]</f>
        <v>0.10915987636976672</v>
      </c>
      <c r="T30" s="1">
        <f>(Table2[[#This Row],[Close Price]]-Table2[[#This Row],[50D EMA]])/Table2[[#This Row],[50D EMA]]</f>
        <v>0.26860492446565543</v>
      </c>
      <c r="U30" s="1">
        <f>(Table2[[#This Row],[Close Price]]-Table2[[#This Row],[200D EMA]])/Table2[[#This Row],[200D EMA]]</f>
        <v>0.72780959433325165</v>
      </c>
      <c r="V30">
        <v>1.0578695880147999</v>
      </c>
      <c r="W30">
        <v>310</v>
      </c>
      <c r="X30">
        <v>318</v>
      </c>
      <c r="Y30">
        <v>290.45</v>
      </c>
      <c r="Z30">
        <v>320.8</v>
      </c>
      <c r="AA30">
        <v>268.25</v>
      </c>
      <c r="AB30">
        <v>348</v>
      </c>
      <c r="AC30" s="1">
        <f>(Table2[[#This Row],[Close Price]]/Table2[[#This Row],[Day Low]])-1</f>
        <v>1.870967741935492E-2</v>
      </c>
      <c r="AD30" s="1">
        <f>(Table2[[#This Row],[Day High]]/Table2[[#This Row],[Close Price]])-1</f>
        <v>6.966434452184922E-3</v>
      </c>
      <c r="AE30" s="1">
        <f>(Table2[[#This Row],[Close Price]]/Table2[[#This Row],[Current Week Low]])-1</f>
        <v>8.7278361163711571E-2</v>
      </c>
      <c r="AF30" s="1">
        <f>(Table2[[#This Row],[Current Week High]]/Table2[[#This Row],[Close Price]])-1</f>
        <v>1.583280557314759E-2</v>
      </c>
      <c r="AG30" s="1">
        <f>(Table2[[#This Row],[Close Price]]/Table2[[#This Row],[Current Month Low]])-1</f>
        <v>0.17726001863932894</v>
      </c>
      <c r="AH30" s="1">
        <f>(Table2[[#This Row],[Current Month High]]/Table2[[#This Row],[Close Price]])-1</f>
        <v>0.10196326789107024</v>
      </c>
      <c r="AI30">
        <v>10.196326789106999</v>
      </c>
      <c r="AJ30">
        <v>351.142857142857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0.36</v>
      </c>
      <c r="AM30" t="s">
        <v>3226</v>
      </c>
      <c r="AN30">
        <v>15.36</v>
      </c>
      <c r="AO30" t="s">
        <v>3226</v>
      </c>
      <c r="AP30">
        <v>0.12237572461072201</v>
      </c>
      <c r="AQ30">
        <f>(Table2[[#This Row],[Sharpe Ratio]]-AVERAGE(Table2[Sharpe Ratio]))/_xlfn.STDEV.P(Table2[Sharpe Ratio])</f>
        <v>0.68783710418975375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11.054781144431887</v>
      </c>
      <c r="AS30">
        <f>_xlfn.RANK.AVG(Table2[[#This Row],[1Y Return vs Nifty Z-Score]],Table2[1Y Return vs Nifty Z-Score])</f>
        <v>3</v>
      </c>
      <c r="AT30">
        <f>_xlfn.RANK.AVG(Table2[[#This Row],[6M Return vs Nifty Z-Score]],Table2[6M Return vs Nifty Z-Score])</f>
        <v>3</v>
      </c>
      <c r="AU30">
        <f>_xlfn.RANK.AVG(Table2[[#This Row],[Sharpe Ratio Z-Score]],Table2[Sharpe Ratio Z-Score])</f>
        <v>177</v>
      </c>
      <c r="AV30">
        <f>(Table2[[#This Row],[Rank 1Y]]+Table2[[#This Row],[Rank 6M]]+Table2[[#This Row],[Rank Sharpe]])/3</f>
        <v>61</v>
      </c>
    </row>
    <row r="31" spans="1:48" x14ac:dyDescent="0.3">
      <c r="A31" t="s">
        <v>510</v>
      </c>
      <c r="B31" t="s">
        <v>511</v>
      </c>
      <c r="C31" t="s">
        <v>3180</v>
      </c>
      <c r="D31" t="s">
        <v>211</v>
      </c>
      <c r="E31">
        <v>41774.043392125001</v>
      </c>
      <c r="F31">
        <v>10399.75</v>
      </c>
      <c r="G31">
        <v>87.027287150233605</v>
      </c>
      <c r="H31">
        <f>(Table2[[#This Row],[1Y Return vs Nifty]]-AVERAGE(Table2[1Y Return vs Nifty]))/_xlfn.STDEV.P(Table2[1Y Return vs Nifty])</f>
        <v>0.95455927574421451</v>
      </c>
      <c r="I31">
        <v>15.012788608073</v>
      </c>
      <c r="J31">
        <f>(Table2[[#This Row],[1M Return vs Nifty]]-AVERAGE(Table2[1M Return vs Nifty]))/_xlfn.STDEV.P(Table2[1M Return vs Nifty])</f>
        <v>1.5598577674448257</v>
      </c>
      <c r="K31">
        <v>64.620254347266595</v>
      </c>
      <c r="L31">
        <f>(Table2[[#This Row],[6M Return vs Nifty]]-AVERAGE(Table2[6M Return vs Nifty]))/_xlfn.STDEV.P(Table2[6M Return vs Nifty])</f>
        <v>1.2351545753551987</v>
      </c>
      <c r="M31">
        <v>9.2852877503830893</v>
      </c>
      <c r="N31">
        <f>(Table2[[#This Row],[1W Return vs Nifty]]-AVERAGE(Table2[1W Return vs Nifty]))/_xlfn.STDEV.P(Table2[1W Return vs Nifty])</f>
        <v>2.8624473015827485</v>
      </c>
      <c r="O31">
        <v>9195.14</v>
      </c>
      <c r="P31">
        <v>8780.7639199033492</v>
      </c>
      <c r="Q31">
        <v>7351.2697319755098</v>
      </c>
      <c r="R31">
        <v>87.970889134517705</v>
      </c>
      <c r="S31" s="1">
        <f>(Table2[[#This Row],[Close Price]]-Table2[[#This Row],[20D EMA]])/Table2[[#This Row],[20D EMA]]</f>
        <v>0.1310050744197479</v>
      </c>
      <c r="T31" s="1">
        <f>(Table2[[#This Row],[Close Price]]-Table2[[#This Row],[50D EMA]])/Table2[[#This Row],[50D EMA]]</f>
        <v>0.18437872773539629</v>
      </c>
      <c r="U31" s="1">
        <f>(Table2[[#This Row],[Close Price]]-Table2[[#This Row],[200D EMA]])/Table2[[#This Row],[200D EMA]]</f>
        <v>0.41468758176082743</v>
      </c>
      <c r="V31">
        <v>1.4113993914998799</v>
      </c>
      <c r="W31">
        <v>10124.799999999999</v>
      </c>
      <c r="X31">
        <v>10515</v>
      </c>
      <c r="Y31">
        <v>8888</v>
      </c>
      <c r="Z31">
        <v>10515</v>
      </c>
      <c r="AA31">
        <v>8716.4</v>
      </c>
      <c r="AB31">
        <v>10515</v>
      </c>
      <c r="AC31" s="1">
        <f>(Table2[[#This Row],[Close Price]]/Table2[[#This Row],[Day Low]])-1</f>
        <v>2.7156091972187157E-2</v>
      </c>
      <c r="AD31" s="1">
        <f>(Table2[[#This Row],[Day High]]/Table2[[#This Row],[Close Price]])-1</f>
        <v>1.1081997163393309E-2</v>
      </c>
      <c r="AE31" s="1">
        <f>(Table2[[#This Row],[Close Price]]/Table2[[#This Row],[Current Week Low]])-1</f>
        <v>0.17008888388838894</v>
      </c>
      <c r="AF31" s="1">
        <f>(Table2[[#This Row],[Current Week High]]/Table2[[#This Row],[Close Price]])-1</f>
        <v>1.1081997163393309E-2</v>
      </c>
      <c r="AG31" s="1">
        <f>(Table2[[#This Row],[Close Price]]/Table2[[#This Row],[Current Month Low]])-1</f>
        <v>0.19312445505025022</v>
      </c>
      <c r="AH31" s="1">
        <f>(Table2[[#This Row],[Current Month High]]/Table2[[#This Row],[Close Price]])-1</f>
        <v>1.1081997163393309E-2</v>
      </c>
      <c r="AI31">
        <v>1.10819971633933</v>
      </c>
      <c r="AJ31">
        <v>128.78466225952201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0.2</v>
      </c>
      <c r="AM31" t="s">
        <v>3226</v>
      </c>
      <c r="AN31">
        <v>15.43</v>
      </c>
      <c r="AO31" t="s">
        <v>3226</v>
      </c>
      <c r="AP31">
        <v>0.28857531020815902</v>
      </c>
      <c r="AQ31">
        <f>(Table2[[#This Row],[Sharpe Ratio]]-AVERAGE(Table2[Sharpe Ratio]))/_xlfn.STDEV.P(Table2[Sharpe Ratio])</f>
        <v>2.6210588656246423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9.2330777857516289</v>
      </c>
      <c r="AS31">
        <f>_xlfn.RANK.AVG(Table2[[#This Row],[1Y Return vs Nifty Z-Score]],Table2[1Y Return vs Nifty Z-Score])</f>
        <v>99</v>
      </c>
      <c r="AT31">
        <f>_xlfn.RANK.AVG(Table2[[#This Row],[6M Return vs Nifty Z-Score]],Table2[6M Return vs Nifty Z-Score])</f>
        <v>83</v>
      </c>
      <c r="AU31">
        <f>_xlfn.RANK.AVG(Table2[[#This Row],[Sharpe Ratio Z-Score]],Table2[Sharpe Ratio Z-Score])</f>
        <v>2</v>
      </c>
      <c r="AV31">
        <f>(Table2[[#This Row],[Rank 1Y]]+Table2[[#This Row],[Rank 6M]]+Table2[[#This Row],[Rank Sharpe]])/3</f>
        <v>61.333333333333336</v>
      </c>
    </row>
    <row r="32" spans="1:48" x14ac:dyDescent="0.3">
      <c r="A32" t="s">
        <v>621</v>
      </c>
      <c r="B32" t="s">
        <v>622</v>
      </c>
      <c r="C32" t="s">
        <v>3168</v>
      </c>
      <c r="D32" t="s">
        <v>206</v>
      </c>
      <c r="E32">
        <v>31422.27598798</v>
      </c>
      <c r="F32">
        <v>14260.7</v>
      </c>
      <c r="G32">
        <v>130.650914883273</v>
      </c>
      <c r="H32">
        <f>(Table2[[#This Row],[1Y Return vs Nifty]]-AVERAGE(Table2[1Y Return vs Nifty]))/_xlfn.STDEV.P(Table2[1Y Return vs Nifty])</f>
        <v>1.6719955566426445</v>
      </c>
      <c r="I32">
        <v>-2.0398098102108002</v>
      </c>
      <c r="J32">
        <f>(Table2[[#This Row],[1M Return vs Nifty]]-AVERAGE(Table2[1M Return vs Nifty]))/_xlfn.STDEV.P(Table2[1M Return vs Nifty])</f>
        <v>-6.9892712836230261E-2</v>
      </c>
      <c r="K32">
        <v>53.1251489186185</v>
      </c>
      <c r="L32">
        <f>(Table2[[#This Row],[6M Return vs Nifty]]-AVERAGE(Table2[6M Return vs Nifty]))/_xlfn.STDEV.P(Table2[6M Return vs Nifty])</f>
        <v>0.90906412889635424</v>
      </c>
      <c r="M32">
        <v>-0.87650910281780903</v>
      </c>
      <c r="N32">
        <f>(Table2[[#This Row],[1W Return vs Nifty]]-AVERAGE(Table2[1W Return vs Nifty]))/_xlfn.STDEV.P(Table2[1W Return vs Nifty])</f>
        <v>0.43760502008281987</v>
      </c>
      <c r="O32">
        <v>14011.26</v>
      </c>
      <c r="P32">
        <v>13475.293168902201</v>
      </c>
      <c r="Q32">
        <v>10593.453767584</v>
      </c>
      <c r="R32">
        <v>57.108936008021999</v>
      </c>
      <c r="S32" s="1">
        <f>(Table2[[#This Row],[Close Price]]-Table2[[#This Row],[20D EMA]])/Table2[[#This Row],[20D EMA]]</f>
        <v>1.7802824299884557E-2</v>
      </c>
      <c r="T32" s="1">
        <f>(Table2[[#This Row],[Close Price]]-Table2[[#This Row],[50D EMA]])/Table2[[#This Row],[50D EMA]]</f>
        <v>5.8284953154884508E-2</v>
      </c>
      <c r="U32" s="1">
        <f>(Table2[[#This Row],[Close Price]]-Table2[[#This Row],[200D EMA]])/Table2[[#This Row],[200D EMA]]</f>
        <v>0.34618041602614863</v>
      </c>
      <c r="V32">
        <v>0.97919790431812403</v>
      </c>
      <c r="W32">
        <v>14200</v>
      </c>
      <c r="X32">
        <v>14648</v>
      </c>
      <c r="Y32">
        <v>13880</v>
      </c>
      <c r="Z32">
        <v>14698.95</v>
      </c>
      <c r="AA32">
        <v>13578.05</v>
      </c>
      <c r="AB32">
        <v>14698.95</v>
      </c>
      <c r="AC32" s="1">
        <f>(Table2[[#This Row],[Close Price]]/Table2[[#This Row],[Day Low]])-1</f>
        <v>4.2746478873239013E-3</v>
      </c>
      <c r="AD32" s="1">
        <f>(Table2[[#This Row],[Day High]]/Table2[[#This Row],[Close Price]])-1</f>
        <v>2.7158554629155507E-2</v>
      </c>
      <c r="AE32" s="1">
        <f>(Table2[[#This Row],[Close Price]]/Table2[[#This Row],[Current Week Low]])-1</f>
        <v>2.742795389049002E-2</v>
      </c>
      <c r="AF32" s="1">
        <f>(Table2[[#This Row],[Current Week High]]/Table2[[#This Row],[Close Price]])-1</f>
        <v>3.0731310524728883E-2</v>
      </c>
      <c r="AG32" s="1">
        <f>(Table2[[#This Row],[Close Price]]/Table2[[#This Row],[Current Month Low]])-1</f>
        <v>5.0275996921502086E-2</v>
      </c>
      <c r="AH32" s="1">
        <f>(Table2[[#This Row],[Current Month High]]/Table2[[#This Row],[Close Price]])-1</f>
        <v>3.0731310524728883E-2</v>
      </c>
      <c r="AI32">
        <v>5.1140547097968403</v>
      </c>
      <c r="AJ32">
        <v>176.22829360890199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</v>
      </c>
      <c r="AM32" t="s">
        <v>3226</v>
      </c>
      <c r="AN32">
        <v>-1.73</v>
      </c>
      <c r="AO32" t="s">
        <v>3227</v>
      </c>
      <c r="AP32">
        <v>0.21377912858402701</v>
      </c>
      <c r="AQ32">
        <f>(Table2[[#This Row],[Sharpe Ratio]]-AVERAGE(Table2[Sharpe Ratio]))/_xlfn.STDEV.P(Table2[Sharpe Ratio])</f>
        <v>1.7510349996310908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4.6998069924166792</v>
      </c>
      <c r="AS32">
        <f>_xlfn.RANK.AVG(Table2[[#This Row],[1Y Return vs Nifty Z-Score]],Table2[1Y Return vs Nifty Z-Score])</f>
        <v>50</v>
      </c>
      <c r="AT32">
        <f>_xlfn.RANK.AVG(Table2[[#This Row],[6M Return vs Nifty Z-Score]],Table2[6M Return vs Nifty Z-Score])</f>
        <v>110</v>
      </c>
      <c r="AU32">
        <f>_xlfn.RANK.AVG(Table2[[#This Row],[Sharpe Ratio Z-Score]],Table2[Sharpe Ratio Z-Score])</f>
        <v>28</v>
      </c>
      <c r="AV32">
        <f>(Table2[[#This Row],[Rank 1Y]]+Table2[[#This Row],[Rank 6M]]+Table2[[#This Row],[Rank Sharpe]])/3</f>
        <v>62.666666666666664</v>
      </c>
    </row>
    <row r="33" spans="1:48" x14ac:dyDescent="0.3">
      <c r="A33" t="s">
        <v>1479</v>
      </c>
      <c r="B33" t="s">
        <v>1480</v>
      </c>
      <c r="C33" t="s">
        <v>3181</v>
      </c>
      <c r="D33" t="s">
        <v>135</v>
      </c>
      <c r="E33">
        <v>7215.10539075</v>
      </c>
      <c r="F33">
        <v>244.5</v>
      </c>
      <c r="G33">
        <v>156.80966212927501</v>
      </c>
      <c r="H33">
        <f>(Table2[[#This Row],[1Y Return vs Nifty]]-AVERAGE(Table2[1Y Return vs Nifty]))/_xlfn.STDEV.P(Table2[1Y Return vs Nifty])</f>
        <v>2.1022035726284383</v>
      </c>
      <c r="I33">
        <v>5.8800658684131601</v>
      </c>
      <c r="J33">
        <f>(Table2[[#This Row],[1M Return vs Nifty]]-AVERAGE(Table2[1M Return vs Nifty]))/_xlfn.STDEV.P(Table2[1M Return vs Nifty])</f>
        <v>0.68702543385303394</v>
      </c>
      <c r="K33">
        <v>68.014489302714907</v>
      </c>
      <c r="L33">
        <f>(Table2[[#This Row],[6M Return vs Nifty]]-AVERAGE(Table2[6M Return vs Nifty]))/_xlfn.STDEV.P(Table2[6M Return vs Nifty])</f>
        <v>1.3314414340428902</v>
      </c>
      <c r="M33">
        <v>-5.9182907716233704</v>
      </c>
      <c r="N33">
        <f>(Table2[[#This Row],[1W Return vs Nifty]]-AVERAGE(Table2[1W Return vs Nifty]))/_xlfn.STDEV.P(Table2[1W Return vs Nifty])</f>
        <v>-0.76548194782483281</v>
      </c>
      <c r="O33">
        <v>230.29</v>
      </c>
      <c r="P33">
        <v>217.571607995352</v>
      </c>
      <c r="Q33">
        <v>172.79172536444599</v>
      </c>
      <c r="R33">
        <v>68.2785978346446</v>
      </c>
      <c r="S33" s="1">
        <f>(Table2[[#This Row],[Close Price]]-Table2[[#This Row],[20D EMA]])/Table2[[#This Row],[20D EMA]]</f>
        <v>6.170480698250036E-2</v>
      </c>
      <c r="T33" s="1">
        <f>(Table2[[#This Row],[Close Price]]-Table2[[#This Row],[50D EMA]])/Table2[[#This Row],[50D EMA]]</f>
        <v>0.12376795048195478</v>
      </c>
      <c r="U33" s="1">
        <f>(Table2[[#This Row],[Close Price]]-Table2[[#This Row],[200D EMA]])/Table2[[#This Row],[200D EMA]]</f>
        <v>0.41499831363052558</v>
      </c>
      <c r="V33">
        <v>0.44966524619850201</v>
      </c>
      <c r="W33">
        <v>235</v>
      </c>
      <c r="X33">
        <v>245.6</v>
      </c>
      <c r="Y33">
        <v>225.3</v>
      </c>
      <c r="Z33">
        <v>245.6</v>
      </c>
      <c r="AA33">
        <v>225.3</v>
      </c>
      <c r="AB33">
        <v>250</v>
      </c>
      <c r="AC33" s="1">
        <f>(Table2[[#This Row],[Close Price]]/Table2[[#This Row],[Day Low]])-1</f>
        <v>4.042553191489362E-2</v>
      </c>
      <c r="AD33" s="1">
        <f>(Table2[[#This Row],[Day High]]/Table2[[#This Row],[Close Price]])-1</f>
        <v>4.4989775051125225E-3</v>
      </c>
      <c r="AE33" s="1">
        <f>(Table2[[#This Row],[Close Price]]/Table2[[#This Row],[Current Week Low]])-1</f>
        <v>8.5219707057256899E-2</v>
      </c>
      <c r="AF33" s="1">
        <f>(Table2[[#This Row],[Current Week High]]/Table2[[#This Row],[Close Price]])-1</f>
        <v>4.4989775051125225E-3</v>
      </c>
      <c r="AG33" s="1">
        <f>(Table2[[#This Row],[Close Price]]/Table2[[#This Row],[Current Month Low]])-1</f>
        <v>8.5219707057256899E-2</v>
      </c>
      <c r="AH33" s="1">
        <f>(Table2[[#This Row],[Current Month High]]/Table2[[#This Row],[Close Price]])-1</f>
        <v>2.249488752556239E-2</v>
      </c>
      <c r="AI33">
        <v>2.2494887525562302</v>
      </c>
      <c r="AJ33">
        <v>193.87019230769201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0.32</v>
      </c>
      <c r="AM33" t="s">
        <v>3226</v>
      </c>
      <c r="AN33">
        <v>10.29</v>
      </c>
      <c r="AO33" t="s">
        <v>3226</v>
      </c>
      <c r="AP33">
        <v>0.17072247084825401</v>
      </c>
      <c r="AQ33">
        <f>(Table2[[#This Row],[Sharpe Ratio]]-AVERAGE(Table2[Sharpe Ratio]))/_xlfn.STDEV.P(Table2[Sharpe Ratio])</f>
        <v>1.250203018551026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4.6053915112505557</v>
      </c>
      <c r="AS33">
        <f>_xlfn.RANK.AVG(Table2[[#This Row],[1Y Return vs Nifty Z-Score]],Table2[1Y Return vs Nifty Z-Score])</f>
        <v>37</v>
      </c>
      <c r="AT33">
        <f>_xlfn.RANK.AVG(Table2[[#This Row],[6M Return vs Nifty Z-Score]],Table2[6M Return vs Nifty Z-Score])</f>
        <v>69</v>
      </c>
      <c r="AU33">
        <f>_xlfn.RANK.AVG(Table2[[#This Row],[Sharpe Ratio Z-Score]],Table2[Sharpe Ratio Z-Score])</f>
        <v>83</v>
      </c>
      <c r="AV33">
        <f>(Table2[[#This Row],[Rank 1Y]]+Table2[[#This Row],[Rank 6M]]+Table2[[#This Row],[Rank Sharpe]])/3</f>
        <v>63</v>
      </c>
    </row>
    <row r="34" spans="1:48" x14ac:dyDescent="0.3">
      <c r="A34" t="s">
        <v>1010</v>
      </c>
      <c r="B34" t="s">
        <v>1011</v>
      </c>
      <c r="C34" t="s">
        <v>3180</v>
      </c>
      <c r="D34" t="s">
        <v>438</v>
      </c>
      <c r="E34">
        <v>14274.500390781001</v>
      </c>
      <c r="F34">
        <v>230.91</v>
      </c>
      <c r="G34">
        <v>227.00322589376299</v>
      </c>
      <c r="H34">
        <f>(Table2[[#This Row],[1Y Return vs Nifty]]-AVERAGE(Table2[1Y Return vs Nifty]))/_xlfn.STDEV.P(Table2[1Y Return vs Nifty])</f>
        <v>3.2566103000648212</v>
      </c>
      <c r="I34">
        <v>3.99431976428234</v>
      </c>
      <c r="J34">
        <f>(Table2[[#This Row],[1M Return vs Nifty]]-AVERAGE(Table2[1M Return vs Nifty]))/_xlfn.STDEV.P(Table2[1M Return vs Nifty])</f>
        <v>0.50680095758787158</v>
      </c>
      <c r="K34">
        <v>45.868604812998797</v>
      </c>
      <c r="L34">
        <f>(Table2[[#This Row],[6M Return vs Nifty]]-AVERAGE(Table2[6M Return vs Nifty]))/_xlfn.STDEV.P(Table2[6M Return vs Nifty])</f>
        <v>0.70321219288430548</v>
      </c>
      <c r="M34">
        <v>3.3889794615727902</v>
      </c>
      <c r="N34">
        <f>(Table2[[#This Row],[1W Return vs Nifty]]-AVERAGE(Table2[1W Return vs Nifty]))/_xlfn.STDEV.P(Table2[1W Return vs Nifty])</f>
        <v>1.4554503058730723</v>
      </c>
      <c r="O34">
        <v>217.03</v>
      </c>
      <c r="P34">
        <v>207.0794642226</v>
      </c>
      <c r="Q34">
        <v>169.19104808729</v>
      </c>
      <c r="R34">
        <v>65.2853884142976</v>
      </c>
      <c r="S34" s="1">
        <f>(Table2[[#This Row],[Close Price]]-Table2[[#This Row],[20D EMA]])/Table2[[#This Row],[20D EMA]]</f>
        <v>6.3954292033359422E-2</v>
      </c>
      <c r="T34" s="1">
        <f>(Table2[[#This Row],[Close Price]]-Table2[[#This Row],[50D EMA]])/Table2[[#This Row],[50D EMA]]</f>
        <v>0.11507918405556321</v>
      </c>
      <c r="U34" s="1">
        <f>(Table2[[#This Row],[Close Price]]-Table2[[#This Row],[200D EMA]])/Table2[[#This Row],[200D EMA]]</f>
        <v>0.36478851931260337</v>
      </c>
      <c r="V34">
        <v>1.2982658589848</v>
      </c>
      <c r="W34">
        <v>228.41</v>
      </c>
      <c r="X34">
        <v>236.6</v>
      </c>
      <c r="Y34">
        <v>207.11</v>
      </c>
      <c r="Z34">
        <v>236.6</v>
      </c>
      <c r="AA34">
        <v>207.1</v>
      </c>
      <c r="AB34">
        <v>236.6</v>
      </c>
      <c r="AC34" s="1">
        <f>(Table2[[#This Row],[Close Price]]/Table2[[#This Row],[Day Low]])-1</f>
        <v>1.0945230068736045E-2</v>
      </c>
      <c r="AD34" s="1">
        <f>(Table2[[#This Row],[Day High]]/Table2[[#This Row],[Close Price]])-1</f>
        <v>2.4641635269152529E-2</v>
      </c>
      <c r="AE34" s="1">
        <f>(Table2[[#This Row],[Close Price]]/Table2[[#This Row],[Current Week Low]])-1</f>
        <v>0.11491477958572727</v>
      </c>
      <c r="AF34" s="1">
        <f>(Table2[[#This Row],[Current Week High]]/Table2[[#This Row],[Close Price]])-1</f>
        <v>2.4641635269152529E-2</v>
      </c>
      <c r="AG34" s="1">
        <f>(Table2[[#This Row],[Close Price]]/Table2[[#This Row],[Current Month Low]])-1</f>
        <v>0.11496861419604065</v>
      </c>
      <c r="AH34" s="1">
        <f>(Table2[[#This Row],[Current Month High]]/Table2[[#This Row],[Close Price]])-1</f>
        <v>2.4641635269152529E-2</v>
      </c>
      <c r="AI34">
        <v>2.4641635269152502</v>
      </c>
      <c r="AJ34">
        <v>273.94331983805603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0.27</v>
      </c>
      <c r="AM34" t="s">
        <v>3226</v>
      </c>
      <c r="AN34">
        <v>6.43</v>
      </c>
      <c r="AO34" t="s">
        <v>3226</v>
      </c>
      <c r="AP34">
        <v>0.19828110929659401</v>
      </c>
      <c r="AQ34">
        <f>(Table2[[#This Row],[Sharpe Ratio]]-AVERAGE(Table2[Sharpe Ratio]))/_xlfn.STDEV.P(Table2[Sharpe Ratio])</f>
        <v>1.5707631413234904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7.4928368977335609</v>
      </c>
      <c r="AS34">
        <f>_xlfn.RANK.AVG(Table2[[#This Row],[1Y Return vs Nifty Z-Score]],Table2[1Y Return vs Nifty Z-Score])</f>
        <v>8</v>
      </c>
      <c r="AT34">
        <f>_xlfn.RANK.AVG(Table2[[#This Row],[6M Return vs Nifty Z-Score]],Table2[6M Return vs Nifty Z-Score])</f>
        <v>140</v>
      </c>
      <c r="AU34">
        <f>_xlfn.RANK.AVG(Table2[[#This Row],[Sharpe Ratio Z-Score]],Table2[Sharpe Ratio Z-Score])</f>
        <v>43</v>
      </c>
      <c r="AV34">
        <f>(Table2[[#This Row],[Rank 1Y]]+Table2[[#This Row],[Rank 6M]]+Table2[[#This Row],[Rank Sharpe]])/3</f>
        <v>63.666666666666664</v>
      </c>
    </row>
    <row r="35" spans="1:48" x14ac:dyDescent="0.3">
      <c r="A35" t="s">
        <v>618</v>
      </c>
      <c r="B35" t="s">
        <v>619</v>
      </c>
      <c r="C35" t="s">
        <v>3185</v>
      </c>
      <c r="D35" t="s">
        <v>620</v>
      </c>
      <c r="E35">
        <v>31985.455151999999</v>
      </c>
      <c r="F35">
        <v>2896.1</v>
      </c>
      <c r="G35">
        <v>150.04466984726</v>
      </c>
      <c r="H35">
        <f>(Table2[[#This Row],[1Y Return vs Nifty]]-AVERAGE(Table2[1Y Return vs Nifty]))/_xlfn.STDEV.P(Table2[1Y Return vs Nifty])</f>
        <v>1.9909461840220444</v>
      </c>
      <c r="I35">
        <v>19.546678891504101</v>
      </c>
      <c r="J35">
        <f>(Table2[[#This Row],[1M Return vs Nifty]]-AVERAGE(Table2[1M Return vs Nifty]))/_xlfn.STDEV.P(Table2[1M Return vs Nifty])</f>
        <v>1.9931706084392424</v>
      </c>
      <c r="K35">
        <v>100.12661646028801</v>
      </c>
      <c r="L35">
        <f>(Table2[[#This Row],[6M Return vs Nifty]]-AVERAGE(Table2[6M Return vs Nifty]))/_xlfn.STDEV.P(Table2[6M Return vs Nifty])</f>
        <v>2.2423907025427883</v>
      </c>
      <c r="M35">
        <v>15.644269420804401</v>
      </c>
      <c r="N35">
        <f>(Table2[[#This Row],[1W Return vs Nifty]]-AVERAGE(Table2[1W Return vs Nifty]))/_xlfn.STDEV.P(Table2[1W Return vs Nifty])</f>
        <v>4.3798489820605067</v>
      </c>
      <c r="O35">
        <v>2454.9699999999998</v>
      </c>
      <c r="P35">
        <v>2326.8319562691599</v>
      </c>
      <c r="Q35">
        <v>1892.4260096206001</v>
      </c>
      <c r="R35">
        <v>85.288951614508207</v>
      </c>
      <c r="S35" s="1">
        <f>(Table2[[#This Row],[Close Price]]-Table2[[#This Row],[20D EMA]])/Table2[[#This Row],[20D EMA]]</f>
        <v>0.17968855016558252</v>
      </c>
      <c r="T35" s="1">
        <f>(Table2[[#This Row],[Close Price]]-Table2[[#This Row],[50D EMA]])/Table2[[#This Row],[50D EMA]]</f>
        <v>0.2446536984319245</v>
      </c>
      <c r="U35" s="1">
        <f>(Table2[[#This Row],[Close Price]]-Table2[[#This Row],[200D EMA]])/Table2[[#This Row],[200D EMA]]</f>
        <v>0.53036366297915116</v>
      </c>
      <c r="V35">
        <v>1.9639604822738801</v>
      </c>
      <c r="W35">
        <v>2733.1</v>
      </c>
      <c r="X35">
        <v>2925</v>
      </c>
      <c r="Y35">
        <v>2326.35</v>
      </c>
      <c r="Z35">
        <v>2925</v>
      </c>
      <c r="AA35">
        <v>2282</v>
      </c>
      <c r="AB35">
        <v>2925</v>
      </c>
      <c r="AC35" s="1">
        <f>(Table2[[#This Row],[Close Price]]/Table2[[#This Row],[Day Low]])-1</f>
        <v>5.9639237495883846E-2</v>
      </c>
      <c r="AD35" s="1">
        <f>(Table2[[#This Row],[Day High]]/Table2[[#This Row],[Close Price]])-1</f>
        <v>9.9789371913954206E-3</v>
      </c>
      <c r="AE35" s="1">
        <f>(Table2[[#This Row],[Close Price]]/Table2[[#This Row],[Current Week Low]])-1</f>
        <v>0.24491155673050047</v>
      </c>
      <c r="AF35" s="1">
        <f>(Table2[[#This Row],[Current Week High]]/Table2[[#This Row],[Close Price]])-1</f>
        <v>9.9789371913954206E-3</v>
      </c>
      <c r="AG35" s="1">
        <f>(Table2[[#This Row],[Close Price]]/Table2[[#This Row],[Current Month Low]])-1</f>
        <v>0.26910604732690624</v>
      </c>
      <c r="AH35" s="1">
        <f>(Table2[[#This Row],[Current Month High]]/Table2[[#This Row],[Close Price]])-1</f>
        <v>9.9789371913954206E-3</v>
      </c>
      <c r="AI35">
        <v>0.99789371913954195</v>
      </c>
      <c r="AJ35">
        <v>190.07411858974299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0.14000000000000001</v>
      </c>
      <c r="AM35" t="s">
        <v>3226</v>
      </c>
      <c r="AN35">
        <v>16.2</v>
      </c>
      <c r="AO35" t="s">
        <v>3226</v>
      </c>
      <c r="AP35">
        <v>0.14432968823814499</v>
      </c>
      <c r="AQ35">
        <f>(Table2[[#This Row],[Sharpe Ratio]]-AVERAGE(Table2[Sharpe Ratio]))/_xlfn.STDEV.P(Table2[Sharpe Ratio])</f>
        <v>0.94320404798638524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11.549560525050968</v>
      </c>
      <c r="AS35">
        <f>_xlfn.RANK.AVG(Table2[[#This Row],[1Y Return vs Nifty Z-Score]],Table2[1Y Return vs Nifty Z-Score])</f>
        <v>41</v>
      </c>
      <c r="AT35">
        <f>_xlfn.RANK.AVG(Table2[[#This Row],[6M Return vs Nifty Z-Score]],Table2[6M Return vs Nifty Z-Score])</f>
        <v>25</v>
      </c>
      <c r="AU35">
        <f>_xlfn.RANK.AVG(Table2[[#This Row],[Sharpe Ratio Z-Score]],Table2[Sharpe Ratio Z-Score])</f>
        <v>127</v>
      </c>
      <c r="AV35">
        <f>(Table2[[#This Row],[Rank 1Y]]+Table2[[#This Row],[Rank 6M]]+Table2[[#This Row],[Rank Sharpe]])/3</f>
        <v>64.333333333333329</v>
      </c>
    </row>
    <row r="36" spans="1:48" x14ac:dyDescent="0.3">
      <c r="A36" t="s">
        <v>1473</v>
      </c>
      <c r="B36" t="s">
        <v>1474</v>
      </c>
      <c r="C36" t="s">
        <v>3174</v>
      </c>
      <c r="D36" t="s">
        <v>206</v>
      </c>
      <c r="E36">
        <v>7263.2229631199998</v>
      </c>
      <c r="F36">
        <v>2530.4</v>
      </c>
      <c r="G36">
        <v>124.65408675646199</v>
      </c>
      <c r="H36">
        <f>(Table2[[#This Row],[1Y Return vs Nifty]]-AVERAGE(Table2[1Y Return vs Nifty]))/_xlfn.STDEV.P(Table2[1Y Return vs Nifty])</f>
        <v>1.5733714326973565</v>
      </c>
      <c r="I36">
        <v>-12.0451520142928</v>
      </c>
      <c r="J36">
        <f>(Table2[[#This Row],[1M Return vs Nifty]]-AVERAGE(Table2[1M Return vs Nifty]))/_xlfn.STDEV.P(Table2[1M Return vs Nifty])</f>
        <v>-1.0261230105599739</v>
      </c>
      <c r="K36">
        <v>94.426995736992595</v>
      </c>
      <c r="L36">
        <f>(Table2[[#This Row],[6M Return vs Nifty]]-AVERAGE(Table2[6M Return vs Nifty]))/_xlfn.STDEV.P(Table2[6M Return vs Nifty])</f>
        <v>2.0807052027583754</v>
      </c>
      <c r="M36">
        <v>-7.2905959125852302</v>
      </c>
      <c r="N36">
        <f>(Table2[[#This Row],[1W Return vs Nifty]]-AVERAGE(Table2[1W Return vs Nifty]))/_xlfn.STDEV.P(Table2[1W Return vs Nifty])</f>
        <v>-1.0929460348357691</v>
      </c>
      <c r="O36">
        <v>2604.4499999999998</v>
      </c>
      <c r="P36">
        <v>2477.3961115376801</v>
      </c>
      <c r="Q36">
        <v>1859.9993115813299</v>
      </c>
      <c r="R36">
        <v>32.022132833979001</v>
      </c>
      <c r="S36" s="1">
        <f>(Table2[[#This Row],[Close Price]]-Table2[[#This Row],[20D EMA]])/Table2[[#This Row],[20D EMA]]</f>
        <v>-2.8432106586803254E-2</v>
      </c>
      <c r="T36" s="1">
        <f>(Table2[[#This Row],[Close Price]]-Table2[[#This Row],[50D EMA]])/Table2[[#This Row],[50D EMA]]</f>
        <v>2.1394999457483337E-2</v>
      </c>
      <c r="U36" s="1">
        <f>(Table2[[#This Row],[Close Price]]-Table2[[#This Row],[200D EMA]])/Table2[[#This Row],[200D EMA]]</f>
        <v>0.36043061104614627</v>
      </c>
      <c r="V36">
        <v>0.50025576520722903</v>
      </c>
      <c r="W36">
        <v>2482.5500000000002</v>
      </c>
      <c r="X36">
        <v>2540</v>
      </c>
      <c r="Y36">
        <v>2435.5</v>
      </c>
      <c r="Z36">
        <v>2691.7</v>
      </c>
      <c r="AA36">
        <v>2435.5</v>
      </c>
      <c r="AB36">
        <v>2719.95</v>
      </c>
      <c r="AC36" s="1">
        <f>(Table2[[#This Row],[Close Price]]/Table2[[#This Row],[Day Low]])-1</f>
        <v>1.9274536263116593E-2</v>
      </c>
      <c r="AD36" s="1">
        <f>(Table2[[#This Row],[Day High]]/Table2[[#This Row],[Close Price]])-1</f>
        <v>3.7938665823584738E-3</v>
      </c>
      <c r="AE36" s="1">
        <f>(Table2[[#This Row],[Close Price]]/Table2[[#This Row],[Current Week Low]])-1</f>
        <v>3.8965304865530737E-2</v>
      </c>
      <c r="AF36" s="1">
        <f>(Table2[[#This Row],[Current Week High]]/Table2[[#This Row],[Close Price]])-1</f>
        <v>6.3744862472336239E-2</v>
      </c>
      <c r="AG36" s="1">
        <f>(Table2[[#This Row],[Close Price]]/Table2[[#This Row],[Current Month Low]])-1</f>
        <v>3.8965304865530737E-2</v>
      </c>
      <c r="AH36" s="1">
        <f>(Table2[[#This Row],[Current Month High]]/Table2[[#This Row],[Close Price]])-1</f>
        <v>7.4909105279797661E-2</v>
      </c>
      <c r="AI36">
        <v>16.665349351881101</v>
      </c>
      <c r="AJ36">
        <v>192.66712930835001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0.17</v>
      </c>
      <c r="AM36" t="s">
        <v>3226</v>
      </c>
      <c r="AN36">
        <v>-8.92</v>
      </c>
      <c r="AO36" t="s">
        <v>3227</v>
      </c>
      <c r="AP36">
        <v>0.14900540378983901</v>
      </c>
      <c r="AQ36">
        <f>(Table2[[#This Row],[Sharpe Ratio]]-AVERAGE(Table2[Sharpe Ratio]))/_xlfn.STDEV.P(Table2[Sharpe Ratio])</f>
        <v>0.99759163879969115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2.5325992288596799</v>
      </c>
      <c r="AS36">
        <f>_xlfn.RANK.AVG(Table2[[#This Row],[1Y Return vs Nifty Z-Score]],Table2[1Y Return vs Nifty Z-Score])</f>
        <v>54</v>
      </c>
      <c r="AT36">
        <f>_xlfn.RANK.AVG(Table2[[#This Row],[6M Return vs Nifty Z-Score]],Table2[6M Return vs Nifty Z-Score])</f>
        <v>29</v>
      </c>
      <c r="AU36">
        <f>_xlfn.RANK.AVG(Table2[[#This Row],[Sharpe Ratio Z-Score]],Table2[Sharpe Ratio Z-Score])</f>
        <v>116</v>
      </c>
      <c r="AV36">
        <f>(Table2[[#This Row],[Rank 1Y]]+Table2[[#This Row],[Rank 6M]]+Table2[[#This Row],[Rank Sharpe]])/3</f>
        <v>66.333333333333329</v>
      </c>
    </row>
    <row r="37" spans="1:48" x14ac:dyDescent="0.3">
      <c r="A37" t="s">
        <v>875</v>
      </c>
      <c r="B37" t="s">
        <v>876</v>
      </c>
      <c r="C37" t="s">
        <v>3182</v>
      </c>
      <c r="D37" t="s">
        <v>282</v>
      </c>
      <c r="E37">
        <v>18199.35945186</v>
      </c>
      <c r="F37">
        <v>482.15</v>
      </c>
      <c r="G37">
        <v>162.11317597502301</v>
      </c>
      <c r="H37">
        <f>(Table2[[#This Row],[1Y Return vs Nifty]]-AVERAGE(Table2[1Y Return vs Nifty]))/_xlfn.STDEV.P(Table2[1Y Return vs Nifty])</f>
        <v>2.1894254165445739</v>
      </c>
      <c r="I37">
        <v>19.436397488422902</v>
      </c>
      <c r="J37">
        <f>(Table2[[#This Row],[1M Return vs Nifty]]-AVERAGE(Table2[1M Return vs Nifty]))/_xlfn.STDEV.P(Table2[1M Return vs Nifty])</f>
        <v>1.982630797131369</v>
      </c>
      <c r="K37">
        <v>93.454074704819007</v>
      </c>
      <c r="L37">
        <f>(Table2[[#This Row],[6M Return vs Nifty]]-AVERAGE(Table2[6M Return vs Nifty]))/_xlfn.STDEV.P(Table2[6M Return vs Nifty])</f>
        <v>2.0531056078072925</v>
      </c>
      <c r="M37">
        <v>-3.77223296997736</v>
      </c>
      <c r="N37">
        <f>(Table2[[#This Row],[1W Return vs Nifty]]-AVERAGE(Table2[1W Return vs Nifty]))/_xlfn.STDEV.P(Table2[1W Return vs Nifty])</f>
        <v>-0.25338238795862134</v>
      </c>
      <c r="O37">
        <v>465.55</v>
      </c>
      <c r="P37">
        <v>405.07044584106001</v>
      </c>
      <c r="Q37">
        <v>303.39915527479599</v>
      </c>
      <c r="R37">
        <v>54.558729663412301</v>
      </c>
      <c r="S37" s="1">
        <f>(Table2[[#This Row],[Close Price]]-Table2[[#This Row],[20D EMA]])/Table2[[#This Row],[20D EMA]]</f>
        <v>3.5656750080549811E-2</v>
      </c>
      <c r="T37" s="1">
        <f>(Table2[[#This Row],[Close Price]]-Table2[[#This Row],[50D EMA]])/Table2[[#This Row],[50D EMA]]</f>
        <v>0.19028678826197098</v>
      </c>
      <c r="U37" s="1">
        <f>(Table2[[#This Row],[Close Price]]-Table2[[#This Row],[200D EMA]])/Table2[[#This Row],[200D EMA]]</f>
        <v>0.58916065393558859</v>
      </c>
      <c r="V37">
        <v>0.50981083414271</v>
      </c>
      <c r="W37">
        <v>480.6</v>
      </c>
      <c r="X37">
        <v>494.5</v>
      </c>
      <c r="Y37">
        <v>460</v>
      </c>
      <c r="Z37">
        <v>496.4</v>
      </c>
      <c r="AA37">
        <v>460</v>
      </c>
      <c r="AB37">
        <v>519.5</v>
      </c>
      <c r="AC37" s="1">
        <f>(Table2[[#This Row],[Close Price]]/Table2[[#This Row],[Day Low]])-1</f>
        <v>3.2251352476071471E-3</v>
      </c>
      <c r="AD37" s="1">
        <f>(Table2[[#This Row],[Day High]]/Table2[[#This Row],[Close Price]])-1</f>
        <v>2.5614435341698716E-2</v>
      </c>
      <c r="AE37" s="1">
        <f>(Table2[[#This Row],[Close Price]]/Table2[[#This Row],[Current Week Low]])-1</f>
        <v>4.8152173913043494E-2</v>
      </c>
      <c r="AF37" s="1">
        <f>(Table2[[#This Row],[Current Week High]]/Table2[[#This Row],[Close Price]])-1</f>
        <v>2.9555117701959954E-2</v>
      </c>
      <c r="AG37" s="1">
        <f>(Table2[[#This Row],[Close Price]]/Table2[[#This Row],[Current Month Low]])-1</f>
        <v>4.8152173913043494E-2</v>
      </c>
      <c r="AH37" s="1">
        <f>(Table2[[#This Row],[Current Month High]]/Table2[[#This Row],[Close Price]])-1</f>
        <v>7.746551902934784E-2</v>
      </c>
      <c r="AI37">
        <v>7.7465519029347796</v>
      </c>
      <c r="AJ37">
        <v>201.909830932999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0.77</v>
      </c>
      <c r="AM37" t="s">
        <v>3226</v>
      </c>
      <c r="AN37">
        <v>-1.42</v>
      </c>
      <c r="AO37" t="s">
        <v>3227</v>
      </c>
      <c r="AP37">
        <v>0.139309997438434</v>
      </c>
      <c r="AQ37">
        <f>(Table2[[#This Row],[Sharpe Ratio]]-AVERAGE(Table2[Sharpe Ratio]))/_xlfn.STDEV.P(Table2[Sharpe Ratio])</f>
        <v>0.88481536154777463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6.8565947950723887</v>
      </c>
      <c r="AS37">
        <f>_xlfn.RANK.AVG(Table2[[#This Row],[1Y Return vs Nifty Z-Score]],Table2[1Y Return vs Nifty Z-Score])</f>
        <v>34</v>
      </c>
      <c r="AT37">
        <f>_xlfn.RANK.AVG(Table2[[#This Row],[6M Return vs Nifty Z-Score]],Table2[6M Return vs Nifty Z-Score])</f>
        <v>32</v>
      </c>
      <c r="AU37">
        <f>_xlfn.RANK.AVG(Table2[[#This Row],[Sharpe Ratio Z-Score]],Table2[Sharpe Ratio Z-Score])</f>
        <v>136</v>
      </c>
      <c r="AV37">
        <f>(Table2[[#This Row],[Rank 1Y]]+Table2[[#This Row],[Rank 6M]]+Table2[[#This Row],[Rank Sharpe]])/3</f>
        <v>67.333333333333329</v>
      </c>
    </row>
    <row r="38" spans="1:48" x14ac:dyDescent="0.3">
      <c r="A38" t="s">
        <v>861</v>
      </c>
      <c r="B38" t="s">
        <v>862</v>
      </c>
      <c r="C38" t="s">
        <v>3180</v>
      </c>
      <c r="D38" t="s">
        <v>261</v>
      </c>
      <c r="E38">
        <v>18682.232704909999</v>
      </c>
      <c r="F38">
        <v>1287.7</v>
      </c>
      <c r="G38">
        <v>137.58672530954101</v>
      </c>
      <c r="H38">
        <f>(Table2[[#This Row],[1Y Return vs Nifty]]-AVERAGE(Table2[1Y Return vs Nifty]))/_xlfn.STDEV.P(Table2[1Y Return vs Nifty])</f>
        <v>1.7860622286693173</v>
      </c>
      <c r="I38">
        <v>-3.52973916399521</v>
      </c>
      <c r="J38">
        <f>(Table2[[#This Row],[1M Return vs Nifty]]-AVERAGE(Table2[1M Return vs Nifty]))/_xlfn.STDEV.P(Table2[1M Return vs Nifty])</f>
        <v>-0.21228820121596331</v>
      </c>
      <c r="K38">
        <v>54.020554501233804</v>
      </c>
      <c r="L38">
        <f>(Table2[[#This Row],[6M Return vs Nifty]]-AVERAGE(Table2[6M Return vs Nifty]))/_xlfn.STDEV.P(Table2[6M Return vs Nifty])</f>
        <v>0.93446478381067011</v>
      </c>
      <c r="M38">
        <v>-3.2926719257313199</v>
      </c>
      <c r="N38">
        <f>(Table2[[#This Row],[1W Return vs Nifty]]-AVERAGE(Table2[1W Return vs Nifty]))/_xlfn.STDEV.P(Table2[1W Return vs Nifty])</f>
        <v>-0.13894791210293023</v>
      </c>
      <c r="O38">
        <v>1301.83</v>
      </c>
      <c r="P38">
        <v>1279.9179904073801</v>
      </c>
      <c r="Q38">
        <v>1043.8646054011599</v>
      </c>
      <c r="R38">
        <v>44.003755808824799</v>
      </c>
      <c r="S38" s="1">
        <f>(Table2[[#This Row],[Close Price]]-Table2[[#This Row],[20D EMA]])/Table2[[#This Row],[20D EMA]]</f>
        <v>-1.0853951744851388E-2</v>
      </c>
      <c r="T38" s="1">
        <f>(Table2[[#This Row],[Close Price]]-Table2[[#This Row],[50D EMA]])/Table2[[#This Row],[50D EMA]]</f>
        <v>6.0800845452160862E-3</v>
      </c>
      <c r="U38" s="1">
        <f>(Table2[[#This Row],[Close Price]]-Table2[[#This Row],[200D EMA]])/Table2[[#This Row],[200D EMA]]</f>
        <v>0.23358910086345303</v>
      </c>
      <c r="V38">
        <v>1.39226356127565</v>
      </c>
      <c r="W38">
        <v>1280</v>
      </c>
      <c r="X38">
        <v>1302.7</v>
      </c>
      <c r="Y38">
        <v>1271</v>
      </c>
      <c r="Z38">
        <v>1333.25</v>
      </c>
      <c r="AA38">
        <v>1271</v>
      </c>
      <c r="AB38">
        <v>1404.85</v>
      </c>
      <c r="AC38" s="1">
        <f>(Table2[[#This Row],[Close Price]]/Table2[[#This Row],[Day Low]])-1</f>
        <v>6.0156250000000799E-3</v>
      </c>
      <c r="AD38" s="1">
        <f>(Table2[[#This Row],[Day High]]/Table2[[#This Row],[Close Price]])-1</f>
        <v>1.1648675933835451E-2</v>
      </c>
      <c r="AE38" s="1">
        <f>(Table2[[#This Row],[Close Price]]/Table2[[#This Row],[Current Week Low]])-1</f>
        <v>1.3139260424862353E-2</v>
      </c>
      <c r="AF38" s="1">
        <f>(Table2[[#This Row],[Current Week High]]/Table2[[#This Row],[Close Price]])-1</f>
        <v>3.5373145919080473E-2</v>
      </c>
      <c r="AG38" s="1">
        <f>(Table2[[#This Row],[Close Price]]/Table2[[#This Row],[Current Month Low]])-1</f>
        <v>1.3139260424862353E-2</v>
      </c>
      <c r="AH38" s="1">
        <f>(Table2[[#This Row],[Current Month High]]/Table2[[#This Row],[Close Price]])-1</f>
        <v>9.09761590432554E-2</v>
      </c>
      <c r="AI38">
        <v>12.60386736041</v>
      </c>
      <c r="AJ38">
        <v>174.79726845924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-0.11</v>
      </c>
      <c r="AM38" t="s">
        <v>3227</v>
      </c>
      <c r="AN38">
        <v>-1.83</v>
      </c>
      <c r="AO38" t="s">
        <v>3227</v>
      </c>
      <c r="AP38">
        <v>0.186159987504912</v>
      </c>
      <c r="AQ38">
        <f>(Table2[[#This Row],[Sharpe Ratio]]-AVERAGE(Table2[Sharpe Ratio]))/_xlfn.STDEV.P(Table2[Sharpe Ratio])</f>
        <v>1.4297711145597143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3.7990620137208087</v>
      </c>
      <c r="AS38">
        <f>_xlfn.RANK.AVG(Table2[[#This Row],[1Y Return vs Nifty Z-Score]],Table2[1Y Return vs Nifty Z-Score])</f>
        <v>46</v>
      </c>
      <c r="AT38">
        <f>_xlfn.RANK.AVG(Table2[[#This Row],[6M Return vs Nifty Z-Score]],Table2[6M Return vs Nifty Z-Score])</f>
        <v>107</v>
      </c>
      <c r="AU38">
        <f>_xlfn.RANK.AVG(Table2[[#This Row],[Sharpe Ratio Z-Score]],Table2[Sharpe Ratio Z-Score])</f>
        <v>56</v>
      </c>
      <c r="AV38">
        <f>(Table2[[#This Row],[Rank 1Y]]+Table2[[#This Row],[Rank 6M]]+Table2[[#This Row],[Rank Sharpe]])/3</f>
        <v>69.666666666666671</v>
      </c>
    </row>
    <row r="39" spans="1:48" x14ac:dyDescent="0.3">
      <c r="A39" t="s">
        <v>1388</v>
      </c>
      <c r="B39" t="s">
        <v>1389</v>
      </c>
      <c r="C39" t="s">
        <v>3171</v>
      </c>
      <c r="D39" t="s">
        <v>46</v>
      </c>
      <c r="E39">
        <v>8257.8291628799998</v>
      </c>
      <c r="F39">
        <v>480.7</v>
      </c>
      <c r="G39">
        <v>84.678128306852201</v>
      </c>
      <c r="H39">
        <f>(Table2[[#This Row],[1Y Return vs Nifty]]-AVERAGE(Table2[1Y Return vs Nifty]))/_xlfn.STDEV.P(Table2[1Y Return vs Nifty])</f>
        <v>0.91592489636272267</v>
      </c>
      <c r="I39">
        <v>-19.957082596160198</v>
      </c>
      <c r="J39">
        <f>(Table2[[#This Row],[1M Return vs Nifty]]-AVERAGE(Table2[1M Return vs Nifty]))/_xlfn.STDEV.P(Table2[1M Return vs Nifty])</f>
        <v>-1.782281828674362</v>
      </c>
      <c r="K39">
        <v>63.330425055811801</v>
      </c>
      <c r="L39">
        <f>(Table2[[#This Row],[6M Return vs Nifty]]-AVERAGE(Table2[6M Return vs Nifty]))/_xlfn.STDEV.P(Table2[6M Return vs Nifty])</f>
        <v>1.1985650014607334</v>
      </c>
      <c r="M39">
        <v>-12.8493195165795</v>
      </c>
      <c r="N39">
        <f>(Table2[[#This Row],[1W Return vs Nifty]]-AVERAGE(Table2[1W Return vs Nifty]))/_xlfn.STDEV.P(Table2[1W Return vs Nifty])</f>
        <v>-2.4193874330311256</v>
      </c>
      <c r="O39">
        <v>515.53</v>
      </c>
      <c r="P39">
        <v>509.75999705687599</v>
      </c>
      <c r="Q39">
        <v>406.37462076663201</v>
      </c>
      <c r="R39">
        <v>25.123101486892999</v>
      </c>
      <c r="S39" s="1">
        <f>(Table2[[#This Row],[Close Price]]-Table2[[#This Row],[20D EMA]])/Table2[[#This Row],[20D EMA]]</f>
        <v>-6.756153861075008E-2</v>
      </c>
      <c r="T39" s="1">
        <f>(Table2[[#This Row],[Close Price]]-Table2[[#This Row],[50D EMA]])/Table2[[#This Row],[50D EMA]]</f>
        <v>-5.7007213639075835E-2</v>
      </c>
      <c r="U39" s="1">
        <f>(Table2[[#This Row],[Close Price]]-Table2[[#This Row],[200D EMA]])/Table2[[#This Row],[200D EMA]]</f>
        <v>0.18289867387178857</v>
      </c>
      <c r="V39">
        <v>0.425982796130006</v>
      </c>
      <c r="W39">
        <v>468.5</v>
      </c>
      <c r="X39">
        <v>482.65</v>
      </c>
      <c r="Y39">
        <v>466.6</v>
      </c>
      <c r="Z39">
        <v>512.65</v>
      </c>
      <c r="AA39">
        <v>466.6</v>
      </c>
      <c r="AB39">
        <v>563</v>
      </c>
      <c r="AC39" s="1">
        <f>(Table2[[#This Row],[Close Price]]/Table2[[#This Row],[Day Low]])-1</f>
        <v>2.6040554962646789E-2</v>
      </c>
      <c r="AD39" s="1">
        <f>(Table2[[#This Row],[Day High]]/Table2[[#This Row],[Close Price]])-1</f>
        <v>4.0565841481172704E-3</v>
      </c>
      <c r="AE39" s="1">
        <f>(Table2[[#This Row],[Close Price]]/Table2[[#This Row],[Current Week Low]])-1</f>
        <v>3.0218602657522409E-2</v>
      </c>
      <c r="AF39" s="1">
        <f>(Table2[[#This Row],[Current Week High]]/Table2[[#This Row],[Close Price]])-1</f>
        <v>6.6465571042230165E-2</v>
      </c>
      <c r="AG39" s="1">
        <f>(Table2[[#This Row],[Close Price]]/Table2[[#This Row],[Current Month Low]])-1</f>
        <v>3.0218602657522409E-2</v>
      </c>
      <c r="AH39" s="1">
        <f>(Table2[[#This Row],[Current Month High]]/Table2[[#This Row],[Close Price]])-1</f>
        <v>0.17120865404618257</v>
      </c>
      <c r="AI39">
        <v>22.727272727272702</v>
      </c>
      <c r="AJ39">
        <v>155.691489361702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-0.1</v>
      </c>
      <c r="AM39" t="s">
        <v>3227</v>
      </c>
      <c r="AN39">
        <v>-14.59</v>
      </c>
      <c r="AO39" t="s">
        <v>3227</v>
      </c>
      <c r="AP39">
        <v>0.20846578447128999</v>
      </c>
      <c r="AQ39">
        <f>(Table2[[#This Row],[Sharpe Ratio]]-AVERAGE(Table2[Sharpe Ratio]))/_xlfn.STDEV.P(Table2[Sharpe Ratio])</f>
        <v>1.6892305587366634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-0.39794880514536812</v>
      </c>
      <c r="AS39">
        <f>_xlfn.RANK.AVG(Table2[[#This Row],[1Y Return vs Nifty Z-Score]],Table2[1Y Return vs Nifty Z-Score])</f>
        <v>102</v>
      </c>
      <c r="AT39">
        <f>_xlfn.RANK.AVG(Table2[[#This Row],[6M Return vs Nifty Z-Score]],Table2[6M Return vs Nifty Z-Score])</f>
        <v>86</v>
      </c>
      <c r="AU39">
        <f>_xlfn.RANK.AVG(Table2[[#This Row],[Sharpe Ratio Z-Score]],Table2[Sharpe Ratio Z-Score])</f>
        <v>30</v>
      </c>
      <c r="AV39">
        <f>(Table2[[#This Row],[Rank 1Y]]+Table2[[#This Row],[Rank 6M]]+Table2[[#This Row],[Rank Sharpe]])/3</f>
        <v>72.666666666666671</v>
      </c>
    </row>
    <row r="40" spans="1:48" x14ac:dyDescent="0.3">
      <c r="A40" t="s">
        <v>331</v>
      </c>
      <c r="B40" t="s">
        <v>332</v>
      </c>
      <c r="C40" t="s">
        <v>3181</v>
      </c>
      <c r="D40" t="s">
        <v>135</v>
      </c>
      <c r="E40">
        <v>80055.52091952</v>
      </c>
      <c r="F40">
        <v>1858.6</v>
      </c>
      <c r="G40">
        <v>173.67583313125601</v>
      </c>
      <c r="H40">
        <f>(Table2[[#This Row],[1Y Return vs Nifty]]-AVERAGE(Table2[1Y Return vs Nifty]))/_xlfn.STDEV.P(Table2[1Y Return vs Nifty])</f>
        <v>2.3795854325394989</v>
      </c>
      <c r="I40">
        <v>0.60324151799057202</v>
      </c>
      <c r="J40">
        <f>(Table2[[#This Row],[1M Return vs Nifty]]-AVERAGE(Table2[1M Return vs Nifty]))/_xlfn.STDEV.P(Table2[1M Return vs Nifty])</f>
        <v>0.18270891806391171</v>
      </c>
      <c r="K40">
        <v>50.234247633700797</v>
      </c>
      <c r="L40">
        <f>(Table2[[#This Row],[6M Return vs Nifty]]-AVERAGE(Table2[6M Return vs Nifty]))/_xlfn.STDEV.P(Table2[6M Return vs Nifty])</f>
        <v>0.82705572135988448</v>
      </c>
      <c r="M40">
        <v>2.8795979502927298</v>
      </c>
      <c r="N40">
        <f>(Table2[[#This Row],[1W Return vs Nifty]]-AVERAGE(Table2[1W Return vs Nifty]))/_xlfn.STDEV.P(Table2[1W Return vs Nifty])</f>
        <v>1.3338999694700027</v>
      </c>
      <c r="O40">
        <v>1799.5</v>
      </c>
      <c r="P40">
        <v>1768.9575299584001</v>
      </c>
      <c r="Q40">
        <v>1460.93562498906</v>
      </c>
      <c r="R40">
        <v>58.0484808012123</v>
      </c>
      <c r="S40" s="1">
        <f>(Table2[[#This Row],[Close Price]]-Table2[[#This Row],[20D EMA]])/Table2[[#This Row],[20D EMA]]</f>
        <v>3.2842456237843792E-2</v>
      </c>
      <c r="T40" s="1">
        <f>(Table2[[#This Row],[Close Price]]-Table2[[#This Row],[50D EMA]])/Table2[[#This Row],[50D EMA]]</f>
        <v>5.067530934092461E-2</v>
      </c>
      <c r="U40" s="1">
        <f>(Table2[[#This Row],[Close Price]]-Table2[[#This Row],[200D EMA]])/Table2[[#This Row],[200D EMA]]</f>
        <v>0.27219842422140794</v>
      </c>
      <c r="V40">
        <v>2.1333570125499399</v>
      </c>
      <c r="W40">
        <v>1844</v>
      </c>
      <c r="X40">
        <v>1918.5</v>
      </c>
      <c r="Y40">
        <v>1740.05</v>
      </c>
      <c r="Z40">
        <v>1919.4</v>
      </c>
      <c r="AA40">
        <v>1740.05</v>
      </c>
      <c r="AB40">
        <v>1919.4</v>
      </c>
      <c r="AC40" s="1">
        <f>(Table2[[#This Row],[Close Price]]/Table2[[#This Row],[Day Low]])-1</f>
        <v>7.9175704989153939E-3</v>
      </c>
      <c r="AD40" s="1">
        <f>(Table2[[#This Row],[Day High]]/Table2[[#This Row],[Close Price]])-1</f>
        <v>3.2228559130528467E-2</v>
      </c>
      <c r="AE40" s="1">
        <f>(Table2[[#This Row],[Close Price]]/Table2[[#This Row],[Current Week Low]])-1</f>
        <v>6.8130226142926853E-2</v>
      </c>
      <c r="AF40" s="1">
        <f>(Table2[[#This Row],[Current Week High]]/Table2[[#This Row],[Close Price]])-1</f>
        <v>3.2712794576563065E-2</v>
      </c>
      <c r="AG40" s="1">
        <f>(Table2[[#This Row],[Close Price]]/Table2[[#This Row],[Current Month Low]])-1</f>
        <v>6.8130226142926853E-2</v>
      </c>
      <c r="AH40" s="1">
        <f>(Table2[[#This Row],[Current Month High]]/Table2[[#This Row],[Close Price]])-1</f>
        <v>3.2712794576563065E-2</v>
      </c>
      <c r="AI40">
        <v>11.6324114925212</v>
      </c>
      <c r="AJ40">
        <v>214.350951374207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0.01</v>
      </c>
      <c r="AM40" t="s">
        <v>3226</v>
      </c>
      <c r="AN40">
        <v>8.4</v>
      </c>
      <c r="AO40" t="s">
        <v>3226</v>
      </c>
      <c r="AP40">
        <v>0.17344257137817401</v>
      </c>
      <c r="AQ40">
        <f>(Table2[[#This Row],[Sharpe Ratio]]-AVERAGE(Table2[Sharpe Ratio]))/_xlfn.STDEV.P(Table2[Sharpe Ratio])</f>
        <v>1.2818430344922751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6.005093075925573</v>
      </c>
      <c r="AS40">
        <f>_xlfn.RANK.AVG(Table2[[#This Row],[1Y Return vs Nifty Z-Score]],Table2[1Y Return vs Nifty Z-Score])</f>
        <v>29</v>
      </c>
      <c r="AT40">
        <f>_xlfn.RANK.AVG(Table2[[#This Row],[6M Return vs Nifty Z-Score]],Table2[6M Return vs Nifty Z-Score])</f>
        <v>120</v>
      </c>
      <c r="AU40">
        <f>_xlfn.RANK.AVG(Table2[[#This Row],[Sharpe Ratio Z-Score]],Table2[Sharpe Ratio Z-Score])</f>
        <v>76</v>
      </c>
      <c r="AV40">
        <f>(Table2[[#This Row],[Rank 1Y]]+Table2[[#This Row],[Rank 6M]]+Table2[[#This Row],[Rank Sharpe]])/3</f>
        <v>75</v>
      </c>
    </row>
    <row r="41" spans="1:48" x14ac:dyDescent="0.3">
      <c r="A41" t="s">
        <v>1445</v>
      </c>
      <c r="B41" t="s">
        <v>1446</v>
      </c>
      <c r="C41" t="s">
        <v>3180</v>
      </c>
      <c r="D41" t="s">
        <v>282</v>
      </c>
      <c r="E41">
        <v>7577.2453030999995</v>
      </c>
      <c r="F41">
        <v>3261.5</v>
      </c>
      <c r="G41">
        <v>127.295277052131</v>
      </c>
      <c r="H41">
        <f>(Table2[[#This Row],[1Y Return vs Nifty]]-AVERAGE(Table2[1Y Return vs Nifty]))/_xlfn.STDEV.P(Table2[1Y Return vs Nifty])</f>
        <v>1.6168085753959371</v>
      </c>
      <c r="I41">
        <v>-2.6321167637367302</v>
      </c>
      <c r="J41">
        <f>(Table2[[#This Row],[1M Return vs Nifty]]-AVERAGE(Table2[1M Return vs Nifty]))/_xlfn.STDEV.P(Table2[1M Return vs Nifty])</f>
        <v>-0.12650065716849609</v>
      </c>
      <c r="K41">
        <v>88.263222466789102</v>
      </c>
      <c r="L41">
        <f>(Table2[[#This Row],[6M Return vs Nifty]]-AVERAGE(Table2[6M Return vs Nifty]))/_xlfn.STDEV.P(Table2[6M Return vs Nifty])</f>
        <v>1.9058527327199053</v>
      </c>
      <c r="M41">
        <v>-12.605719550040099</v>
      </c>
      <c r="N41">
        <f>(Table2[[#This Row],[1W Return vs Nifty]]-AVERAGE(Table2[1W Return vs Nifty]))/_xlfn.STDEV.P(Table2[1W Return vs Nifty])</f>
        <v>-2.3612587863783787</v>
      </c>
      <c r="O41">
        <v>3218.95</v>
      </c>
      <c r="P41">
        <v>2903.9326235726298</v>
      </c>
      <c r="Q41">
        <v>2133.01780563183</v>
      </c>
      <c r="R41">
        <v>49.409848407115803</v>
      </c>
      <c r="S41" s="1">
        <f>(Table2[[#This Row],[Close Price]]-Table2[[#This Row],[20D EMA]])/Table2[[#This Row],[20D EMA]]</f>
        <v>1.3218596126066011E-2</v>
      </c>
      <c r="T41" s="1">
        <f>(Table2[[#This Row],[Close Price]]-Table2[[#This Row],[50D EMA]])/Table2[[#This Row],[50D EMA]]</f>
        <v>0.12313211867411189</v>
      </c>
      <c r="U41" s="1">
        <f>(Table2[[#This Row],[Close Price]]-Table2[[#This Row],[200D EMA]])/Table2[[#This Row],[200D EMA]]</f>
        <v>0.52905427764767188</v>
      </c>
      <c r="V41">
        <v>0.975473896829962</v>
      </c>
      <c r="W41">
        <v>3150</v>
      </c>
      <c r="X41">
        <v>3292</v>
      </c>
      <c r="Y41">
        <v>3150</v>
      </c>
      <c r="Z41">
        <v>3462.85</v>
      </c>
      <c r="AA41">
        <v>3150</v>
      </c>
      <c r="AB41">
        <v>3589.95</v>
      </c>
      <c r="AC41" s="1">
        <f>(Table2[[#This Row],[Close Price]]/Table2[[#This Row],[Day Low]])-1</f>
        <v>3.5396825396825315E-2</v>
      </c>
      <c r="AD41" s="1">
        <f>(Table2[[#This Row],[Day High]]/Table2[[#This Row],[Close Price]])-1</f>
        <v>9.3515253717615376E-3</v>
      </c>
      <c r="AE41" s="1">
        <f>(Table2[[#This Row],[Close Price]]/Table2[[#This Row],[Current Week Low]])-1</f>
        <v>3.5396825396825315E-2</v>
      </c>
      <c r="AF41" s="1">
        <f>(Table2[[#This Row],[Current Week High]]/Table2[[#This Row],[Close Price]])-1</f>
        <v>6.1735397823087457E-2</v>
      </c>
      <c r="AG41" s="1">
        <f>(Table2[[#This Row],[Close Price]]/Table2[[#This Row],[Current Month Low]])-1</f>
        <v>3.5396825396825315E-2</v>
      </c>
      <c r="AH41" s="1">
        <f>(Table2[[#This Row],[Current Month High]]/Table2[[#This Row],[Close Price]])-1</f>
        <v>0.10070519699524749</v>
      </c>
      <c r="AI41">
        <v>10.0705196995247</v>
      </c>
      <c r="AJ41">
        <v>170.55163832434599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0.28999999999999998</v>
      </c>
      <c r="AM41" t="s">
        <v>3226</v>
      </c>
      <c r="AN41">
        <v>2.57</v>
      </c>
      <c r="AO41" t="s">
        <v>3226</v>
      </c>
      <c r="AP41">
        <v>0.13295520086029999</v>
      </c>
      <c r="AQ41">
        <f>(Table2[[#This Row],[Sharpe Ratio]]-AVERAGE(Table2[Sharpe Ratio]))/_xlfn.STDEV.P(Table2[Sharpe Ratio])</f>
        <v>0.81089681963216775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1.8457986842011351</v>
      </c>
      <c r="AS41">
        <f>_xlfn.RANK.AVG(Table2[[#This Row],[1Y Return vs Nifty Z-Score]],Table2[1Y Return vs Nifty Z-Score])</f>
        <v>51</v>
      </c>
      <c r="AT41">
        <f>_xlfn.RANK.AVG(Table2[[#This Row],[6M Return vs Nifty Z-Score]],Table2[6M Return vs Nifty Z-Score])</f>
        <v>35</v>
      </c>
      <c r="AU41">
        <f>_xlfn.RANK.AVG(Table2[[#This Row],[Sharpe Ratio Z-Score]],Table2[Sharpe Ratio Z-Score])</f>
        <v>150</v>
      </c>
      <c r="AV41">
        <f>(Table2[[#This Row],[Rank 1Y]]+Table2[[#This Row],[Rank 6M]]+Table2[[#This Row],[Rank Sharpe]])/3</f>
        <v>78.666666666666671</v>
      </c>
    </row>
    <row r="42" spans="1:48" x14ac:dyDescent="0.3">
      <c r="A42" t="s">
        <v>900</v>
      </c>
      <c r="B42" t="s">
        <v>901</v>
      </c>
      <c r="C42" t="s">
        <v>3174</v>
      </c>
      <c r="D42" t="s">
        <v>522</v>
      </c>
      <c r="E42">
        <v>17517.33461247</v>
      </c>
      <c r="F42">
        <v>631.95000000000005</v>
      </c>
      <c r="G42">
        <v>114.03626011887199</v>
      </c>
      <c r="H42">
        <f>(Table2[[#This Row],[1Y Return vs Nifty]]-AVERAGE(Table2[1Y Return vs Nifty]))/_xlfn.STDEV.P(Table2[1Y Return vs Nifty])</f>
        <v>1.3987501448779696</v>
      </c>
      <c r="I42">
        <v>-5.4445887874766097</v>
      </c>
      <c r="J42">
        <f>(Table2[[#This Row],[1M Return vs Nifty]]-AVERAGE(Table2[1M Return vs Nifty]))/_xlfn.STDEV.P(Table2[1M Return vs Nifty])</f>
        <v>-0.39529415825467279</v>
      </c>
      <c r="K42">
        <v>42.167603328661599</v>
      </c>
      <c r="L42">
        <f>(Table2[[#This Row],[6M Return vs Nifty]]-AVERAGE(Table2[6M Return vs Nifty]))/_xlfn.STDEV.P(Table2[6M Return vs Nifty])</f>
        <v>0.59822305347505544</v>
      </c>
      <c r="M42">
        <v>-4.97901922967326</v>
      </c>
      <c r="N42">
        <f>(Table2[[#This Row],[1W Return vs Nifty]]-AVERAGE(Table2[1W Return vs Nifty]))/_xlfn.STDEV.P(Table2[1W Return vs Nifty])</f>
        <v>-0.54134980056459336</v>
      </c>
      <c r="O42">
        <v>623.36</v>
      </c>
      <c r="P42">
        <v>606.11409153438603</v>
      </c>
      <c r="Q42">
        <v>502.049291546738</v>
      </c>
      <c r="R42">
        <v>56.291902262602598</v>
      </c>
      <c r="S42" s="1">
        <f>(Table2[[#This Row],[Close Price]]-Table2[[#This Row],[20D EMA]])/Table2[[#This Row],[20D EMA]]</f>
        <v>1.3780159137577052E-2</v>
      </c>
      <c r="T42" s="1">
        <f>(Table2[[#This Row],[Close Price]]-Table2[[#This Row],[50D EMA]])/Table2[[#This Row],[50D EMA]]</f>
        <v>4.2625487225037222E-2</v>
      </c>
      <c r="U42" s="1">
        <f>(Table2[[#This Row],[Close Price]]-Table2[[#This Row],[200D EMA]])/Table2[[#This Row],[200D EMA]]</f>
        <v>0.25874094564112937</v>
      </c>
      <c r="V42">
        <v>0.55443351650759198</v>
      </c>
      <c r="W42">
        <v>608.1</v>
      </c>
      <c r="X42">
        <v>637.29999999999995</v>
      </c>
      <c r="Y42">
        <v>592.5</v>
      </c>
      <c r="Z42">
        <v>637.29999999999995</v>
      </c>
      <c r="AA42">
        <v>592.5</v>
      </c>
      <c r="AB42">
        <v>647.85</v>
      </c>
      <c r="AC42" s="1">
        <f>(Table2[[#This Row],[Close Price]]/Table2[[#This Row],[Day Low]])-1</f>
        <v>3.922052294030598E-2</v>
      </c>
      <c r="AD42" s="1">
        <f>(Table2[[#This Row],[Day High]]/Table2[[#This Row],[Close Price]])-1</f>
        <v>8.465859640794271E-3</v>
      </c>
      <c r="AE42" s="1">
        <f>(Table2[[#This Row],[Close Price]]/Table2[[#This Row],[Current Week Low]])-1</f>
        <v>6.6582278481012835E-2</v>
      </c>
      <c r="AF42" s="1">
        <f>(Table2[[#This Row],[Current Week High]]/Table2[[#This Row],[Close Price]])-1</f>
        <v>8.465859640794271E-3</v>
      </c>
      <c r="AG42" s="1">
        <f>(Table2[[#This Row],[Close Price]]/Table2[[#This Row],[Current Month Low]])-1</f>
        <v>6.6582278481012835E-2</v>
      </c>
      <c r="AH42" s="1">
        <f>(Table2[[#This Row],[Current Month High]]/Table2[[#This Row],[Close Price]])-1</f>
        <v>2.5160218371706566E-2</v>
      </c>
      <c r="AI42">
        <v>14.566025793179801</v>
      </c>
      <c r="AJ42">
        <v>162.983770287141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0.23</v>
      </c>
      <c r="AM42" t="s">
        <v>3226</v>
      </c>
      <c r="AN42">
        <v>-2.5099999999999998</v>
      </c>
      <c r="AO42" t="s">
        <v>3227</v>
      </c>
      <c r="AP42">
        <v>0.24067640446251701</v>
      </c>
      <c r="AQ42">
        <f>(Table2[[#This Row],[Sharpe Ratio]]-AVERAGE(Table2[Sharpe Ratio]))/_xlfn.STDEV.P(Table2[Sharpe Ratio])</f>
        <v>2.0639022000196845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3.1242314395534434</v>
      </c>
      <c r="AS42">
        <f>_xlfn.RANK.AVG(Table2[[#This Row],[1Y Return vs Nifty Z-Score]],Table2[1Y Return vs Nifty Z-Score])</f>
        <v>66</v>
      </c>
      <c r="AT42">
        <f>_xlfn.RANK.AVG(Table2[[#This Row],[6M Return vs Nifty Z-Score]],Table2[6M Return vs Nifty Z-Score])</f>
        <v>159</v>
      </c>
      <c r="AU42">
        <f>_xlfn.RANK.AVG(Table2[[#This Row],[Sharpe Ratio Z-Score]],Table2[Sharpe Ratio Z-Score])</f>
        <v>14</v>
      </c>
      <c r="AV42">
        <f>(Table2[[#This Row],[Rank 1Y]]+Table2[[#This Row],[Rank 6M]]+Table2[[#This Row],[Rank Sharpe]])/3</f>
        <v>79.666666666666671</v>
      </c>
    </row>
    <row r="43" spans="1:48" x14ac:dyDescent="0.3">
      <c r="A43" t="s">
        <v>336</v>
      </c>
      <c r="B43" t="s">
        <v>337</v>
      </c>
      <c r="C43" t="s">
        <v>3178</v>
      </c>
      <c r="D43" t="s">
        <v>338</v>
      </c>
      <c r="E43">
        <v>77953.021685175001</v>
      </c>
      <c r="F43">
        <v>13027.65</v>
      </c>
      <c r="G43">
        <v>131.01632172857501</v>
      </c>
      <c r="H43">
        <f>(Table2[[#This Row],[1Y Return vs Nifty]]-AVERAGE(Table2[1Y Return vs Nifty]))/_xlfn.STDEV.P(Table2[1Y Return vs Nifty])</f>
        <v>1.6780050552041259</v>
      </c>
      <c r="I43">
        <v>3.6923354017962402</v>
      </c>
      <c r="J43">
        <f>(Table2[[#This Row],[1M Return vs Nifty]]-AVERAGE(Table2[1M Return vs Nifty]))/_xlfn.STDEV.P(Table2[1M Return vs Nifty])</f>
        <v>0.47793971616724468</v>
      </c>
      <c r="K43">
        <v>82.003197488030807</v>
      </c>
      <c r="L43">
        <f>(Table2[[#This Row],[6M Return vs Nifty]]-AVERAGE(Table2[6M Return vs Nifty]))/_xlfn.STDEV.P(Table2[6M Return vs Nifty])</f>
        <v>1.7282698168573507</v>
      </c>
      <c r="M43">
        <v>2.20904093964994</v>
      </c>
      <c r="N43">
        <f>(Table2[[#This Row],[1W Return vs Nifty]]-AVERAGE(Table2[1W Return vs Nifty]))/_xlfn.STDEV.P(Table2[1W Return vs Nifty])</f>
        <v>1.1738893911193189</v>
      </c>
      <c r="O43">
        <v>12638.76</v>
      </c>
      <c r="P43">
        <v>12113.480169975501</v>
      </c>
      <c r="Q43">
        <v>9380.3259383739205</v>
      </c>
      <c r="R43">
        <v>61.224276028001498</v>
      </c>
      <c r="S43" s="1">
        <f>(Table2[[#This Row],[Close Price]]-Table2[[#This Row],[20D EMA]])/Table2[[#This Row],[20D EMA]]</f>
        <v>3.0769632463944201E-2</v>
      </c>
      <c r="T43" s="1">
        <f>(Table2[[#This Row],[Close Price]]-Table2[[#This Row],[50D EMA]])/Table2[[#This Row],[50D EMA]]</f>
        <v>7.5467150413996001E-2</v>
      </c>
      <c r="U43" s="1">
        <f>(Table2[[#This Row],[Close Price]]-Table2[[#This Row],[200D EMA]])/Table2[[#This Row],[200D EMA]]</f>
        <v>0.38882700724771857</v>
      </c>
      <c r="V43">
        <v>1.51900458464168</v>
      </c>
      <c r="W43">
        <v>12790</v>
      </c>
      <c r="X43">
        <v>13120</v>
      </c>
      <c r="Y43">
        <v>12022</v>
      </c>
      <c r="Z43">
        <v>13120</v>
      </c>
      <c r="AA43">
        <v>12022</v>
      </c>
      <c r="AB43">
        <v>13160</v>
      </c>
      <c r="AC43" s="1">
        <f>(Table2[[#This Row],[Close Price]]/Table2[[#This Row],[Day Low]])-1</f>
        <v>1.8580922595777816E-2</v>
      </c>
      <c r="AD43" s="1">
        <f>(Table2[[#This Row],[Day High]]/Table2[[#This Row],[Close Price]])-1</f>
        <v>7.088768887711927E-3</v>
      </c>
      <c r="AE43" s="1">
        <f>(Table2[[#This Row],[Close Price]]/Table2[[#This Row],[Current Week Low]])-1</f>
        <v>8.3650806854100868E-2</v>
      </c>
      <c r="AF43" s="1">
        <f>(Table2[[#This Row],[Current Week High]]/Table2[[#This Row],[Close Price]])-1</f>
        <v>7.088768887711927E-3</v>
      </c>
      <c r="AG43" s="1">
        <f>(Table2[[#This Row],[Close Price]]/Table2[[#This Row],[Current Month Low]])-1</f>
        <v>8.3650806854100868E-2</v>
      </c>
      <c r="AH43" s="1">
        <f>(Table2[[#This Row],[Current Month High]]/Table2[[#This Row],[Close Price]])-1</f>
        <v>1.0159161475784328E-2</v>
      </c>
      <c r="AI43">
        <v>4.6988520569711296</v>
      </c>
      <c r="AJ43">
        <v>175.22525853235999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0.02</v>
      </c>
      <c r="AM43" t="s">
        <v>3226</v>
      </c>
      <c r="AN43">
        <v>-1.66</v>
      </c>
      <c r="AO43" t="s">
        <v>3227</v>
      </c>
      <c r="AP43">
        <v>0.129291274427877</v>
      </c>
      <c r="AQ43">
        <f>(Table2[[#This Row],[Sharpe Ratio]]-AVERAGE(Table2[Sharpe Ratio]))/_xlfn.STDEV.P(Table2[Sharpe Ratio])</f>
        <v>0.76827828790722541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5.8263822672552656</v>
      </c>
      <c r="AS43">
        <f>_xlfn.RANK.AVG(Table2[[#This Row],[1Y Return vs Nifty Z-Score]],Table2[1Y Return vs Nifty Z-Score])</f>
        <v>49</v>
      </c>
      <c r="AT43">
        <f>_xlfn.RANK.AVG(Table2[[#This Row],[6M Return vs Nifty Z-Score]],Table2[6M Return vs Nifty Z-Score])</f>
        <v>39</v>
      </c>
      <c r="AU43">
        <f>_xlfn.RANK.AVG(Table2[[#This Row],[Sharpe Ratio Z-Score]],Table2[Sharpe Ratio Z-Score])</f>
        <v>156</v>
      </c>
      <c r="AV43">
        <f>(Table2[[#This Row],[Rank 1Y]]+Table2[[#This Row],[Rank 6M]]+Table2[[#This Row],[Rank Sharpe]])/3</f>
        <v>81.333333333333329</v>
      </c>
    </row>
    <row r="44" spans="1:48" x14ac:dyDescent="0.3">
      <c r="A44" t="s">
        <v>1306</v>
      </c>
      <c r="B44" t="s">
        <v>1307</v>
      </c>
      <c r="C44" t="s">
        <v>3180</v>
      </c>
      <c r="D44" t="s">
        <v>984</v>
      </c>
      <c r="E44">
        <v>8742.5363366399997</v>
      </c>
      <c r="F44">
        <v>920.8</v>
      </c>
      <c r="G44">
        <v>104.118957756225</v>
      </c>
      <c r="H44">
        <f>(Table2[[#This Row],[1Y Return vs Nifty]]-AVERAGE(Table2[1Y Return vs Nifty]))/_xlfn.STDEV.P(Table2[1Y Return vs Nifty])</f>
        <v>1.235649712994036</v>
      </c>
      <c r="I44">
        <v>4.7747330087705802</v>
      </c>
      <c r="J44">
        <f>(Table2[[#This Row],[1M Return vs Nifty]]-AVERAGE(Table2[1M Return vs Nifty]))/_xlfn.STDEV.P(Table2[1M Return vs Nifty])</f>
        <v>0.58138659133262083</v>
      </c>
      <c r="K44">
        <v>61.247952605569402</v>
      </c>
      <c r="L44">
        <f>(Table2[[#This Row],[6M Return vs Nifty]]-AVERAGE(Table2[6M Return vs Nifty]))/_xlfn.STDEV.P(Table2[6M Return vs Nifty])</f>
        <v>1.1394899129151859</v>
      </c>
      <c r="M44">
        <v>2.2209327892869299</v>
      </c>
      <c r="N44">
        <f>(Table2[[#This Row],[1W Return vs Nifty]]-AVERAGE(Table2[1W Return vs Nifty]))/_xlfn.STDEV.P(Table2[1W Return vs Nifty])</f>
        <v>1.1767270644384751</v>
      </c>
      <c r="O44">
        <v>887.88</v>
      </c>
      <c r="P44">
        <v>877.87437094587403</v>
      </c>
      <c r="Q44">
        <v>741.12477283469195</v>
      </c>
      <c r="R44">
        <v>64.463628191758303</v>
      </c>
      <c r="S44" s="1">
        <f>(Table2[[#This Row],[Close Price]]-Table2[[#This Row],[20D EMA]])/Table2[[#This Row],[20D EMA]]</f>
        <v>3.7077082488624541E-2</v>
      </c>
      <c r="T44" s="1">
        <f>(Table2[[#This Row],[Close Price]]-Table2[[#This Row],[50D EMA]])/Table2[[#This Row],[50D EMA]]</f>
        <v>4.8897234587080264E-2</v>
      </c>
      <c r="U44" s="1">
        <f>(Table2[[#This Row],[Close Price]]-Table2[[#This Row],[200D EMA]])/Table2[[#This Row],[200D EMA]]</f>
        <v>0.24243586741551898</v>
      </c>
      <c r="V44">
        <v>0.67160976034829001</v>
      </c>
      <c r="W44">
        <v>915.1</v>
      </c>
      <c r="X44">
        <v>943</v>
      </c>
      <c r="Y44">
        <v>847</v>
      </c>
      <c r="Z44">
        <v>943</v>
      </c>
      <c r="AA44">
        <v>847</v>
      </c>
      <c r="AB44">
        <v>943</v>
      </c>
      <c r="AC44" s="1">
        <f>(Table2[[#This Row],[Close Price]]/Table2[[#This Row],[Day Low]])-1</f>
        <v>6.2288274505517549E-3</v>
      </c>
      <c r="AD44" s="1">
        <f>(Table2[[#This Row],[Day High]]/Table2[[#This Row],[Close Price]])-1</f>
        <v>2.410947002606445E-2</v>
      </c>
      <c r="AE44" s="1">
        <f>(Table2[[#This Row],[Close Price]]/Table2[[#This Row],[Current Week Low]])-1</f>
        <v>8.7131050767414342E-2</v>
      </c>
      <c r="AF44" s="1">
        <f>(Table2[[#This Row],[Current Week High]]/Table2[[#This Row],[Close Price]])-1</f>
        <v>2.410947002606445E-2</v>
      </c>
      <c r="AG44" s="1">
        <f>(Table2[[#This Row],[Close Price]]/Table2[[#This Row],[Current Month Low]])-1</f>
        <v>8.7131050767414342E-2</v>
      </c>
      <c r="AH44" s="1">
        <f>(Table2[[#This Row],[Current Month High]]/Table2[[#This Row],[Close Price]])-1</f>
        <v>2.410947002606445E-2</v>
      </c>
      <c r="AI44">
        <v>15.008688097306599</v>
      </c>
      <c r="AJ44">
        <v>135.61924257932401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</v>
      </c>
      <c r="AM44">
        <v>0</v>
      </c>
      <c r="AN44">
        <v>4.82</v>
      </c>
      <c r="AO44" t="s">
        <v>3226</v>
      </c>
      <c r="AP44">
        <v>0.17209600248840101</v>
      </c>
      <c r="AQ44">
        <f>(Table2[[#This Row],[Sharpe Ratio]]-AVERAGE(Table2[Sharpe Ratio]))/_xlfn.STDEV.P(Table2[Sharpe Ratio])</f>
        <v>1.2661798409191829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5.3994331225995005</v>
      </c>
      <c r="AS44">
        <f>_xlfn.RANK.AVG(Table2[[#This Row],[1Y Return vs Nifty Z-Score]],Table2[1Y Return vs Nifty Z-Score])</f>
        <v>78</v>
      </c>
      <c r="AT44">
        <f>_xlfn.RANK.AVG(Table2[[#This Row],[6M Return vs Nifty Z-Score]],Table2[6M Return vs Nifty Z-Score])</f>
        <v>89</v>
      </c>
      <c r="AU44">
        <f>_xlfn.RANK.AVG(Table2[[#This Row],[Sharpe Ratio Z-Score]],Table2[Sharpe Ratio Z-Score])</f>
        <v>80</v>
      </c>
      <c r="AV44">
        <f>(Table2[[#This Row],[Rank 1Y]]+Table2[[#This Row],[Rank 6M]]+Table2[[#This Row],[Rank Sharpe]])/3</f>
        <v>82.333333333333329</v>
      </c>
    </row>
    <row r="45" spans="1:48" x14ac:dyDescent="0.3">
      <c r="A45" t="s">
        <v>1302</v>
      </c>
      <c r="B45" t="s">
        <v>1303</v>
      </c>
      <c r="C45" t="s">
        <v>3180</v>
      </c>
      <c r="D45" t="s">
        <v>261</v>
      </c>
      <c r="E45">
        <v>8841.9504037839997</v>
      </c>
      <c r="F45">
        <v>77.27</v>
      </c>
      <c r="G45">
        <v>65.377257339969901</v>
      </c>
      <c r="H45">
        <f>(Table2[[#This Row],[1Y Return vs Nifty]]-AVERAGE(Table2[1Y Return vs Nifty]))/_xlfn.STDEV.P(Table2[1Y Return vs Nifty])</f>
        <v>0.59850184366935255</v>
      </c>
      <c r="I45">
        <v>-7.2176182508190703</v>
      </c>
      <c r="J45">
        <f>(Table2[[#This Row],[1M Return vs Nifty]]-AVERAGE(Table2[1M Return vs Nifty]))/_xlfn.STDEV.P(Table2[1M Return vs Nifty])</f>
        <v>-0.56474608273889759</v>
      </c>
      <c r="K45">
        <v>61.9559016240772</v>
      </c>
      <c r="L45">
        <f>(Table2[[#This Row],[6M Return vs Nifty]]-AVERAGE(Table2[6M Return vs Nifty]))/_xlfn.STDEV.P(Table2[6M Return vs Nifty])</f>
        <v>1.1595728441199726</v>
      </c>
      <c r="M45">
        <v>-1.80799005673813</v>
      </c>
      <c r="N45">
        <f>(Table2[[#This Row],[1W Return vs Nifty]]-AVERAGE(Table2[1W Return vs Nifty]))/_xlfn.STDEV.P(Table2[1W Return vs Nifty])</f>
        <v>0.21533188924706539</v>
      </c>
      <c r="O45">
        <v>77.89</v>
      </c>
      <c r="P45">
        <v>77.4199737779212</v>
      </c>
      <c r="Q45">
        <v>63.532698568880001</v>
      </c>
      <c r="R45">
        <v>49.170823866415901</v>
      </c>
      <c r="S45" s="1">
        <f>(Table2[[#This Row],[Close Price]]-Table2[[#This Row],[20D EMA]])/Table2[[#This Row],[20D EMA]]</f>
        <v>-7.9599435100783742E-3</v>
      </c>
      <c r="T45" s="1">
        <f>(Table2[[#This Row],[Close Price]]-Table2[[#This Row],[50D EMA]])/Table2[[#This Row],[50D EMA]]</f>
        <v>-1.9371458113819962E-3</v>
      </c>
      <c r="U45" s="1">
        <f>(Table2[[#This Row],[Close Price]]-Table2[[#This Row],[200D EMA]])/Table2[[#This Row],[200D EMA]]</f>
        <v>0.2162241135755705</v>
      </c>
      <c r="V45">
        <v>0.39202123140933598</v>
      </c>
      <c r="W45">
        <v>76.64</v>
      </c>
      <c r="X45">
        <v>78.88</v>
      </c>
      <c r="Y45">
        <v>72.56</v>
      </c>
      <c r="Z45">
        <v>79.989999999999995</v>
      </c>
      <c r="AA45">
        <v>72.56</v>
      </c>
      <c r="AB45">
        <v>81.09</v>
      </c>
      <c r="AC45" s="1">
        <f>(Table2[[#This Row],[Close Price]]/Table2[[#This Row],[Day Low]])-1</f>
        <v>8.2202505219206579E-3</v>
      </c>
      <c r="AD45" s="1">
        <f>(Table2[[#This Row],[Day High]]/Table2[[#This Row],[Close Price]])-1</f>
        <v>2.083602950692387E-2</v>
      </c>
      <c r="AE45" s="1">
        <f>(Table2[[#This Row],[Close Price]]/Table2[[#This Row],[Current Week Low]])-1</f>
        <v>6.4911797133406779E-2</v>
      </c>
      <c r="AF45" s="1">
        <f>(Table2[[#This Row],[Current Week High]]/Table2[[#This Row],[Close Price]])-1</f>
        <v>3.5201242396790455E-2</v>
      </c>
      <c r="AG45" s="1">
        <f>(Table2[[#This Row],[Close Price]]/Table2[[#This Row],[Current Month Low]])-1</f>
        <v>6.4911797133406779E-2</v>
      </c>
      <c r="AH45" s="1">
        <f>(Table2[[#This Row],[Current Month High]]/Table2[[#This Row],[Close Price]])-1</f>
        <v>4.943703895431617E-2</v>
      </c>
      <c r="AI45">
        <v>20.874854406626099</v>
      </c>
      <c r="AJ45">
        <v>100.824150656044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0.02</v>
      </c>
      <c r="AM45" t="s">
        <v>3226</v>
      </c>
      <c r="AN45">
        <v>-2.31</v>
      </c>
      <c r="AO45" t="s">
        <v>3227</v>
      </c>
      <c r="AP45">
        <v>0.22917350414572399</v>
      </c>
      <c r="AQ45">
        <f>(Table2[[#This Row],[Sharpe Ratio]]-AVERAGE(Table2[Sharpe Ratio]))/_xlfn.STDEV.P(Table2[Sharpe Ratio])</f>
        <v>1.9301012814908995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3.3387617757883925</v>
      </c>
      <c r="AS45">
        <f>_xlfn.RANK.AVG(Table2[[#This Row],[1Y Return vs Nifty Z-Score]],Table2[1Y Return vs Nifty Z-Score])</f>
        <v>146</v>
      </c>
      <c r="AT45">
        <f>_xlfn.RANK.AVG(Table2[[#This Row],[6M Return vs Nifty Z-Score]],Table2[6M Return vs Nifty Z-Score])</f>
        <v>87</v>
      </c>
      <c r="AU45">
        <f>_xlfn.RANK.AVG(Table2[[#This Row],[Sharpe Ratio Z-Score]],Table2[Sharpe Ratio Z-Score])</f>
        <v>20</v>
      </c>
      <c r="AV45">
        <f>(Table2[[#This Row],[Rank 1Y]]+Table2[[#This Row],[Rank 6M]]+Table2[[#This Row],[Rank Sharpe]])/3</f>
        <v>84.333333333333329</v>
      </c>
    </row>
    <row r="46" spans="1:48" x14ac:dyDescent="0.3">
      <c r="A46" t="s">
        <v>456</v>
      </c>
      <c r="B46" t="s">
        <v>457</v>
      </c>
      <c r="C46" t="s">
        <v>3172</v>
      </c>
      <c r="D46" t="s">
        <v>54</v>
      </c>
      <c r="E46">
        <v>49487.33691772</v>
      </c>
      <c r="F46">
        <v>1753.7</v>
      </c>
      <c r="G46">
        <v>77.128771020883903</v>
      </c>
      <c r="H46">
        <f>(Table2[[#This Row],[1Y Return vs Nifty]]-AVERAGE(Table2[1Y Return vs Nifty]))/_xlfn.STDEV.P(Table2[1Y Return vs Nifty])</f>
        <v>0.79176780315709527</v>
      </c>
      <c r="I46">
        <v>10.791284852301301</v>
      </c>
      <c r="J46">
        <f>(Table2[[#This Row],[1M Return vs Nifty]]-AVERAGE(Table2[1M Return vs Nifty]))/_xlfn.STDEV.P(Table2[1M Return vs Nifty])</f>
        <v>1.1564003233229683</v>
      </c>
      <c r="K46">
        <v>79.922850053610006</v>
      </c>
      <c r="L46">
        <f>(Table2[[#This Row],[6M Return vs Nifty]]-AVERAGE(Table2[6M Return vs Nifty]))/_xlfn.STDEV.P(Table2[6M Return vs Nifty])</f>
        <v>1.6692550102606989</v>
      </c>
      <c r="M46">
        <v>-7.83957585000125E-2</v>
      </c>
      <c r="N46">
        <f>(Table2[[#This Row],[1W Return vs Nifty]]-AVERAGE(Table2[1W Return vs Nifty]))/_xlfn.STDEV.P(Table2[1W Return vs Nifty])</f>
        <v>0.62805352153278704</v>
      </c>
      <c r="O46">
        <v>1676.7</v>
      </c>
      <c r="P46">
        <v>1546.1568503815599</v>
      </c>
      <c r="Q46">
        <v>1187.6607170943</v>
      </c>
      <c r="R46">
        <v>77.699118760767206</v>
      </c>
      <c r="S46" s="1">
        <f>(Table2[[#This Row],[Close Price]]-Table2[[#This Row],[20D EMA]])/Table2[[#This Row],[20D EMA]]</f>
        <v>4.5923540287469436E-2</v>
      </c>
      <c r="T46" s="1">
        <f>(Table2[[#This Row],[Close Price]]-Table2[[#This Row],[50D EMA]])/Table2[[#This Row],[50D EMA]]</f>
        <v>0.13423162699646074</v>
      </c>
      <c r="U46" s="1">
        <f>(Table2[[#This Row],[Close Price]]-Table2[[#This Row],[200D EMA]])/Table2[[#This Row],[200D EMA]]</f>
        <v>0.47660015588505533</v>
      </c>
      <c r="V46">
        <v>1.0385034295829401</v>
      </c>
      <c r="W46">
        <v>1729.65</v>
      </c>
      <c r="X46">
        <v>1756.5</v>
      </c>
      <c r="Y46">
        <v>1688.3</v>
      </c>
      <c r="Z46">
        <v>1756.5</v>
      </c>
      <c r="AA46">
        <v>1666.5</v>
      </c>
      <c r="AB46">
        <v>1756.5</v>
      </c>
      <c r="AC46" s="1">
        <f>(Table2[[#This Row],[Close Price]]/Table2[[#This Row],[Day Low]])-1</f>
        <v>1.3904547162720826E-2</v>
      </c>
      <c r="AD46" s="1">
        <f>(Table2[[#This Row],[Day High]]/Table2[[#This Row],[Close Price]])-1</f>
        <v>1.5966242800935504E-3</v>
      </c>
      <c r="AE46" s="1">
        <f>(Table2[[#This Row],[Close Price]]/Table2[[#This Row],[Current Week Low]])-1</f>
        <v>3.8737191257478099E-2</v>
      </c>
      <c r="AF46" s="1">
        <f>(Table2[[#This Row],[Current Week High]]/Table2[[#This Row],[Close Price]])-1</f>
        <v>1.5966242800935504E-3</v>
      </c>
      <c r="AG46" s="1">
        <f>(Table2[[#This Row],[Close Price]]/Table2[[#This Row],[Current Month Low]])-1</f>
        <v>5.2325232523252385E-2</v>
      </c>
      <c r="AH46" s="1">
        <f>(Table2[[#This Row],[Current Month High]]/Table2[[#This Row],[Close Price]])-1</f>
        <v>1.5966242800935504E-3</v>
      </c>
      <c r="AI46">
        <v>0.15966242800935501</v>
      </c>
      <c r="AJ46">
        <v>142.86109957069601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0.19</v>
      </c>
      <c r="AM46" t="s">
        <v>3226</v>
      </c>
      <c r="AN46">
        <v>2.71</v>
      </c>
      <c r="AO46" t="s">
        <v>3226</v>
      </c>
      <c r="AP46">
        <v>0.163622527251227</v>
      </c>
      <c r="AQ46">
        <f>(Table2[[#This Row],[Sharpe Ratio]]-AVERAGE(Table2[Sharpe Ratio]))/_xlfn.STDEV.P(Table2[Sharpe Ratio])</f>
        <v>1.1676169794980829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5.4130936377716319</v>
      </c>
      <c r="AS46">
        <f>_xlfn.RANK.AVG(Table2[[#This Row],[1Y Return vs Nifty Z-Score]],Table2[1Y Return vs Nifty Z-Score])</f>
        <v>121</v>
      </c>
      <c r="AT46">
        <f>_xlfn.RANK.AVG(Table2[[#This Row],[6M Return vs Nifty Z-Score]],Table2[6M Return vs Nifty Z-Score])</f>
        <v>42</v>
      </c>
      <c r="AU46">
        <f>_xlfn.RANK.AVG(Table2[[#This Row],[Sharpe Ratio Z-Score]],Table2[Sharpe Ratio Z-Score])</f>
        <v>95</v>
      </c>
      <c r="AV46">
        <f>(Table2[[#This Row],[Rank 1Y]]+Table2[[#This Row],[Rank 6M]]+Table2[[#This Row],[Rank Sharpe]])/3</f>
        <v>86</v>
      </c>
    </row>
    <row r="47" spans="1:48" x14ac:dyDescent="0.3">
      <c r="A47" t="s">
        <v>96</v>
      </c>
      <c r="B47" t="s">
        <v>97</v>
      </c>
      <c r="C47" t="s">
        <v>3180</v>
      </c>
      <c r="D47" t="s">
        <v>98</v>
      </c>
      <c r="E47">
        <v>310642.64362500003</v>
      </c>
      <c r="F47">
        <v>4644.95</v>
      </c>
      <c r="G47">
        <v>107.64452849904301</v>
      </c>
      <c r="H47">
        <f>(Table2[[#This Row],[1Y Return vs Nifty]]-AVERAGE(Table2[1Y Return vs Nifty]))/_xlfn.STDEV.P(Table2[1Y Return vs Nifty])</f>
        <v>1.293631419083463</v>
      </c>
      <c r="I47">
        <v>-7.2619483082466498</v>
      </c>
      <c r="J47">
        <f>(Table2[[#This Row],[1M Return vs Nifty]]-AVERAGE(Table2[1M Return vs Nifty]))/_xlfn.STDEV.P(Table2[1M Return vs Nifty])</f>
        <v>-0.5689827938025922</v>
      </c>
      <c r="K47">
        <v>37.5506736698174</v>
      </c>
      <c r="L47">
        <f>(Table2[[#This Row],[6M Return vs Nifty]]-AVERAGE(Table2[6M Return vs Nifty]))/_xlfn.STDEV.P(Table2[6M Return vs Nifty])</f>
        <v>0.46725107909285568</v>
      </c>
      <c r="M47">
        <v>-5.1628472117827702</v>
      </c>
      <c r="N47">
        <f>(Table2[[#This Row],[1W Return vs Nifty]]-AVERAGE(Table2[1W Return vs Nifty]))/_xlfn.STDEV.P(Table2[1W Return vs Nifty])</f>
        <v>-0.58521545444268119</v>
      </c>
      <c r="O47">
        <v>4717.8500000000004</v>
      </c>
      <c r="P47">
        <v>4777.7577154172004</v>
      </c>
      <c r="Q47">
        <v>4009.6466268757999</v>
      </c>
      <c r="R47">
        <v>42.335728699849398</v>
      </c>
      <c r="S47" s="1">
        <f>(Table2[[#This Row],[Close Price]]-Table2[[#This Row],[20D EMA]])/Table2[[#This Row],[20D EMA]]</f>
        <v>-1.5451953750119343E-2</v>
      </c>
      <c r="T47" s="1">
        <f>(Table2[[#This Row],[Close Price]]-Table2[[#This Row],[50D EMA]])/Table2[[#This Row],[50D EMA]]</f>
        <v>-2.7797080414657161E-2</v>
      </c>
      <c r="U47" s="1">
        <f>(Table2[[#This Row],[Close Price]]-Table2[[#This Row],[200D EMA]])/Table2[[#This Row],[200D EMA]]</f>
        <v>0.15844373139166376</v>
      </c>
      <c r="V47">
        <v>0.62077608832555597</v>
      </c>
      <c r="W47">
        <v>4632</v>
      </c>
      <c r="X47">
        <v>4690</v>
      </c>
      <c r="Y47">
        <v>4581.2</v>
      </c>
      <c r="Z47">
        <v>4736.8999999999996</v>
      </c>
      <c r="AA47">
        <v>4581.2</v>
      </c>
      <c r="AB47">
        <v>4950</v>
      </c>
      <c r="AC47" s="1">
        <f>(Table2[[#This Row],[Close Price]]/Table2[[#This Row],[Day Low]])-1</f>
        <v>2.7957685664938836E-3</v>
      </c>
      <c r="AD47" s="1">
        <f>(Table2[[#This Row],[Day High]]/Table2[[#This Row],[Close Price]])-1</f>
        <v>9.6987050452641554E-3</v>
      </c>
      <c r="AE47" s="1">
        <f>(Table2[[#This Row],[Close Price]]/Table2[[#This Row],[Current Week Low]])-1</f>
        <v>1.3915567973456833E-2</v>
      </c>
      <c r="AF47" s="1">
        <f>(Table2[[#This Row],[Current Week High]]/Table2[[#This Row],[Close Price]])-1</f>
        <v>1.9795692095716744E-2</v>
      </c>
      <c r="AG47" s="1">
        <f>(Table2[[#This Row],[Close Price]]/Table2[[#This Row],[Current Month Low]])-1</f>
        <v>1.3915567973456833E-2</v>
      </c>
      <c r="AH47" s="1">
        <f>(Table2[[#This Row],[Current Month High]]/Table2[[#This Row],[Close Price]])-1</f>
        <v>6.5673473342016564E-2</v>
      </c>
      <c r="AI47">
        <v>22.170313996921301</v>
      </c>
      <c r="AJ47">
        <v>162.753139495418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0</v>
      </c>
      <c r="AM47">
        <v>0</v>
      </c>
      <c r="AN47">
        <v>-0.86</v>
      </c>
      <c r="AO47" t="s">
        <v>3227</v>
      </c>
      <c r="AP47">
        <v>0.241881397662808</v>
      </c>
      <c r="AQ47">
        <f>(Table2[[#This Row],[Sharpe Ratio]]-AVERAGE(Table2[Sharpe Ratio]))/_xlfn.STDEV.P(Table2[Sharpe Ratio])</f>
        <v>2.0779185952399839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72</v>
      </c>
      <c r="AT47">
        <f>_xlfn.RANK.AVG(Table2[[#This Row],[6M Return vs Nifty Z-Score]],Table2[6M Return vs Nifty Z-Score])</f>
        <v>182</v>
      </c>
      <c r="AU47">
        <f>_xlfn.RANK.AVG(Table2[[#This Row],[Sharpe Ratio Z-Score]],Table2[Sharpe Ratio Z-Score])</f>
        <v>13</v>
      </c>
      <c r="AV47">
        <f>(Table2[[#This Row],[Rank 1Y]]+Table2[[#This Row],[Rank 6M]]+Table2[[#This Row],[Rank Sharpe]])/3</f>
        <v>89</v>
      </c>
    </row>
    <row r="48" spans="1:48" x14ac:dyDescent="0.3">
      <c r="A48" t="s">
        <v>930</v>
      </c>
      <c r="B48" t="s">
        <v>931</v>
      </c>
      <c r="C48" t="s">
        <v>3167</v>
      </c>
      <c r="D48" t="s">
        <v>258</v>
      </c>
      <c r="E48">
        <v>16665.77727685</v>
      </c>
      <c r="F48">
        <v>1191.5</v>
      </c>
      <c r="G48">
        <v>153.239675829265</v>
      </c>
      <c r="H48">
        <f>(Table2[[#This Row],[1Y Return vs Nifty]]-AVERAGE(Table2[1Y Return vs Nifty]))/_xlfn.STDEV.P(Table2[1Y Return vs Nifty])</f>
        <v>2.0434914061481226</v>
      </c>
      <c r="I48">
        <v>-0.84499491357439305</v>
      </c>
      <c r="J48">
        <f>(Table2[[#This Row],[1M Return vs Nifty]]-AVERAGE(Table2[1M Return vs Nifty]))/_xlfn.STDEV.P(Table2[1M Return vs Nifty])</f>
        <v>4.4298104532242012E-2</v>
      </c>
      <c r="K48">
        <v>51.292953865778301</v>
      </c>
      <c r="L48">
        <f>(Table2[[#This Row],[6M Return vs Nifty]]-AVERAGE(Table2[6M Return vs Nifty]))/_xlfn.STDEV.P(Table2[6M Return vs Nifty])</f>
        <v>0.85708885067999685</v>
      </c>
      <c r="M48">
        <v>-1.75359053769449</v>
      </c>
      <c r="N48">
        <f>(Table2[[#This Row],[1W Return vs Nifty]]-AVERAGE(Table2[1W Return vs Nifty]))/_xlfn.STDEV.P(Table2[1W Return vs Nifty])</f>
        <v>0.22831288618844076</v>
      </c>
      <c r="O48">
        <v>1080.29</v>
      </c>
      <c r="P48">
        <v>1043.0089734503999</v>
      </c>
      <c r="Q48">
        <v>871.14563599513303</v>
      </c>
      <c r="R48">
        <v>75.6110686729468</v>
      </c>
      <c r="S48" s="1">
        <f>(Table2[[#This Row],[Close Price]]-Table2[[#This Row],[20D EMA]])/Table2[[#This Row],[20D EMA]]</f>
        <v>0.10294457969619272</v>
      </c>
      <c r="T48" s="1">
        <f>(Table2[[#This Row],[Close Price]]-Table2[[#This Row],[50D EMA]])/Table2[[#This Row],[50D EMA]]</f>
        <v>0.14236792810935631</v>
      </c>
      <c r="U48" s="1">
        <f>(Table2[[#This Row],[Close Price]]-Table2[[#This Row],[200D EMA]])/Table2[[#This Row],[200D EMA]]</f>
        <v>0.36773915952516661</v>
      </c>
      <c r="V48">
        <v>1.1451270574618599</v>
      </c>
      <c r="W48">
        <v>1090</v>
      </c>
      <c r="X48">
        <v>1220.95</v>
      </c>
      <c r="Y48">
        <v>1050</v>
      </c>
      <c r="Z48">
        <v>1220.95</v>
      </c>
      <c r="AA48">
        <v>1035.25</v>
      </c>
      <c r="AB48">
        <v>1220.95</v>
      </c>
      <c r="AC48" s="1">
        <f>(Table2[[#This Row],[Close Price]]/Table2[[#This Row],[Day Low]])-1</f>
        <v>9.3119266055045946E-2</v>
      </c>
      <c r="AD48" s="1">
        <f>(Table2[[#This Row],[Day High]]/Table2[[#This Row],[Close Price]])-1</f>
        <v>2.4716743600503577E-2</v>
      </c>
      <c r="AE48" s="1">
        <f>(Table2[[#This Row],[Close Price]]/Table2[[#This Row],[Current Week Low]])-1</f>
        <v>0.13476190476190486</v>
      </c>
      <c r="AF48" s="1">
        <f>(Table2[[#This Row],[Current Week High]]/Table2[[#This Row],[Close Price]])-1</f>
        <v>2.4716743600503577E-2</v>
      </c>
      <c r="AG48" s="1">
        <f>(Table2[[#This Row],[Close Price]]/Table2[[#This Row],[Current Month Low]])-1</f>
        <v>0.15092972711905328</v>
      </c>
      <c r="AH48" s="1">
        <f>(Table2[[#This Row],[Current Month High]]/Table2[[#This Row],[Close Price]])-1</f>
        <v>2.4716743600503577E-2</v>
      </c>
      <c r="AI48">
        <v>2.4716743600503501</v>
      </c>
      <c r="AJ48">
        <v>188.84848484848399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</v>
      </c>
      <c r="AM48" t="s">
        <v>3228</v>
      </c>
      <c r="AN48">
        <v>12.03</v>
      </c>
      <c r="AO48" t="s">
        <v>3226</v>
      </c>
      <c r="AP48">
        <v>0.150251486064019</v>
      </c>
      <c r="AQ48">
        <f>(Table2[[#This Row],[Sharpe Ratio]]-AVERAGE(Table2[Sharpe Ratio]))/_xlfn.STDEV.P(Table2[Sharpe Ratio])</f>
        <v>1.0120859792056769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4.1852772267544793</v>
      </c>
      <c r="AS48">
        <f>_xlfn.RANK.AVG(Table2[[#This Row],[1Y Return vs Nifty Z-Score]],Table2[1Y Return vs Nifty Z-Score])</f>
        <v>39</v>
      </c>
      <c r="AT48">
        <f>_xlfn.RANK.AVG(Table2[[#This Row],[6M Return vs Nifty Z-Score]],Table2[6M Return vs Nifty Z-Score])</f>
        <v>117</v>
      </c>
      <c r="AU48">
        <f>_xlfn.RANK.AVG(Table2[[#This Row],[Sharpe Ratio Z-Score]],Table2[Sharpe Ratio Z-Score])</f>
        <v>113</v>
      </c>
      <c r="AV48">
        <f>(Table2[[#This Row],[Rank 1Y]]+Table2[[#This Row],[Rank 6M]]+Table2[[#This Row],[Rank Sharpe]])/3</f>
        <v>89.666666666666671</v>
      </c>
    </row>
    <row r="49" spans="1:48" x14ac:dyDescent="0.3">
      <c r="A49" t="s">
        <v>445</v>
      </c>
      <c r="B49" t="s">
        <v>446</v>
      </c>
      <c r="C49" t="s">
        <v>3168</v>
      </c>
      <c r="D49" t="s">
        <v>132</v>
      </c>
      <c r="E49">
        <v>50537.965499999998</v>
      </c>
      <c r="F49">
        <v>252.45</v>
      </c>
      <c r="G49">
        <v>229.47364456958701</v>
      </c>
      <c r="H49">
        <f>(Table2[[#This Row],[1Y Return vs Nifty]]-AVERAGE(Table2[1Y Return vs Nifty]))/_xlfn.STDEV.P(Table2[1Y Return vs Nifty])</f>
        <v>3.2972389244857765</v>
      </c>
      <c r="I49">
        <v>-22.996562811473801</v>
      </c>
      <c r="J49">
        <f>(Table2[[#This Row],[1M Return vs Nifty]]-AVERAGE(Table2[1M Return vs Nifty]))/_xlfn.STDEV.P(Table2[1M Return vs Nifty])</f>
        <v>-2.0727709505785561</v>
      </c>
      <c r="K49">
        <v>38.523394155801597</v>
      </c>
      <c r="L49">
        <f>(Table2[[#This Row],[6M Return vs Nifty]]-AVERAGE(Table2[6M Return vs Nifty]))/_xlfn.STDEV.P(Table2[6M Return vs Nifty])</f>
        <v>0.49484498499681878</v>
      </c>
      <c r="M49">
        <v>-5.4501544482989202</v>
      </c>
      <c r="N49">
        <f>(Table2[[#This Row],[1W Return vs Nifty]]-AVERAGE(Table2[1W Return vs Nifty]))/_xlfn.STDEV.P(Table2[1W Return vs Nifty])</f>
        <v>-0.65377367745673531</v>
      </c>
      <c r="O49">
        <v>269.08</v>
      </c>
      <c r="P49">
        <v>279.08575023334703</v>
      </c>
      <c r="Q49">
        <v>224.83545965134201</v>
      </c>
      <c r="R49">
        <v>32.612945354786397</v>
      </c>
      <c r="S49" s="1">
        <f>(Table2[[#This Row],[Close Price]]-Table2[[#This Row],[20D EMA]])/Table2[[#This Row],[20D EMA]]</f>
        <v>-6.1803181210049039E-2</v>
      </c>
      <c r="T49" s="1">
        <f>(Table2[[#This Row],[Close Price]]-Table2[[#This Row],[50D EMA]])/Table2[[#This Row],[50D EMA]]</f>
        <v>-9.5439305701120747E-2</v>
      </c>
      <c r="U49" s="1">
        <f>(Table2[[#This Row],[Close Price]]-Table2[[#This Row],[200D EMA]])/Table2[[#This Row],[200D EMA]]</f>
        <v>0.12282110834065295</v>
      </c>
      <c r="V49">
        <v>0.49875982416945902</v>
      </c>
      <c r="W49">
        <v>249.2</v>
      </c>
      <c r="X49">
        <v>255.95</v>
      </c>
      <c r="Y49">
        <v>245</v>
      </c>
      <c r="Z49">
        <v>258.60000000000002</v>
      </c>
      <c r="AA49">
        <v>245</v>
      </c>
      <c r="AB49">
        <v>281.8</v>
      </c>
      <c r="AC49" s="1">
        <f>(Table2[[#This Row],[Close Price]]/Table2[[#This Row],[Day Low]])-1</f>
        <v>1.3041733547351608E-2</v>
      </c>
      <c r="AD49" s="1">
        <f>(Table2[[#This Row],[Day High]]/Table2[[#This Row],[Close Price]])-1</f>
        <v>1.3864131511190259E-2</v>
      </c>
      <c r="AE49" s="1">
        <f>(Table2[[#This Row],[Close Price]]/Table2[[#This Row],[Current Week Low]])-1</f>
        <v>3.0408163265306154E-2</v>
      </c>
      <c r="AF49" s="1">
        <f>(Table2[[#This Row],[Current Week High]]/Table2[[#This Row],[Close Price]])-1</f>
        <v>2.4361259655377498E-2</v>
      </c>
      <c r="AG49" s="1">
        <f>(Table2[[#This Row],[Close Price]]/Table2[[#This Row],[Current Month Low]])-1</f>
        <v>3.0408163265306154E-2</v>
      </c>
      <c r="AH49" s="1">
        <f>(Table2[[#This Row],[Current Month High]]/Table2[[#This Row],[Close Price]])-1</f>
        <v>0.11626064567241046</v>
      </c>
      <c r="AI49">
        <v>40.106951871657699</v>
      </c>
      <c r="AJ49">
        <v>273.17073170731697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-0.13</v>
      </c>
      <c r="AM49" t="s">
        <v>3227</v>
      </c>
      <c r="AN49">
        <v>-12.93</v>
      </c>
      <c r="AO49" t="s">
        <v>3227</v>
      </c>
      <c r="AP49">
        <v>0.167755276784957</v>
      </c>
      <c r="AQ49">
        <f>(Table2[[#This Row],[Sharpe Ratio]]-AVERAGE(Table2[Sharpe Ratio]))/_xlfn.STDEV.P(Table2[Sharpe Ratio])</f>
        <v>1.2156888282000324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7</v>
      </c>
      <c r="AT49">
        <f>_xlfn.RANK.AVG(Table2[[#This Row],[6M Return vs Nifty Z-Score]],Table2[6M Return vs Nifty Z-Score])</f>
        <v>177</v>
      </c>
      <c r="AU49">
        <f>_xlfn.RANK.AVG(Table2[[#This Row],[Sharpe Ratio Z-Score]],Table2[Sharpe Ratio Z-Score])</f>
        <v>86</v>
      </c>
      <c r="AV49">
        <f>(Table2[[#This Row],[Rank 1Y]]+Table2[[#This Row],[Rank 6M]]+Table2[[#This Row],[Rank Sharpe]])/3</f>
        <v>90</v>
      </c>
    </row>
    <row r="50" spans="1:48" x14ac:dyDescent="0.3">
      <c r="A50" t="s">
        <v>759</v>
      </c>
      <c r="B50" t="s">
        <v>760</v>
      </c>
      <c r="C50" t="s">
        <v>3180</v>
      </c>
      <c r="D50" t="s">
        <v>438</v>
      </c>
      <c r="E50">
        <v>22572.0785314799</v>
      </c>
      <c r="F50">
        <v>709.2</v>
      </c>
      <c r="G50">
        <v>76.9562368745366</v>
      </c>
      <c r="H50">
        <f>(Table2[[#This Row],[1Y Return vs Nifty]]-AVERAGE(Table2[1Y Return vs Nifty]))/_xlfn.STDEV.P(Table2[1Y Return vs Nifty])</f>
        <v>0.78893029828379824</v>
      </c>
      <c r="I50">
        <v>5.4170376229365598</v>
      </c>
      <c r="J50">
        <f>(Table2[[#This Row],[1M Return vs Nifty]]-AVERAGE(Table2[1M Return vs Nifty]))/_xlfn.STDEV.P(Table2[1M Return vs Nifty])</f>
        <v>0.64277291075133003</v>
      </c>
      <c r="K50">
        <v>66.089013605580803</v>
      </c>
      <c r="L50">
        <f>(Table2[[#This Row],[6M Return vs Nifty]]-AVERAGE(Table2[6M Return vs Nifty]))/_xlfn.STDEV.P(Table2[6M Return vs Nifty])</f>
        <v>1.2768199924544283</v>
      </c>
      <c r="M50">
        <v>-3.0544668269175799</v>
      </c>
      <c r="N50">
        <f>(Table2[[#This Row],[1W Return vs Nifty]]-AVERAGE(Table2[1W Return vs Nifty]))/_xlfn.STDEV.P(Table2[1W Return vs Nifty])</f>
        <v>-8.210660700534976E-2</v>
      </c>
      <c r="O50">
        <v>683.55</v>
      </c>
      <c r="P50">
        <v>643.05652153887002</v>
      </c>
      <c r="Q50">
        <v>532.652376745423</v>
      </c>
      <c r="R50">
        <v>59.218749648978203</v>
      </c>
      <c r="S50" s="1">
        <f>(Table2[[#This Row],[Close Price]]-Table2[[#This Row],[20D EMA]])/Table2[[#This Row],[20D EMA]]</f>
        <v>3.7524687294272684E-2</v>
      </c>
      <c r="T50" s="1">
        <f>(Table2[[#This Row],[Close Price]]-Table2[[#This Row],[50D EMA]])/Table2[[#This Row],[50D EMA]]</f>
        <v>0.10285795454316365</v>
      </c>
      <c r="U50" s="1">
        <f>(Table2[[#This Row],[Close Price]]-Table2[[#This Row],[200D EMA]])/Table2[[#This Row],[200D EMA]]</f>
        <v>0.3314499868250031</v>
      </c>
      <c r="V50">
        <v>0.80249281075480905</v>
      </c>
      <c r="W50">
        <v>701.4</v>
      </c>
      <c r="X50">
        <v>718.45</v>
      </c>
      <c r="Y50">
        <v>663.65</v>
      </c>
      <c r="Z50">
        <v>718.45</v>
      </c>
      <c r="AA50">
        <v>663.65</v>
      </c>
      <c r="AB50">
        <v>724</v>
      </c>
      <c r="AC50" s="1">
        <f>(Table2[[#This Row],[Close Price]]/Table2[[#This Row],[Day Low]])-1</f>
        <v>1.1120615911035081E-2</v>
      </c>
      <c r="AD50" s="1">
        <f>(Table2[[#This Row],[Day High]]/Table2[[#This Row],[Close Price]])-1</f>
        <v>1.3042865200225684E-2</v>
      </c>
      <c r="AE50" s="1">
        <f>(Table2[[#This Row],[Close Price]]/Table2[[#This Row],[Current Week Low]])-1</f>
        <v>6.8635575981315533E-2</v>
      </c>
      <c r="AF50" s="1">
        <f>(Table2[[#This Row],[Current Week High]]/Table2[[#This Row],[Close Price]])-1</f>
        <v>1.3042865200225684E-2</v>
      </c>
      <c r="AG50" s="1">
        <f>(Table2[[#This Row],[Close Price]]/Table2[[#This Row],[Current Month Low]])-1</f>
        <v>6.8635575981315533E-2</v>
      </c>
      <c r="AH50" s="1">
        <f>(Table2[[#This Row],[Current Month High]]/Table2[[#This Row],[Close Price]])-1</f>
        <v>2.0868584320360872E-2</v>
      </c>
      <c r="AI50">
        <v>2.0868584320360801</v>
      </c>
      <c r="AJ50">
        <v>115.85755592756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0.33</v>
      </c>
      <c r="AM50" t="s">
        <v>3226</v>
      </c>
      <c r="AN50">
        <v>3.55</v>
      </c>
      <c r="AO50" t="s">
        <v>3226</v>
      </c>
      <c r="AP50">
        <v>0.172204965068672</v>
      </c>
      <c r="AQ50">
        <f>(Table2[[#This Row],[Sharpe Ratio]]-AVERAGE(Table2[Sharpe Ratio]))/_xlfn.STDEV.P(Table2[Sharpe Ratio])</f>
        <v>1.2674472859047088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3.8938638803889161</v>
      </c>
      <c r="AS50">
        <f>_xlfn.RANK.AVG(Table2[[#This Row],[1Y Return vs Nifty Z-Score]],Table2[1Y Return vs Nifty Z-Score])</f>
        <v>122</v>
      </c>
      <c r="AT50">
        <f>_xlfn.RANK.AVG(Table2[[#This Row],[6M Return vs Nifty Z-Score]],Table2[6M Return vs Nifty Z-Score])</f>
        <v>74</v>
      </c>
      <c r="AU50">
        <f>_xlfn.RANK.AVG(Table2[[#This Row],[Sharpe Ratio Z-Score]],Table2[Sharpe Ratio Z-Score])</f>
        <v>79</v>
      </c>
      <c r="AV50">
        <f>(Table2[[#This Row],[Rank 1Y]]+Table2[[#This Row],[Rank 6M]]+Table2[[#This Row],[Rank Sharpe]])/3</f>
        <v>91.666666666666671</v>
      </c>
    </row>
    <row r="51" spans="1:48" x14ac:dyDescent="0.3">
      <c r="A51" t="s">
        <v>674</v>
      </c>
      <c r="B51" t="s">
        <v>675</v>
      </c>
      <c r="C51" t="s">
        <v>3166</v>
      </c>
      <c r="D51" t="s">
        <v>449</v>
      </c>
      <c r="E51">
        <v>28148.445</v>
      </c>
      <c r="F51">
        <v>801.95</v>
      </c>
      <c r="G51">
        <v>109.52733814003901</v>
      </c>
      <c r="H51">
        <f>(Table2[[#This Row],[1Y Return vs Nifty]]-AVERAGE(Table2[1Y Return vs Nifty]))/_xlfn.STDEV.P(Table2[1Y Return vs Nifty])</f>
        <v>1.3245961970414597</v>
      </c>
      <c r="I51">
        <v>6.4089571216991397</v>
      </c>
      <c r="J51">
        <f>(Table2[[#This Row],[1M Return vs Nifty]]-AVERAGE(Table2[1M Return vs Nifty]))/_xlfn.STDEV.P(Table2[1M Return vs Nifty])</f>
        <v>0.73757261457682788</v>
      </c>
      <c r="K51">
        <v>105.836727893923</v>
      </c>
      <c r="L51">
        <f>(Table2[[#This Row],[6M Return vs Nifty]]-AVERAGE(Table2[6M Return vs Nifty]))/_xlfn.STDEV.P(Table2[6M Return vs Nifty])</f>
        <v>2.4043738003300672</v>
      </c>
      <c r="M51">
        <v>-3.60655948123354</v>
      </c>
      <c r="N51">
        <f>(Table2[[#This Row],[1W Return vs Nifty]]-AVERAGE(Table2[1W Return vs Nifty]))/_xlfn.STDEV.P(Table2[1W Return vs Nifty])</f>
        <v>-0.21384882059518065</v>
      </c>
      <c r="O51">
        <v>811.8</v>
      </c>
      <c r="P51">
        <v>797.32079406098705</v>
      </c>
      <c r="Q51">
        <v>634.34532959109004</v>
      </c>
      <c r="R51">
        <v>43.661491295483302</v>
      </c>
      <c r="S51" s="1">
        <f>(Table2[[#This Row],[Close Price]]-Table2[[#This Row],[20D EMA]])/Table2[[#This Row],[20D EMA]]</f>
        <v>-1.2133530426213242E-2</v>
      </c>
      <c r="T51" s="1">
        <f>(Table2[[#This Row],[Close Price]]-Table2[[#This Row],[50D EMA]])/Table2[[#This Row],[50D EMA]]</f>
        <v>5.8059515987725551E-3</v>
      </c>
      <c r="U51" s="1">
        <f>(Table2[[#This Row],[Close Price]]-Table2[[#This Row],[200D EMA]])/Table2[[#This Row],[200D EMA]]</f>
        <v>0.26421676426143292</v>
      </c>
      <c r="V51">
        <v>0.68760736299143799</v>
      </c>
      <c r="W51">
        <v>799</v>
      </c>
      <c r="X51">
        <v>844</v>
      </c>
      <c r="Y51">
        <v>799</v>
      </c>
      <c r="Z51">
        <v>859.5</v>
      </c>
      <c r="AA51">
        <v>760</v>
      </c>
      <c r="AB51">
        <v>868</v>
      </c>
      <c r="AC51" s="1">
        <f>(Table2[[#This Row],[Close Price]]/Table2[[#This Row],[Day Low]])-1</f>
        <v>3.6921151439299749E-3</v>
      </c>
      <c r="AD51" s="1">
        <f>(Table2[[#This Row],[Day High]]/Table2[[#This Row],[Close Price]])-1</f>
        <v>5.2434690442047405E-2</v>
      </c>
      <c r="AE51" s="1">
        <f>(Table2[[#This Row],[Close Price]]/Table2[[#This Row],[Current Week Low]])-1</f>
        <v>3.6921151439299749E-3</v>
      </c>
      <c r="AF51" s="1">
        <f>(Table2[[#This Row],[Current Week High]]/Table2[[#This Row],[Close Price]])-1</f>
        <v>7.1762578714383629E-2</v>
      </c>
      <c r="AG51" s="1">
        <f>(Table2[[#This Row],[Close Price]]/Table2[[#This Row],[Current Month Low]])-1</f>
        <v>5.5197368421052717E-2</v>
      </c>
      <c r="AH51" s="1">
        <f>(Table2[[#This Row],[Current Month High]]/Table2[[#This Row],[Close Price]])-1</f>
        <v>8.2361743250826125E-2</v>
      </c>
      <c r="AI51">
        <v>20.9551717688135</v>
      </c>
      <c r="AJ51">
        <v>186.41071428571399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-0.06</v>
      </c>
      <c r="AM51" t="s">
        <v>3227</v>
      </c>
      <c r="AN51">
        <v>5.65</v>
      </c>
      <c r="AO51" t="s">
        <v>3226</v>
      </c>
      <c r="AP51">
        <v>0.117628025582697</v>
      </c>
      <c r="AQ51">
        <f>(Table2[[#This Row],[Sharpe Ratio]]-AVERAGE(Table2[Sharpe Ratio]))/_xlfn.STDEV.P(Table2[Sharpe Ratio])</f>
        <v>0.63261220669841634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4.8853059980515905</v>
      </c>
      <c r="AS51">
        <f>_xlfn.RANK.AVG(Table2[[#This Row],[1Y Return vs Nifty Z-Score]],Table2[1Y Return vs Nifty Z-Score])</f>
        <v>70</v>
      </c>
      <c r="AT51">
        <f>_xlfn.RANK.AVG(Table2[[#This Row],[6M Return vs Nifty Z-Score]],Table2[6M Return vs Nifty Z-Score])</f>
        <v>19</v>
      </c>
      <c r="AU51">
        <f>_xlfn.RANK.AVG(Table2[[#This Row],[Sharpe Ratio Z-Score]],Table2[Sharpe Ratio Z-Score])</f>
        <v>187</v>
      </c>
      <c r="AV51">
        <f>(Table2[[#This Row],[Rank 1Y]]+Table2[[#This Row],[Rank 6M]]+Table2[[#This Row],[Rank Sharpe]])/3</f>
        <v>92</v>
      </c>
    </row>
    <row r="52" spans="1:48" x14ac:dyDescent="0.3">
      <c r="A52" t="s">
        <v>1179</v>
      </c>
      <c r="B52" t="s">
        <v>1180</v>
      </c>
      <c r="C52" t="s">
        <v>625</v>
      </c>
      <c r="D52" t="s">
        <v>464</v>
      </c>
      <c r="E52">
        <v>10601.39284937</v>
      </c>
      <c r="F52">
        <v>405.05</v>
      </c>
      <c r="G52">
        <v>125.478155489049</v>
      </c>
      <c r="H52">
        <f>(Table2[[#This Row],[1Y Return vs Nifty]]-AVERAGE(Table2[1Y Return vs Nifty]))/_xlfn.STDEV.P(Table2[1Y Return vs Nifty])</f>
        <v>1.5869241067282722</v>
      </c>
      <c r="I52">
        <v>-5.89370520734081</v>
      </c>
      <c r="J52">
        <f>(Table2[[#This Row],[1M Return vs Nifty]]-AVERAGE(Table2[1M Return vs Nifty]))/_xlfn.STDEV.P(Table2[1M Return vs Nifty])</f>
        <v>-0.4382171007307587</v>
      </c>
      <c r="K52">
        <v>44.325299618597199</v>
      </c>
      <c r="L52">
        <f>(Table2[[#This Row],[6M Return vs Nifty]]-AVERAGE(Table2[6M Return vs Nifty]))/_xlfn.STDEV.P(Table2[6M Return vs Nifty])</f>
        <v>0.65943207420784233</v>
      </c>
      <c r="M52">
        <v>-3.9703092878525301</v>
      </c>
      <c r="N52">
        <f>(Table2[[#This Row],[1W Return vs Nifty]]-AVERAGE(Table2[1W Return vs Nifty]))/_xlfn.STDEV.P(Table2[1W Return vs Nifty])</f>
        <v>-0.30064802783374245</v>
      </c>
      <c r="O52">
        <v>397.13</v>
      </c>
      <c r="P52">
        <v>388.95273685362997</v>
      </c>
      <c r="Q52">
        <v>325.73101994401497</v>
      </c>
      <c r="R52">
        <v>58.437938763451598</v>
      </c>
      <c r="S52" s="1">
        <f>(Table2[[#This Row],[Close Price]]-Table2[[#This Row],[20D EMA]])/Table2[[#This Row],[20D EMA]]</f>
        <v>1.9943091682824304E-2</v>
      </c>
      <c r="T52" s="1">
        <f>(Table2[[#This Row],[Close Price]]-Table2[[#This Row],[50D EMA]])/Table2[[#This Row],[50D EMA]]</f>
        <v>4.1386167575490629E-2</v>
      </c>
      <c r="U52" s="1">
        <f>(Table2[[#This Row],[Close Price]]-Table2[[#This Row],[200D EMA]])/Table2[[#This Row],[200D EMA]]</f>
        <v>0.24351067352939854</v>
      </c>
      <c r="V52">
        <v>0.53777502246553099</v>
      </c>
      <c r="W52">
        <v>397.6</v>
      </c>
      <c r="X52">
        <v>416</v>
      </c>
      <c r="Y52">
        <v>385.15</v>
      </c>
      <c r="Z52">
        <v>416</v>
      </c>
      <c r="AA52">
        <v>385.15</v>
      </c>
      <c r="AB52">
        <v>416</v>
      </c>
      <c r="AC52" s="1">
        <f>(Table2[[#This Row],[Close Price]]/Table2[[#This Row],[Day Low]])-1</f>
        <v>1.8737424547283776E-2</v>
      </c>
      <c r="AD52" s="1">
        <f>(Table2[[#This Row],[Day High]]/Table2[[#This Row],[Close Price]])-1</f>
        <v>2.7033699543266287E-2</v>
      </c>
      <c r="AE52" s="1">
        <f>(Table2[[#This Row],[Close Price]]/Table2[[#This Row],[Current Week Low]])-1</f>
        <v>5.1668181228093024E-2</v>
      </c>
      <c r="AF52" s="1">
        <f>(Table2[[#This Row],[Current Week High]]/Table2[[#This Row],[Close Price]])-1</f>
        <v>2.7033699543266287E-2</v>
      </c>
      <c r="AG52" s="1">
        <f>(Table2[[#This Row],[Close Price]]/Table2[[#This Row],[Current Month Low]])-1</f>
        <v>5.1668181228093024E-2</v>
      </c>
      <c r="AH52" s="1">
        <f>(Table2[[#This Row],[Current Month High]]/Table2[[#This Row],[Close Price]])-1</f>
        <v>2.7033699543266287E-2</v>
      </c>
      <c r="AI52">
        <v>4.0118503888408803</v>
      </c>
      <c r="AJ52">
        <v>160.48231511253999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</v>
      </c>
      <c r="AM52" t="s">
        <v>3228</v>
      </c>
      <c r="AN52">
        <v>1.5</v>
      </c>
      <c r="AO52" t="s">
        <v>3226</v>
      </c>
      <c r="AP52">
        <v>0.173272765267215</v>
      </c>
      <c r="AQ52">
        <f>(Table2[[#This Row],[Sharpe Ratio]]-AVERAGE(Table2[Sharpe Ratio]))/_xlfn.STDEV.P(Table2[Sharpe Ratio])</f>
        <v>1.2798678618842898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2.7873589142559032</v>
      </c>
      <c r="AS52">
        <f>_xlfn.RANK.AVG(Table2[[#This Row],[1Y Return vs Nifty Z-Score]],Table2[1Y Return vs Nifty Z-Score])</f>
        <v>53</v>
      </c>
      <c r="AT52">
        <f>_xlfn.RANK.AVG(Table2[[#This Row],[6M Return vs Nifty Z-Score]],Table2[6M Return vs Nifty Z-Score])</f>
        <v>147</v>
      </c>
      <c r="AU52">
        <f>_xlfn.RANK.AVG(Table2[[#This Row],[Sharpe Ratio Z-Score]],Table2[Sharpe Ratio Z-Score])</f>
        <v>77</v>
      </c>
      <c r="AV52">
        <f>(Table2[[#This Row],[Rank 1Y]]+Table2[[#This Row],[Rank 6M]]+Table2[[#This Row],[Rank Sharpe]])/3</f>
        <v>92.333333333333329</v>
      </c>
    </row>
    <row r="53" spans="1:48" x14ac:dyDescent="0.3">
      <c r="A53" t="s">
        <v>1151</v>
      </c>
      <c r="B53" t="s">
        <v>1152</v>
      </c>
      <c r="C53" t="s">
        <v>3170</v>
      </c>
      <c r="D53" t="s">
        <v>118</v>
      </c>
      <c r="E53">
        <v>10941.720672469901</v>
      </c>
      <c r="F53">
        <v>1861.55</v>
      </c>
      <c r="G53">
        <v>66.2471109032724</v>
      </c>
      <c r="H53">
        <f>(Table2[[#This Row],[1Y Return vs Nifty]]-AVERAGE(Table2[1Y Return vs Nifty]))/_xlfn.STDEV.P(Table2[1Y Return vs Nifty])</f>
        <v>0.61280749722941497</v>
      </c>
      <c r="I53">
        <v>19.943444845772198</v>
      </c>
      <c r="J53">
        <f>(Table2[[#This Row],[1M Return vs Nifty]]-AVERAGE(Table2[1M Return vs Nifty]))/_xlfn.STDEV.P(Table2[1M Return vs Nifty])</f>
        <v>2.0310903136165068</v>
      </c>
      <c r="K53">
        <v>70.681585481925296</v>
      </c>
      <c r="L53">
        <f>(Table2[[#This Row],[6M Return vs Nifty]]-AVERAGE(Table2[6M Return vs Nifty]))/_xlfn.STDEV.P(Table2[6M Return vs Nifty])</f>
        <v>1.4071009909930936</v>
      </c>
      <c r="M53">
        <v>8.3003016865335102</v>
      </c>
      <c r="N53">
        <f>(Table2[[#This Row],[1W Return vs Nifty]]-AVERAGE(Table2[1W Return vs Nifty]))/_xlfn.STDEV.P(Table2[1W Return vs Nifty])</f>
        <v>2.6274066007289121</v>
      </c>
      <c r="O53">
        <v>1658.31</v>
      </c>
      <c r="P53">
        <v>1533.1806745082599</v>
      </c>
      <c r="Q53">
        <v>1290.21801029311</v>
      </c>
      <c r="R53">
        <v>75.359645978207098</v>
      </c>
      <c r="S53" s="1">
        <f>(Table2[[#This Row],[Close Price]]-Table2[[#This Row],[20D EMA]])/Table2[[#This Row],[20D EMA]]</f>
        <v>0.12255850836092166</v>
      </c>
      <c r="T53" s="1">
        <f>(Table2[[#This Row],[Close Price]]-Table2[[#This Row],[50D EMA]])/Table2[[#This Row],[50D EMA]]</f>
        <v>0.21417523123754387</v>
      </c>
      <c r="U53" s="1">
        <f>(Table2[[#This Row],[Close Price]]-Table2[[#This Row],[200D EMA]])/Table2[[#This Row],[200D EMA]]</f>
        <v>0.44281817890380837</v>
      </c>
      <c r="V53">
        <v>2.1535417739701801</v>
      </c>
      <c r="W53">
        <v>1795.75</v>
      </c>
      <c r="X53">
        <v>1887</v>
      </c>
      <c r="Y53">
        <v>1677.05</v>
      </c>
      <c r="Z53">
        <v>2009</v>
      </c>
      <c r="AA53">
        <v>1568.95</v>
      </c>
      <c r="AB53">
        <v>2009</v>
      </c>
      <c r="AC53" s="1">
        <f>(Table2[[#This Row],[Close Price]]/Table2[[#This Row],[Day Low]])-1</f>
        <v>3.6642071557844824E-2</v>
      </c>
      <c r="AD53" s="1">
        <f>(Table2[[#This Row],[Day High]]/Table2[[#This Row],[Close Price]])-1</f>
        <v>1.3671402863205451E-2</v>
      </c>
      <c r="AE53" s="1">
        <f>(Table2[[#This Row],[Close Price]]/Table2[[#This Row],[Current Week Low]])-1</f>
        <v>0.11001460898601723</v>
      </c>
      <c r="AF53" s="1">
        <f>(Table2[[#This Row],[Current Week High]]/Table2[[#This Row],[Close Price]])-1</f>
        <v>7.9208186726115404E-2</v>
      </c>
      <c r="AG53" s="1">
        <f>(Table2[[#This Row],[Close Price]]/Table2[[#This Row],[Current Month Low]])-1</f>
        <v>0.18649415213996612</v>
      </c>
      <c r="AH53" s="1">
        <f>(Table2[[#This Row],[Current Month High]]/Table2[[#This Row],[Close Price]])-1</f>
        <v>7.9208186726115404E-2</v>
      </c>
      <c r="AI53">
        <v>7.9208186726115404</v>
      </c>
      <c r="AJ53">
        <v>101.0313174946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0.17</v>
      </c>
      <c r="AM53" t="s">
        <v>3226</v>
      </c>
      <c r="AN53">
        <v>19.38</v>
      </c>
      <c r="AO53" t="s">
        <v>3226</v>
      </c>
      <c r="AP53">
        <v>0.17349190065675699</v>
      </c>
      <c r="AQ53">
        <f>(Table2[[#This Row],[Sharpe Ratio]]-AVERAGE(Table2[Sharpe Ratio]))/_xlfn.STDEV.P(Table2[Sharpe Ratio])</f>
        <v>1.282416829153012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7.9608222317209396</v>
      </c>
      <c r="AS53">
        <f>_xlfn.RANK.AVG(Table2[[#This Row],[1Y Return vs Nifty Z-Score]],Table2[1Y Return vs Nifty Z-Score])</f>
        <v>144</v>
      </c>
      <c r="AT53">
        <f>_xlfn.RANK.AVG(Table2[[#This Row],[6M Return vs Nifty Z-Score]],Table2[6M Return vs Nifty Z-Score])</f>
        <v>60</v>
      </c>
      <c r="AU53">
        <f>_xlfn.RANK.AVG(Table2[[#This Row],[Sharpe Ratio Z-Score]],Table2[Sharpe Ratio Z-Score])</f>
        <v>75</v>
      </c>
      <c r="AV53">
        <f>(Table2[[#This Row],[Rank 1Y]]+Table2[[#This Row],[Rank 6M]]+Table2[[#This Row],[Rank Sharpe]])/3</f>
        <v>93</v>
      </c>
    </row>
    <row r="54" spans="1:48" x14ac:dyDescent="0.3">
      <c r="A54" t="s">
        <v>1300</v>
      </c>
      <c r="B54" t="s">
        <v>1301</v>
      </c>
      <c r="C54" t="s">
        <v>3184</v>
      </c>
      <c r="D54" t="s">
        <v>1218</v>
      </c>
      <c r="E54">
        <v>8868.9557141999994</v>
      </c>
      <c r="F54">
        <v>693.8</v>
      </c>
      <c r="G54">
        <v>91.595924786257299</v>
      </c>
      <c r="H54">
        <f>(Table2[[#This Row],[1Y Return vs Nifty]]-AVERAGE(Table2[1Y Return vs Nifty]))/_xlfn.STDEV.P(Table2[1Y Return vs Nifty])</f>
        <v>1.0296953101524438</v>
      </c>
      <c r="I54">
        <v>-12.216365648429599</v>
      </c>
      <c r="J54">
        <f>(Table2[[#This Row],[1M Return vs Nifty]]-AVERAGE(Table2[1M Return vs Nifty]))/_xlfn.STDEV.P(Table2[1M Return vs Nifty])</f>
        <v>-1.0424862354258062</v>
      </c>
      <c r="K54">
        <v>46.588123866513101</v>
      </c>
      <c r="L54">
        <f>(Table2[[#This Row],[6M Return vs Nifty]]-AVERAGE(Table2[6M Return vs Nifty]))/_xlfn.STDEV.P(Table2[6M Return vs Nifty])</f>
        <v>0.7236233401201877</v>
      </c>
      <c r="M54">
        <v>-6.24589884166293</v>
      </c>
      <c r="N54">
        <f>(Table2[[#This Row],[1W Return vs Nifty]]-AVERAGE(Table2[1W Return vs Nifty]))/_xlfn.STDEV.P(Table2[1W Return vs Nifty])</f>
        <v>-0.84365689183016235</v>
      </c>
      <c r="O54">
        <v>711.85</v>
      </c>
      <c r="P54">
        <v>656.48806462567802</v>
      </c>
      <c r="Q54">
        <v>503.409919516446</v>
      </c>
      <c r="R54">
        <v>38.172742038696597</v>
      </c>
      <c r="S54" s="1">
        <f>(Table2[[#This Row],[Close Price]]-Table2[[#This Row],[20D EMA]])/Table2[[#This Row],[20D EMA]]</f>
        <v>-2.5356465547517127E-2</v>
      </c>
      <c r="T54" s="1">
        <f>(Table2[[#This Row],[Close Price]]-Table2[[#This Row],[50D EMA]])/Table2[[#This Row],[50D EMA]]</f>
        <v>5.6835664477155073E-2</v>
      </c>
      <c r="U54" s="1">
        <f>(Table2[[#This Row],[Close Price]]-Table2[[#This Row],[200D EMA]])/Table2[[#This Row],[200D EMA]]</f>
        <v>0.37820089176318678</v>
      </c>
      <c r="V54">
        <v>0.588223574532168</v>
      </c>
      <c r="W54">
        <v>690.05</v>
      </c>
      <c r="X54">
        <v>707.35</v>
      </c>
      <c r="Y54">
        <v>681.3</v>
      </c>
      <c r="Z54">
        <v>732.7</v>
      </c>
      <c r="AA54">
        <v>681.3</v>
      </c>
      <c r="AB54">
        <v>756.25</v>
      </c>
      <c r="AC54" s="1">
        <f>(Table2[[#This Row],[Close Price]]/Table2[[#This Row],[Day Low]])-1</f>
        <v>5.4343888124048778E-3</v>
      </c>
      <c r="AD54" s="1">
        <f>(Table2[[#This Row],[Day High]]/Table2[[#This Row],[Close Price]])-1</f>
        <v>1.9530123955030287E-2</v>
      </c>
      <c r="AE54" s="1">
        <f>(Table2[[#This Row],[Close Price]]/Table2[[#This Row],[Current Week Low]])-1</f>
        <v>1.8347277264054052E-2</v>
      </c>
      <c r="AF54" s="1">
        <f>(Table2[[#This Row],[Current Week High]]/Table2[[#This Row],[Close Price]])-1</f>
        <v>5.6068031132891383E-2</v>
      </c>
      <c r="AG54" s="1">
        <f>(Table2[[#This Row],[Close Price]]/Table2[[#This Row],[Current Month Low]])-1</f>
        <v>1.8347277264054052E-2</v>
      </c>
      <c r="AH54" s="1">
        <f>(Table2[[#This Row],[Current Month High]]/Table2[[#This Row],[Close Price]])-1</f>
        <v>9.0011530700490061E-2</v>
      </c>
      <c r="AI54">
        <v>13.1377918708561</v>
      </c>
      <c r="AJ54">
        <v>143.09740714786199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0.51</v>
      </c>
      <c r="AM54" t="s">
        <v>3226</v>
      </c>
      <c r="AN54">
        <v>-5.96</v>
      </c>
      <c r="AO54" t="s">
        <v>3227</v>
      </c>
      <c r="AP54">
        <v>0.18841077910359</v>
      </c>
      <c r="AQ54">
        <f>(Table2[[#This Row],[Sharpe Ratio]]-AVERAGE(Table2[Sharpe Ratio]))/_xlfn.STDEV.P(Table2[Sharpe Ratio])</f>
        <v>1.4559521623846989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1.3231276854013623</v>
      </c>
      <c r="AS54">
        <f>_xlfn.RANK.AVG(Table2[[#This Row],[1Y Return vs Nifty Z-Score]],Table2[1Y Return vs Nifty Z-Score])</f>
        <v>93</v>
      </c>
      <c r="AT54">
        <f>_xlfn.RANK.AVG(Table2[[#This Row],[6M Return vs Nifty Z-Score]],Table2[6M Return vs Nifty Z-Score])</f>
        <v>136</v>
      </c>
      <c r="AU54">
        <f>_xlfn.RANK.AVG(Table2[[#This Row],[Sharpe Ratio Z-Score]],Table2[Sharpe Ratio Z-Score])</f>
        <v>52</v>
      </c>
      <c r="AV54">
        <f>(Table2[[#This Row],[Rank 1Y]]+Table2[[#This Row],[Rank 6M]]+Table2[[#This Row],[Rank Sharpe]])/3</f>
        <v>93.666666666666671</v>
      </c>
    </row>
    <row r="55" spans="1:48" x14ac:dyDescent="0.3">
      <c r="A55" t="s">
        <v>614</v>
      </c>
      <c r="B55" t="s">
        <v>615</v>
      </c>
      <c r="C55" t="s">
        <v>3171</v>
      </c>
      <c r="D55" t="s">
        <v>46</v>
      </c>
      <c r="E55">
        <v>32266.799999999999</v>
      </c>
      <c r="F55">
        <v>179.26</v>
      </c>
      <c r="G55">
        <v>192.06111204036301</v>
      </c>
      <c r="H55">
        <f>(Table2[[#This Row],[1Y Return vs Nifty]]-AVERAGE(Table2[1Y Return vs Nifty]))/_xlfn.STDEV.P(Table2[1Y Return vs Nifty])</f>
        <v>2.6819506141917371</v>
      </c>
      <c r="I55">
        <v>-6.6263290885894497</v>
      </c>
      <c r="J55">
        <f>(Table2[[#This Row],[1M Return vs Nifty]]-AVERAGE(Table2[1M Return vs Nifty]))/_xlfn.STDEV.P(Table2[1M Return vs Nifty])</f>
        <v>-0.50823541072920098</v>
      </c>
      <c r="K55">
        <v>46.810696985492001</v>
      </c>
      <c r="L55">
        <f>(Table2[[#This Row],[6M Return vs Nifty]]-AVERAGE(Table2[6M Return vs Nifty]))/_xlfn.STDEV.P(Table2[6M Return vs Nifty])</f>
        <v>0.7299372419967799</v>
      </c>
      <c r="M55">
        <v>-2.3830321181195999</v>
      </c>
      <c r="N55">
        <f>(Table2[[#This Row],[1W Return vs Nifty]]-AVERAGE(Table2[1W Return vs Nifty]))/_xlfn.STDEV.P(Table2[1W Return vs Nifty])</f>
        <v>7.811341064311228E-2</v>
      </c>
      <c r="O55">
        <v>180.82</v>
      </c>
      <c r="P55">
        <v>176.56380567753001</v>
      </c>
      <c r="Q55">
        <v>140.328523608838</v>
      </c>
      <c r="R55">
        <v>47.1411270861784</v>
      </c>
      <c r="S55" s="1">
        <f>(Table2[[#This Row],[Close Price]]-Table2[[#This Row],[20D EMA]])/Table2[[#This Row],[20D EMA]]</f>
        <v>-8.62736422962063E-3</v>
      </c>
      <c r="T55" s="1">
        <f>(Table2[[#This Row],[Close Price]]-Table2[[#This Row],[50D EMA]])/Table2[[#This Row],[50D EMA]]</f>
        <v>1.5270368194227833E-2</v>
      </c>
      <c r="U55" s="1">
        <f>(Table2[[#This Row],[Close Price]]-Table2[[#This Row],[200D EMA]])/Table2[[#This Row],[200D EMA]]</f>
        <v>0.27743095551751434</v>
      </c>
      <c r="V55">
        <v>0.59189082990739705</v>
      </c>
      <c r="W55">
        <v>178.57</v>
      </c>
      <c r="X55">
        <v>183.4</v>
      </c>
      <c r="Y55">
        <v>172.5</v>
      </c>
      <c r="Z55">
        <v>183.65</v>
      </c>
      <c r="AA55">
        <v>172.5</v>
      </c>
      <c r="AB55">
        <v>192</v>
      </c>
      <c r="AC55" s="1">
        <f>(Table2[[#This Row],[Close Price]]/Table2[[#This Row],[Day Low]])-1</f>
        <v>3.864030912247296E-3</v>
      </c>
      <c r="AD55" s="1">
        <f>(Table2[[#This Row],[Day High]]/Table2[[#This Row],[Close Price]])-1</f>
        <v>2.3094945888653351E-2</v>
      </c>
      <c r="AE55" s="1">
        <f>(Table2[[#This Row],[Close Price]]/Table2[[#This Row],[Current Week Low]])-1</f>
        <v>3.9188405797101478E-2</v>
      </c>
      <c r="AF55" s="1">
        <f>(Table2[[#This Row],[Current Week High]]/Table2[[#This Row],[Close Price]])-1</f>
        <v>2.4489568224924874E-2</v>
      </c>
      <c r="AG55" s="1">
        <f>(Table2[[#This Row],[Close Price]]/Table2[[#This Row],[Current Month Low]])-1</f>
        <v>3.9188405797101478E-2</v>
      </c>
      <c r="AH55" s="1">
        <f>(Table2[[#This Row],[Current Month High]]/Table2[[#This Row],[Close Price]])-1</f>
        <v>7.1069954256387513E-2</v>
      </c>
      <c r="AI55">
        <v>17.0088140131652</v>
      </c>
      <c r="AJ55">
        <v>234.752567693744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0.18</v>
      </c>
      <c r="AM55" t="s">
        <v>3226</v>
      </c>
      <c r="AN55">
        <v>-8.41</v>
      </c>
      <c r="AO55" t="s">
        <v>3227</v>
      </c>
      <c r="AP55">
        <v>0.14015784811923401</v>
      </c>
      <c r="AQ55">
        <f>(Table2[[#This Row],[Sharpe Ratio]]-AVERAGE(Table2[Sharpe Ratio]))/_xlfn.STDEV.P(Table2[Sharpe Ratio])</f>
        <v>0.89467750037729066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3.8764433564797187</v>
      </c>
      <c r="AS55">
        <f>_xlfn.RANK.AVG(Table2[[#This Row],[1Y Return vs Nifty Z-Score]],Table2[1Y Return vs Nifty Z-Score])</f>
        <v>21</v>
      </c>
      <c r="AT55">
        <f>_xlfn.RANK.AVG(Table2[[#This Row],[6M Return vs Nifty Z-Score]],Table2[6M Return vs Nifty Z-Score])</f>
        <v>134</v>
      </c>
      <c r="AU55">
        <f>_xlfn.RANK.AVG(Table2[[#This Row],[Sharpe Ratio Z-Score]],Table2[Sharpe Ratio Z-Score])</f>
        <v>132</v>
      </c>
      <c r="AV55">
        <f>(Table2[[#This Row],[Rank 1Y]]+Table2[[#This Row],[Rank 6M]]+Table2[[#This Row],[Rank Sharpe]])/3</f>
        <v>95.666666666666671</v>
      </c>
    </row>
    <row r="56" spans="1:48" x14ac:dyDescent="0.3">
      <c r="A56" t="s">
        <v>690</v>
      </c>
      <c r="B56" t="s">
        <v>691</v>
      </c>
      <c r="C56" t="s">
        <v>3168</v>
      </c>
      <c r="D56" t="s">
        <v>553</v>
      </c>
      <c r="E56">
        <v>27023.2880198399</v>
      </c>
      <c r="F56">
        <v>5308.8</v>
      </c>
      <c r="G56">
        <v>176.172654782851</v>
      </c>
      <c r="H56">
        <f>(Table2[[#This Row],[1Y Return vs Nifty]]-AVERAGE(Table2[1Y Return vs Nifty]))/_xlfn.STDEV.P(Table2[1Y Return vs Nifty])</f>
        <v>2.4206482815705135</v>
      </c>
      <c r="I56">
        <v>14.5704755221093</v>
      </c>
      <c r="J56">
        <f>(Table2[[#This Row],[1M Return vs Nifty]]-AVERAGE(Table2[1M Return vs Nifty]))/_xlfn.STDEV.P(Table2[1M Return vs Nifty])</f>
        <v>1.5175850330144511</v>
      </c>
      <c r="K56">
        <v>50.083401585500802</v>
      </c>
      <c r="L56">
        <f>(Table2[[#This Row],[6M Return vs Nifty]]-AVERAGE(Table2[6M Return vs Nifty]))/_xlfn.STDEV.P(Table2[6M Return vs Nifty])</f>
        <v>0.82277655615262169</v>
      </c>
      <c r="M56">
        <v>-4.3710685494011496</v>
      </c>
      <c r="N56">
        <f>(Table2[[#This Row],[1W Return vs Nifty]]-AVERAGE(Table2[1W Return vs Nifty]))/_xlfn.STDEV.P(Table2[1W Return vs Nifty])</f>
        <v>-0.39627855618854591</v>
      </c>
      <c r="O56">
        <v>5063.74</v>
      </c>
      <c r="P56">
        <v>4651.1381066219801</v>
      </c>
      <c r="Q56">
        <v>3767.7522501793901</v>
      </c>
      <c r="R56">
        <v>68.497003435743395</v>
      </c>
      <c r="S56" s="1">
        <f>(Table2[[#This Row],[Close Price]]-Table2[[#This Row],[20D EMA]])/Table2[[#This Row],[20D EMA]]</f>
        <v>4.8395059777950764E-2</v>
      </c>
      <c r="T56" s="1">
        <f>(Table2[[#This Row],[Close Price]]-Table2[[#This Row],[50D EMA]])/Table2[[#This Row],[50D EMA]]</f>
        <v>0.14139805748655043</v>
      </c>
      <c r="U56" s="1">
        <f>(Table2[[#This Row],[Close Price]]-Table2[[#This Row],[200D EMA]])/Table2[[#This Row],[200D EMA]]</f>
        <v>0.40900984127797624</v>
      </c>
      <c r="V56">
        <v>0.70886206059144297</v>
      </c>
      <c r="W56">
        <v>5282</v>
      </c>
      <c r="X56">
        <v>5350</v>
      </c>
      <c r="Y56">
        <v>5211.6000000000004</v>
      </c>
      <c r="Z56">
        <v>5408.9</v>
      </c>
      <c r="AA56">
        <v>5125.6000000000004</v>
      </c>
      <c r="AB56">
        <v>5422.2</v>
      </c>
      <c r="AC56" s="1">
        <f>(Table2[[#This Row],[Close Price]]/Table2[[#This Row],[Day Low]])-1</f>
        <v>5.073835668307547E-3</v>
      </c>
      <c r="AD56" s="1">
        <f>(Table2[[#This Row],[Day High]]/Table2[[#This Row],[Close Price]])-1</f>
        <v>7.7606992163954391E-3</v>
      </c>
      <c r="AE56" s="1">
        <f>(Table2[[#This Row],[Close Price]]/Table2[[#This Row],[Current Week Low]])-1</f>
        <v>1.865070227953014E-2</v>
      </c>
      <c r="AF56" s="1">
        <f>(Table2[[#This Row],[Current Week High]]/Table2[[#This Row],[Close Price]])-1</f>
        <v>1.8855485232067482E-2</v>
      </c>
      <c r="AG56" s="1">
        <f>(Table2[[#This Row],[Close Price]]/Table2[[#This Row],[Current Month Low]])-1</f>
        <v>3.5742157015763887E-2</v>
      </c>
      <c r="AH56" s="1">
        <f>(Table2[[#This Row],[Current Month High]]/Table2[[#This Row],[Close Price]])-1</f>
        <v>2.1360759493670889E-2</v>
      </c>
      <c r="AI56">
        <v>2.13607594936708</v>
      </c>
      <c r="AJ56">
        <v>211.915393654524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0.37</v>
      </c>
      <c r="AM56" t="s">
        <v>3226</v>
      </c>
      <c r="AN56">
        <v>6.63</v>
      </c>
      <c r="AO56" t="s">
        <v>3226</v>
      </c>
      <c r="AP56">
        <v>0.137087287414174</v>
      </c>
      <c r="AQ56">
        <f>(Table2[[#This Row],[Sharpe Ratio]]-AVERAGE(Table2[Sharpe Ratio]))/_xlfn.STDEV.P(Table2[Sharpe Ratio])</f>
        <v>0.85896095659957616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5.2236922711486171</v>
      </c>
      <c r="AS56">
        <f>_xlfn.RANK.AVG(Table2[[#This Row],[1Y Return vs Nifty Z-Score]],Table2[1Y Return vs Nifty Z-Score])</f>
        <v>26</v>
      </c>
      <c r="AT56">
        <f>_xlfn.RANK.AVG(Table2[[#This Row],[6M Return vs Nifty Z-Score]],Table2[6M Return vs Nifty Z-Score])</f>
        <v>121</v>
      </c>
      <c r="AU56">
        <f>_xlfn.RANK.AVG(Table2[[#This Row],[Sharpe Ratio Z-Score]],Table2[Sharpe Ratio Z-Score])</f>
        <v>142</v>
      </c>
      <c r="AV56">
        <f>(Table2[[#This Row],[Rank 1Y]]+Table2[[#This Row],[Rank 6M]]+Table2[[#This Row],[Rank Sharpe]])/3</f>
        <v>96.333333333333329</v>
      </c>
    </row>
    <row r="57" spans="1:48" x14ac:dyDescent="0.3">
      <c r="A57" t="s">
        <v>482</v>
      </c>
      <c r="B57" t="s">
        <v>483</v>
      </c>
      <c r="C57" t="s">
        <v>3180</v>
      </c>
      <c r="D57" t="s">
        <v>98</v>
      </c>
      <c r="E57">
        <v>45508.734375</v>
      </c>
      <c r="F57">
        <v>1241.5</v>
      </c>
      <c r="G57">
        <v>106.575595588509</v>
      </c>
      <c r="H57">
        <f>(Table2[[#This Row],[1Y Return vs Nifty]]-AVERAGE(Table2[1Y Return vs Nifty]))/_xlfn.STDEV.P(Table2[1Y Return vs Nifty])</f>
        <v>1.2760516969989875</v>
      </c>
      <c r="I57">
        <v>-13.6592375386676</v>
      </c>
      <c r="J57">
        <f>(Table2[[#This Row],[1M Return vs Nifty]]-AVERAGE(Table2[1M Return vs Nifty]))/_xlfn.STDEV.P(Table2[1M Return vs Nifty])</f>
        <v>-1.1803843491571491</v>
      </c>
      <c r="K57">
        <v>40.878940007382198</v>
      </c>
      <c r="L57">
        <f>(Table2[[#This Row],[6M Return vs Nifty]]-AVERAGE(Table2[6M Return vs Nifty]))/_xlfn.STDEV.P(Table2[6M Return vs Nifty])</f>
        <v>0.56166655554821932</v>
      </c>
      <c r="M57">
        <v>-7.6546640771587997</v>
      </c>
      <c r="N57">
        <f>(Table2[[#This Row],[1W Return vs Nifty]]-AVERAGE(Table2[1W Return vs Nifty]))/_xlfn.STDEV.P(Table2[1W Return vs Nifty])</f>
        <v>-1.1798212097245475</v>
      </c>
      <c r="O57">
        <v>1297.1199999999999</v>
      </c>
      <c r="P57">
        <v>1349.2545408778201</v>
      </c>
      <c r="Q57">
        <v>1136.5748166462599</v>
      </c>
      <c r="R57">
        <v>29.2341080789869</v>
      </c>
      <c r="S57" s="1">
        <f>(Table2[[#This Row],[Close Price]]-Table2[[#This Row],[20D EMA]])/Table2[[#This Row],[20D EMA]]</f>
        <v>-4.2879610213395751E-2</v>
      </c>
      <c r="T57" s="1">
        <f>(Table2[[#This Row],[Close Price]]-Table2[[#This Row],[50D EMA]])/Table2[[#This Row],[50D EMA]]</f>
        <v>-7.9862277734277912E-2</v>
      </c>
      <c r="U57" s="1">
        <f>(Table2[[#This Row],[Close Price]]-Table2[[#This Row],[200D EMA]])/Table2[[#This Row],[200D EMA]]</f>
        <v>9.2317005283776482E-2</v>
      </c>
      <c r="V57">
        <v>0.36439640750404501</v>
      </c>
      <c r="W57">
        <v>1237.8</v>
      </c>
      <c r="X57">
        <v>1258.7</v>
      </c>
      <c r="Y57">
        <v>1226</v>
      </c>
      <c r="Z57">
        <v>1289.7</v>
      </c>
      <c r="AA57">
        <v>1226</v>
      </c>
      <c r="AB57">
        <v>1366</v>
      </c>
      <c r="AC57" s="1">
        <f>(Table2[[#This Row],[Close Price]]/Table2[[#This Row],[Day Low]])-1</f>
        <v>2.9891743415737526E-3</v>
      </c>
      <c r="AD57" s="1">
        <f>(Table2[[#This Row],[Day High]]/Table2[[#This Row],[Close Price]])-1</f>
        <v>1.3854208618606645E-2</v>
      </c>
      <c r="AE57" s="1">
        <f>(Table2[[#This Row],[Close Price]]/Table2[[#This Row],[Current Week Low]])-1</f>
        <v>1.2642740619902115E-2</v>
      </c>
      <c r="AF57" s="1">
        <f>(Table2[[#This Row],[Current Week High]]/Table2[[#This Row],[Close Price]])-1</f>
        <v>3.8824003221908931E-2</v>
      </c>
      <c r="AG57" s="1">
        <f>(Table2[[#This Row],[Close Price]]/Table2[[#This Row],[Current Month Low]])-1</f>
        <v>1.2642740619902115E-2</v>
      </c>
      <c r="AH57" s="1">
        <f>(Table2[[#This Row],[Current Month High]]/Table2[[#This Row],[Close Price]])-1</f>
        <v>0.10028191703584377</v>
      </c>
      <c r="AI57">
        <v>44.559001208215797</v>
      </c>
      <c r="AJ57">
        <v>175.888888888888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0</v>
      </c>
      <c r="AM57">
        <v>0</v>
      </c>
      <c r="AN57">
        <v>-6.18</v>
      </c>
      <c r="AO57" t="s">
        <v>3227</v>
      </c>
      <c r="AP57">
        <v>0.180062203429561</v>
      </c>
      <c r="AQ57">
        <f>(Table2[[#This Row],[Sharpe Ratio]]-AVERAGE(Table2[Sharpe Ratio]))/_xlfn.STDEV.P(Table2[Sharpe Ratio])</f>
        <v>1.3588421238006576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75</v>
      </c>
      <c r="AT57">
        <f>_xlfn.RANK.AVG(Table2[[#This Row],[6M Return vs Nifty Z-Score]],Table2[6M Return vs Nifty Z-Score])</f>
        <v>164</v>
      </c>
      <c r="AU57">
        <f>_xlfn.RANK.AVG(Table2[[#This Row],[Sharpe Ratio Z-Score]],Table2[Sharpe Ratio Z-Score])</f>
        <v>66</v>
      </c>
      <c r="AV57">
        <f>(Table2[[#This Row],[Rank 1Y]]+Table2[[#This Row],[Rank 6M]]+Table2[[#This Row],[Rank Sharpe]])/3</f>
        <v>101.66666666666667</v>
      </c>
    </row>
    <row r="58" spans="1:48" x14ac:dyDescent="0.3">
      <c r="A58" t="s">
        <v>969</v>
      </c>
      <c r="B58" t="s">
        <v>970</v>
      </c>
      <c r="C58" t="s">
        <v>3172</v>
      </c>
      <c r="D58" t="s">
        <v>54</v>
      </c>
      <c r="E58">
        <v>15671.552171629901</v>
      </c>
      <c r="F58">
        <v>1021.55</v>
      </c>
      <c r="G58">
        <v>280.489639309013</v>
      </c>
      <c r="H58">
        <f>(Table2[[#This Row],[1Y Return vs Nifty]]-AVERAGE(Table2[1Y Return vs Nifty]))/_xlfn.STDEV.P(Table2[1Y Return vs Nifty])</f>
        <v>4.1362504288973456</v>
      </c>
      <c r="I58">
        <v>-2.1183078999210401</v>
      </c>
      <c r="J58">
        <f>(Table2[[#This Row],[1M Return vs Nifty]]-AVERAGE(Table2[1M Return vs Nifty]))/_xlfn.STDEV.P(Table2[1M Return vs Nifty])</f>
        <v>-7.7394930168061635E-2</v>
      </c>
      <c r="K58">
        <v>79.776477043927798</v>
      </c>
      <c r="L58">
        <f>(Table2[[#This Row],[6M Return vs Nifty]]-AVERAGE(Table2[6M Return vs Nifty]))/_xlfn.STDEV.P(Table2[6M Return vs Nifty])</f>
        <v>1.6651027351577807</v>
      </c>
      <c r="M58">
        <v>-8.5692244848761305</v>
      </c>
      <c r="N58">
        <f>(Table2[[#This Row],[1W Return vs Nifty]]-AVERAGE(Table2[1W Return vs Nifty]))/_xlfn.STDEV.P(Table2[1W Return vs Nifty])</f>
        <v>-1.398056702684658</v>
      </c>
      <c r="O58">
        <v>1011.94</v>
      </c>
      <c r="P58">
        <v>927.49564627594805</v>
      </c>
      <c r="Q58">
        <v>661.34813615349503</v>
      </c>
      <c r="R58">
        <v>49.377682158368202</v>
      </c>
      <c r="S58" s="1">
        <f>(Table2[[#This Row],[Close Price]]-Table2[[#This Row],[20D EMA]])/Table2[[#This Row],[20D EMA]]</f>
        <v>9.496610470976441E-3</v>
      </c>
      <c r="T58" s="1">
        <f>(Table2[[#This Row],[Close Price]]-Table2[[#This Row],[50D EMA]])/Table2[[#This Row],[50D EMA]]</f>
        <v>0.10140678730050762</v>
      </c>
      <c r="U58" s="1">
        <f>(Table2[[#This Row],[Close Price]]-Table2[[#This Row],[200D EMA]])/Table2[[#This Row],[200D EMA]]</f>
        <v>0.54464788536563469</v>
      </c>
      <c r="V58">
        <v>0.44247764854667099</v>
      </c>
      <c r="W58">
        <v>1005</v>
      </c>
      <c r="X58">
        <v>1033</v>
      </c>
      <c r="Y58">
        <v>970.55</v>
      </c>
      <c r="Z58">
        <v>1047</v>
      </c>
      <c r="AA58">
        <v>970.55</v>
      </c>
      <c r="AB58">
        <v>1097.7</v>
      </c>
      <c r="AC58" s="1">
        <f>(Table2[[#This Row],[Close Price]]/Table2[[#This Row],[Day Low]])-1</f>
        <v>1.6467661691542235E-2</v>
      </c>
      <c r="AD58" s="1">
        <f>(Table2[[#This Row],[Day High]]/Table2[[#This Row],[Close Price]])-1</f>
        <v>1.1208457735793598E-2</v>
      </c>
      <c r="AE58" s="1">
        <f>(Table2[[#This Row],[Close Price]]/Table2[[#This Row],[Current Week Low]])-1</f>
        <v>5.2547524599453999E-2</v>
      </c>
      <c r="AF58" s="1">
        <f>(Table2[[#This Row],[Current Week High]]/Table2[[#This Row],[Close Price]])-1</f>
        <v>2.491312221623998E-2</v>
      </c>
      <c r="AG58" s="1">
        <f>(Table2[[#This Row],[Close Price]]/Table2[[#This Row],[Current Month Low]])-1</f>
        <v>5.2547524599453999E-2</v>
      </c>
      <c r="AH58" s="1">
        <f>(Table2[[#This Row],[Current Month High]]/Table2[[#This Row],[Close Price]])-1</f>
        <v>7.4543585727570916E-2</v>
      </c>
      <c r="AI58">
        <v>7.4543585727570898</v>
      </c>
      <c r="AJ58">
        <v>379.03868698710397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0.31</v>
      </c>
      <c r="AM58" t="s">
        <v>3226</v>
      </c>
      <c r="AN58">
        <v>-3.01</v>
      </c>
      <c r="AO58" t="s">
        <v>3227</v>
      </c>
      <c r="AP58">
        <v>8.8549628919566997E-2</v>
      </c>
      <c r="AQ58">
        <f>(Table2[[#This Row],[Sharpe Ratio]]-AVERAGE(Table2[Sharpe Ratio]))/_xlfn.STDEV.P(Table2[Sharpe Ratio])</f>
        <v>0.29437436443952769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4.6202758956419352</v>
      </c>
      <c r="AS58">
        <f>_xlfn.RANK.AVG(Table2[[#This Row],[1Y Return vs Nifty Z-Score]],Table2[1Y Return vs Nifty Z-Score])</f>
        <v>5</v>
      </c>
      <c r="AT58">
        <f>_xlfn.RANK.AVG(Table2[[#This Row],[6M Return vs Nifty Z-Score]],Table2[6M Return vs Nifty Z-Score])</f>
        <v>43</v>
      </c>
      <c r="AU58">
        <f>_xlfn.RANK.AVG(Table2[[#This Row],[Sharpe Ratio Z-Score]],Table2[Sharpe Ratio Z-Score])</f>
        <v>260</v>
      </c>
      <c r="AV58">
        <f>(Table2[[#This Row],[Rank 1Y]]+Table2[[#This Row],[Rank 6M]]+Table2[[#This Row],[Rank Sharpe]])/3</f>
        <v>102.66666666666667</v>
      </c>
    </row>
    <row r="59" spans="1:48" x14ac:dyDescent="0.3">
      <c r="A59" t="s">
        <v>280</v>
      </c>
      <c r="B59" t="s">
        <v>281</v>
      </c>
      <c r="C59" t="s">
        <v>3182</v>
      </c>
      <c r="D59" t="s">
        <v>282</v>
      </c>
      <c r="E59">
        <v>100499.15998354999</v>
      </c>
      <c r="F59">
        <v>11106.1</v>
      </c>
      <c r="G59">
        <v>118.786877529375</v>
      </c>
      <c r="H59">
        <f>(Table2[[#This Row],[1Y Return vs Nifty]]-AVERAGE(Table2[1Y Return vs Nifty]))/_xlfn.STDEV.P(Table2[1Y Return vs Nifty])</f>
        <v>1.4768790274142856</v>
      </c>
      <c r="I59">
        <v>3.32196628892485</v>
      </c>
      <c r="J59">
        <f>(Table2[[#This Row],[1M Return vs Nifty]]-AVERAGE(Table2[1M Return vs Nifty]))/_xlfn.STDEV.P(Table2[1M Return vs Nifty])</f>
        <v>0.4425428092104593</v>
      </c>
      <c r="K59">
        <v>35.911665268075801</v>
      </c>
      <c r="L59">
        <f>(Table2[[#This Row],[6M Return vs Nifty]]-AVERAGE(Table2[6M Return vs Nifty]))/_xlfn.STDEV.P(Table2[6M Return vs Nifty])</f>
        <v>0.42075607434572904</v>
      </c>
      <c r="M59">
        <v>0.53181399117489603</v>
      </c>
      <c r="N59">
        <f>(Table2[[#This Row],[1W Return vs Nifty]]-AVERAGE(Table2[1W Return vs Nifty]))/_xlfn.STDEV.P(Table2[1W Return vs Nifty])</f>
        <v>0.77366383267860783</v>
      </c>
      <c r="O59">
        <v>10809.19</v>
      </c>
      <c r="P59">
        <v>10604.090099266399</v>
      </c>
      <c r="Q59">
        <v>8879.1410858002891</v>
      </c>
      <c r="R59">
        <v>63.6799834589943</v>
      </c>
      <c r="S59" s="1">
        <f>(Table2[[#This Row],[Close Price]]-Table2[[#This Row],[20D EMA]])/Table2[[#This Row],[20D EMA]]</f>
        <v>2.7468293183855574E-2</v>
      </c>
      <c r="T59" s="1">
        <f>(Table2[[#This Row],[Close Price]]-Table2[[#This Row],[50D EMA]])/Table2[[#This Row],[50D EMA]]</f>
        <v>4.734115761316765E-2</v>
      </c>
      <c r="U59" s="1">
        <f>(Table2[[#This Row],[Close Price]]-Table2[[#This Row],[200D EMA]])/Table2[[#This Row],[200D EMA]]</f>
        <v>0.25080792079777975</v>
      </c>
      <c r="V59">
        <v>0.638776799630283</v>
      </c>
      <c r="W59">
        <v>11025</v>
      </c>
      <c r="X59">
        <v>11250</v>
      </c>
      <c r="Y59">
        <v>10750</v>
      </c>
      <c r="Z59">
        <v>11298.85</v>
      </c>
      <c r="AA59">
        <v>10627.5</v>
      </c>
      <c r="AB59">
        <v>11298.85</v>
      </c>
      <c r="AC59" s="1">
        <f>(Table2[[#This Row],[Close Price]]/Table2[[#This Row],[Day Low]])-1</f>
        <v>7.3560090702948777E-3</v>
      </c>
      <c r="AD59" s="1">
        <f>(Table2[[#This Row],[Day High]]/Table2[[#This Row],[Close Price]])-1</f>
        <v>1.2956843536434892E-2</v>
      </c>
      <c r="AE59" s="1">
        <f>(Table2[[#This Row],[Close Price]]/Table2[[#This Row],[Current Week Low]])-1</f>
        <v>3.3125581395348824E-2</v>
      </c>
      <c r="AF59" s="1">
        <f>(Table2[[#This Row],[Current Week High]]/Table2[[#This Row],[Close Price]])-1</f>
        <v>1.7355327252590813E-2</v>
      </c>
      <c r="AG59" s="1">
        <f>(Table2[[#This Row],[Close Price]]/Table2[[#This Row],[Current Month Low]])-1</f>
        <v>4.5034109621265639E-2</v>
      </c>
      <c r="AH59" s="1">
        <f>(Table2[[#This Row],[Current Month High]]/Table2[[#This Row],[Close Price]])-1</f>
        <v>1.7355327252590813E-2</v>
      </c>
      <c r="AI59">
        <v>19.7360009364223</v>
      </c>
      <c r="AJ59">
        <v>153.67686527106801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0.09</v>
      </c>
      <c r="AM59" t="s">
        <v>3226</v>
      </c>
      <c r="AN59">
        <v>6.81</v>
      </c>
      <c r="AO59" t="s">
        <v>3226</v>
      </c>
      <c r="AP59">
        <v>0.184025679718549</v>
      </c>
      <c r="AQ59">
        <f>(Table2[[#This Row],[Sharpe Ratio]]-AVERAGE(Table2[Sharpe Ratio]))/_xlfn.STDEV.P(Table2[Sharpe Ratio])</f>
        <v>1.4049449981565667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4.5187867418056484</v>
      </c>
      <c r="AS59">
        <f>_xlfn.RANK.AVG(Table2[[#This Row],[1Y Return vs Nifty Z-Score]],Table2[1Y Return vs Nifty Z-Score])</f>
        <v>59</v>
      </c>
      <c r="AT59">
        <f>_xlfn.RANK.AVG(Table2[[#This Row],[6M Return vs Nifty Z-Score]],Table2[6M Return vs Nifty Z-Score])</f>
        <v>197</v>
      </c>
      <c r="AU59">
        <f>_xlfn.RANK.AVG(Table2[[#This Row],[Sharpe Ratio Z-Score]],Table2[Sharpe Ratio Z-Score])</f>
        <v>58</v>
      </c>
      <c r="AV59">
        <f>(Table2[[#This Row],[Rank 1Y]]+Table2[[#This Row],[Rank 6M]]+Table2[[#This Row],[Rank Sharpe]])/3</f>
        <v>104.66666666666667</v>
      </c>
    </row>
    <row r="60" spans="1:48" x14ac:dyDescent="0.3">
      <c r="A60" t="s">
        <v>136</v>
      </c>
      <c r="B60" t="s">
        <v>137</v>
      </c>
      <c r="C60" t="s">
        <v>3180</v>
      </c>
      <c r="D60" t="s">
        <v>138</v>
      </c>
      <c r="E60">
        <v>211947.037146855</v>
      </c>
      <c r="F60">
        <v>289.95</v>
      </c>
      <c r="G60">
        <v>87.0936255677818</v>
      </c>
      <c r="H60">
        <f>(Table2[[#This Row],[1Y Return vs Nifty]]-AVERAGE(Table2[1Y Return vs Nifty]))/_xlfn.STDEV.P(Table2[1Y Return vs Nifty])</f>
        <v>0.95565028055146528</v>
      </c>
      <c r="I60">
        <v>-8.4383069625983094</v>
      </c>
      <c r="J60">
        <f>(Table2[[#This Row],[1M Return vs Nifty]]-AVERAGE(Table2[1M Return vs Nifty]))/_xlfn.STDEV.P(Table2[1M Return vs Nifty])</f>
        <v>-0.68140971167669184</v>
      </c>
      <c r="K60">
        <v>37.0958183176609</v>
      </c>
      <c r="L60">
        <f>(Table2[[#This Row],[6M Return vs Nifty]]-AVERAGE(Table2[6M Return vs Nifty]))/_xlfn.STDEV.P(Table2[6M Return vs Nifty])</f>
        <v>0.45434784947225082</v>
      </c>
      <c r="M60">
        <v>-0.88515777732532797</v>
      </c>
      <c r="N60">
        <f>(Table2[[#This Row],[1W Return vs Nifty]]-AVERAGE(Table2[1W Return vs Nifty]))/_xlfn.STDEV.P(Table2[1W Return vs Nifty])</f>
        <v>0.43554124416526085</v>
      </c>
      <c r="O60">
        <v>294.39999999999998</v>
      </c>
      <c r="P60">
        <v>296.68205237860002</v>
      </c>
      <c r="Q60">
        <v>247.84901946028199</v>
      </c>
      <c r="R60">
        <v>44.291815507092799</v>
      </c>
      <c r="S60" s="1">
        <f>(Table2[[#This Row],[Close Price]]-Table2[[#This Row],[20D EMA]])/Table2[[#This Row],[20D EMA]]</f>
        <v>-1.5115489130434746E-2</v>
      </c>
      <c r="T60" s="1">
        <f>(Table2[[#This Row],[Close Price]]-Table2[[#This Row],[50D EMA]])/Table2[[#This Row],[50D EMA]]</f>
        <v>-2.2691134582044643E-2</v>
      </c>
      <c r="U60" s="1">
        <f>(Table2[[#This Row],[Close Price]]-Table2[[#This Row],[200D EMA]])/Table2[[#This Row],[200D EMA]]</f>
        <v>0.16986543110558769</v>
      </c>
      <c r="V60">
        <v>0.66439697668257902</v>
      </c>
      <c r="W60">
        <v>289.60000000000002</v>
      </c>
      <c r="X60">
        <v>294</v>
      </c>
      <c r="Y60">
        <v>275.75</v>
      </c>
      <c r="Z60">
        <v>294</v>
      </c>
      <c r="AA60">
        <v>275.75</v>
      </c>
      <c r="AB60">
        <v>301.95</v>
      </c>
      <c r="AC60" s="1">
        <f>(Table2[[#This Row],[Close Price]]/Table2[[#This Row],[Day Low]])-1</f>
        <v>1.2085635359115887E-3</v>
      </c>
      <c r="AD60" s="1">
        <f>(Table2[[#This Row],[Day High]]/Table2[[#This Row],[Close Price]])-1</f>
        <v>1.3967925504397405E-2</v>
      </c>
      <c r="AE60" s="1">
        <f>(Table2[[#This Row],[Close Price]]/Table2[[#This Row],[Current Week Low]])-1</f>
        <v>5.149592021758842E-2</v>
      </c>
      <c r="AF60" s="1">
        <f>(Table2[[#This Row],[Current Week High]]/Table2[[#This Row],[Close Price]])-1</f>
        <v>1.3967925504397405E-2</v>
      </c>
      <c r="AG60" s="1">
        <f>(Table2[[#This Row],[Close Price]]/Table2[[#This Row],[Current Month Low]])-1</f>
        <v>5.149592021758842E-2</v>
      </c>
      <c r="AH60" s="1">
        <f>(Table2[[#This Row],[Current Month High]]/Table2[[#This Row],[Close Price]])-1</f>
        <v>4.1386445938955019E-2</v>
      </c>
      <c r="AI60">
        <v>17.434040351784699</v>
      </c>
      <c r="AJ60">
        <v>128.30708661417299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-0.09</v>
      </c>
      <c r="AM60" t="s">
        <v>3227</v>
      </c>
      <c r="AN60">
        <v>-3.33</v>
      </c>
      <c r="AO60" t="s">
        <v>3227</v>
      </c>
      <c r="AP60">
        <v>0.20144196171426301</v>
      </c>
      <c r="AQ60">
        <f>(Table2[[#This Row],[Sharpe Ratio]]-AVERAGE(Table2[Sharpe Ratio]))/_xlfn.STDEV.P(Table2[Sharpe Ratio])</f>
        <v>1.6075299518817474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97</v>
      </c>
      <c r="AT60">
        <f>_xlfn.RANK.AVG(Table2[[#This Row],[6M Return vs Nifty Z-Score]],Table2[6M Return vs Nifty Z-Score])</f>
        <v>185</v>
      </c>
      <c r="AU60">
        <f>_xlfn.RANK.AVG(Table2[[#This Row],[Sharpe Ratio Z-Score]],Table2[Sharpe Ratio Z-Score])</f>
        <v>37</v>
      </c>
      <c r="AV60">
        <f>(Table2[[#This Row],[Rank 1Y]]+Table2[[#This Row],[Rank 6M]]+Table2[[#This Row],[Rank Sharpe]])/3</f>
        <v>106.33333333333333</v>
      </c>
    </row>
    <row r="61" spans="1:48" x14ac:dyDescent="0.3">
      <c r="A61" t="s">
        <v>1028</v>
      </c>
      <c r="B61" t="s">
        <v>1029</v>
      </c>
      <c r="C61" t="s">
        <v>3175</v>
      </c>
      <c r="D61" t="s">
        <v>127</v>
      </c>
      <c r="E61">
        <v>13482.107390200001</v>
      </c>
      <c r="F61">
        <v>382.6</v>
      </c>
      <c r="G61">
        <v>45.7694526646615</v>
      </c>
      <c r="H61">
        <f>(Table2[[#This Row],[1Y Return vs Nifty]]-AVERAGE(Table2[1Y Return vs Nifty]))/_xlfn.STDEV.P(Table2[1Y Return vs Nifty])</f>
        <v>0.27603094443733239</v>
      </c>
      <c r="I61">
        <v>24.302442038240098</v>
      </c>
      <c r="J61">
        <f>(Table2[[#This Row],[1M Return vs Nifty]]-AVERAGE(Table2[1M Return vs Nifty]))/_xlfn.STDEV.P(Table2[1M Return vs Nifty])</f>
        <v>2.4476882767956161</v>
      </c>
      <c r="K61">
        <v>93.516942714481104</v>
      </c>
      <c r="L61">
        <f>(Table2[[#This Row],[6M Return vs Nifty]]-AVERAGE(Table2[6M Return vs Nifty]))/_xlfn.STDEV.P(Table2[6M Return vs Nifty])</f>
        <v>2.0548890327150451</v>
      </c>
      <c r="M61">
        <v>3.3831855298529301</v>
      </c>
      <c r="N61">
        <f>(Table2[[#This Row],[1W Return vs Nifty]]-AVERAGE(Table2[1W Return vs Nifty]))/_xlfn.STDEV.P(Table2[1W Return vs Nifty])</f>
        <v>1.4540677383199712</v>
      </c>
      <c r="O61">
        <v>349.06</v>
      </c>
      <c r="P61">
        <v>315.10094898191198</v>
      </c>
      <c r="Q61">
        <v>256.32035956917201</v>
      </c>
      <c r="R61">
        <v>84.882518223647295</v>
      </c>
      <c r="S61" s="1">
        <f>(Table2[[#This Row],[Close Price]]-Table2[[#This Row],[20D EMA]])/Table2[[#This Row],[20D EMA]]</f>
        <v>9.6086632670601108E-2</v>
      </c>
      <c r="T61" s="1">
        <f>(Table2[[#This Row],[Close Price]]-Table2[[#This Row],[50D EMA]])/Table2[[#This Row],[50D EMA]]</f>
        <v>0.21421405183379102</v>
      </c>
      <c r="U61" s="1">
        <f>(Table2[[#This Row],[Close Price]]-Table2[[#This Row],[200D EMA]])/Table2[[#This Row],[200D EMA]]</f>
        <v>0.49266332429886239</v>
      </c>
      <c r="V61">
        <v>0.56932256393230496</v>
      </c>
      <c r="W61">
        <v>375.8</v>
      </c>
      <c r="X61">
        <v>392.95</v>
      </c>
      <c r="Y61">
        <v>348.85</v>
      </c>
      <c r="Z61">
        <v>392.95</v>
      </c>
      <c r="AA61">
        <v>341.3</v>
      </c>
      <c r="AB61">
        <v>392.95</v>
      </c>
      <c r="AC61" s="1">
        <f>(Table2[[#This Row],[Close Price]]/Table2[[#This Row],[Day Low]])-1</f>
        <v>1.8094731240021256E-2</v>
      </c>
      <c r="AD61" s="1">
        <f>(Table2[[#This Row],[Day High]]/Table2[[#This Row],[Close Price]])-1</f>
        <v>2.7051751176162986E-2</v>
      </c>
      <c r="AE61" s="1">
        <f>(Table2[[#This Row],[Close Price]]/Table2[[#This Row],[Current Week Low]])-1</f>
        <v>9.6746452630070312E-2</v>
      </c>
      <c r="AF61" s="1">
        <f>(Table2[[#This Row],[Current Week High]]/Table2[[#This Row],[Close Price]])-1</f>
        <v>2.7051751176162986E-2</v>
      </c>
      <c r="AG61" s="1">
        <f>(Table2[[#This Row],[Close Price]]/Table2[[#This Row],[Current Month Low]])-1</f>
        <v>0.12100791092880159</v>
      </c>
      <c r="AH61" s="1">
        <f>(Table2[[#This Row],[Current Month High]]/Table2[[#This Row],[Close Price]])-1</f>
        <v>2.7051751176162986E-2</v>
      </c>
      <c r="AI61">
        <v>2.7051751176162901</v>
      </c>
      <c r="AJ61">
        <v>112.260748959778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0.69</v>
      </c>
      <c r="AM61" t="s">
        <v>3226</v>
      </c>
      <c r="AN61">
        <v>9.82</v>
      </c>
      <c r="AO61" t="s">
        <v>3226</v>
      </c>
      <c r="AP61">
        <v>0.17429081430762</v>
      </c>
      <c r="AQ61">
        <f>(Table2[[#This Row],[Sharpe Ratio]]-AVERAGE(Table2[Sharpe Ratio]))/_xlfn.STDEV.P(Table2[Sharpe Ratio])</f>
        <v>1.291709735930149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7.5243857281981139</v>
      </c>
      <c r="AS61">
        <f>_xlfn.RANK.AVG(Table2[[#This Row],[1Y Return vs Nifty Z-Score]],Table2[1Y Return vs Nifty Z-Score])</f>
        <v>219</v>
      </c>
      <c r="AT61">
        <f>_xlfn.RANK.AVG(Table2[[#This Row],[6M Return vs Nifty Z-Score]],Table2[6M Return vs Nifty Z-Score])</f>
        <v>31</v>
      </c>
      <c r="AU61">
        <f>_xlfn.RANK.AVG(Table2[[#This Row],[Sharpe Ratio Z-Score]],Table2[Sharpe Ratio Z-Score])</f>
        <v>74</v>
      </c>
      <c r="AV61">
        <f>(Table2[[#This Row],[Rank 1Y]]+Table2[[#This Row],[Rank 6M]]+Table2[[#This Row],[Rank Sharpe]])/3</f>
        <v>108</v>
      </c>
    </row>
    <row r="62" spans="1:48" x14ac:dyDescent="0.3">
      <c r="A62" t="s">
        <v>294</v>
      </c>
      <c r="B62" t="s">
        <v>295</v>
      </c>
      <c r="C62" t="s">
        <v>3166</v>
      </c>
      <c r="D62" t="s">
        <v>65</v>
      </c>
      <c r="E62">
        <v>95254.15224096</v>
      </c>
      <c r="F62">
        <v>585.6</v>
      </c>
      <c r="G62">
        <v>194.47780649392499</v>
      </c>
      <c r="H62">
        <f>(Table2[[#This Row],[1Y Return vs Nifty]]-AVERAGE(Table2[1Y Return vs Nifty]))/_xlfn.STDEV.P(Table2[1Y Return vs Nifty])</f>
        <v>2.721695687468122</v>
      </c>
      <c r="I62">
        <v>-20.513116800273998</v>
      </c>
      <c r="J62">
        <f>(Table2[[#This Row],[1M Return vs Nifty]]-AVERAGE(Table2[1M Return vs Nifty]))/_xlfn.STDEV.P(Table2[1M Return vs Nifty])</f>
        <v>-1.8354231147692446</v>
      </c>
      <c r="K62">
        <v>37.8158294830953</v>
      </c>
      <c r="L62">
        <f>(Table2[[#This Row],[6M Return vs Nifty]]-AVERAGE(Table2[6M Return vs Nifty]))/_xlfn.STDEV.P(Table2[6M Return vs Nifty])</f>
        <v>0.47477295682330789</v>
      </c>
      <c r="M62">
        <v>-14.382743794777401</v>
      </c>
      <c r="N62">
        <f>(Table2[[#This Row],[1W Return vs Nifty]]-AVERAGE(Table2[1W Return vs Nifty]))/_xlfn.STDEV.P(Table2[1W Return vs Nifty])</f>
        <v>-2.7852983126686706</v>
      </c>
      <c r="O62">
        <v>643.5</v>
      </c>
      <c r="P62">
        <v>612.08299210543896</v>
      </c>
      <c r="Q62">
        <v>453.68036985514198</v>
      </c>
      <c r="R62">
        <v>24.758989748042101</v>
      </c>
      <c r="S62" s="1">
        <f>(Table2[[#This Row],[Close Price]]-Table2[[#This Row],[20D EMA]])/Table2[[#This Row],[20D EMA]]</f>
        <v>-8.9976689976689936E-2</v>
      </c>
      <c r="T62" s="1">
        <f>(Table2[[#This Row],[Close Price]]-Table2[[#This Row],[50D EMA]])/Table2[[#This Row],[50D EMA]]</f>
        <v>-4.3266995565981861E-2</v>
      </c>
      <c r="U62" s="1">
        <f>(Table2[[#This Row],[Close Price]]-Table2[[#This Row],[200D EMA]])/Table2[[#This Row],[200D EMA]]</f>
        <v>0.29077658834341757</v>
      </c>
      <c r="V62">
        <v>1.43094134836584</v>
      </c>
      <c r="W62">
        <v>574</v>
      </c>
      <c r="X62">
        <v>588</v>
      </c>
      <c r="Y62">
        <v>565.29999999999995</v>
      </c>
      <c r="Z62">
        <v>645</v>
      </c>
      <c r="AA62">
        <v>565.29999999999995</v>
      </c>
      <c r="AB62">
        <v>734.7</v>
      </c>
      <c r="AC62" s="1">
        <f>(Table2[[#This Row],[Close Price]]/Table2[[#This Row],[Day Low]])-1</f>
        <v>2.0209059233449622E-2</v>
      </c>
      <c r="AD62" s="1">
        <f>(Table2[[#This Row],[Day High]]/Table2[[#This Row],[Close Price]])-1</f>
        <v>4.098360655737654E-3</v>
      </c>
      <c r="AE62" s="1">
        <f>(Table2[[#This Row],[Close Price]]/Table2[[#This Row],[Current Week Low]])-1</f>
        <v>3.5910136210861587E-2</v>
      </c>
      <c r="AF62" s="1">
        <f>(Table2[[#This Row],[Current Week High]]/Table2[[#This Row],[Close Price]])-1</f>
        <v>0.10143442622950816</v>
      </c>
      <c r="AG62" s="1">
        <f>(Table2[[#This Row],[Close Price]]/Table2[[#This Row],[Current Month Low]])-1</f>
        <v>3.5910136210861587E-2</v>
      </c>
      <c r="AH62" s="1">
        <f>(Table2[[#This Row],[Current Month High]]/Table2[[#This Row],[Close Price]])-1</f>
        <v>0.25461065573770503</v>
      </c>
      <c r="AI62">
        <v>31.130464480874299</v>
      </c>
      <c r="AJ62">
        <v>223.17880794701901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0.21</v>
      </c>
      <c r="AM62" t="s">
        <v>3226</v>
      </c>
      <c r="AN62">
        <v>-19.38</v>
      </c>
      <c r="AO62" t="s">
        <v>3227</v>
      </c>
      <c r="AP62">
        <v>0.14290153272106301</v>
      </c>
      <c r="AQ62">
        <f>(Table2[[#This Row],[Sharpe Ratio]]-AVERAGE(Table2[Sharpe Ratio]))/_xlfn.STDEV.P(Table2[Sharpe Ratio])</f>
        <v>0.92659184456595289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-0.49766093858053218</v>
      </c>
      <c r="AS62">
        <f>_xlfn.RANK.AVG(Table2[[#This Row],[1Y Return vs Nifty Z-Score]],Table2[1Y Return vs Nifty Z-Score])</f>
        <v>19</v>
      </c>
      <c r="AT62">
        <f>_xlfn.RANK.AVG(Table2[[#This Row],[6M Return vs Nifty Z-Score]],Table2[6M Return vs Nifty Z-Score])</f>
        <v>180</v>
      </c>
      <c r="AU62">
        <f>_xlfn.RANK.AVG(Table2[[#This Row],[Sharpe Ratio Z-Score]],Table2[Sharpe Ratio Z-Score])</f>
        <v>129</v>
      </c>
      <c r="AV62">
        <f>(Table2[[#This Row],[Rank 1Y]]+Table2[[#This Row],[Rank 6M]]+Table2[[#This Row],[Rank Sharpe]])/3</f>
        <v>109.33333333333333</v>
      </c>
    </row>
    <row r="63" spans="1:48" x14ac:dyDescent="0.3">
      <c r="A63" t="s">
        <v>877</v>
      </c>
      <c r="B63" t="s">
        <v>878</v>
      </c>
      <c r="C63" t="s">
        <v>3180</v>
      </c>
      <c r="D63" t="s">
        <v>742</v>
      </c>
      <c r="E63">
        <v>18154.697295239999</v>
      </c>
      <c r="F63">
        <v>1348.05</v>
      </c>
      <c r="G63">
        <v>52.304005950020397</v>
      </c>
      <c r="H63">
        <f>(Table2[[#This Row],[1Y Return vs Nifty]]-AVERAGE(Table2[1Y Return vs Nifty]))/_xlfn.STDEV.P(Table2[1Y Return vs Nifty])</f>
        <v>0.38349852221582698</v>
      </c>
      <c r="I63">
        <v>-13.0724526406057</v>
      </c>
      <c r="J63">
        <f>(Table2[[#This Row],[1M Return vs Nifty]]-AVERAGE(Table2[1M Return vs Nifty]))/_xlfn.STDEV.P(Table2[1M Return vs Nifty])</f>
        <v>-1.1243041585621079</v>
      </c>
      <c r="K63">
        <v>46.795329106424497</v>
      </c>
      <c r="L63">
        <f>(Table2[[#This Row],[6M Return vs Nifty]]-AVERAGE(Table2[6M Return vs Nifty]))/_xlfn.STDEV.P(Table2[6M Return vs Nifty])</f>
        <v>0.72950128961884353</v>
      </c>
      <c r="M63">
        <v>-8.6488118691829303</v>
      </c>
      <c r="N63">
        <f>(Table2[[#This Row],[1W Return vs Nifty]]-AVERAGE(Table2[1W Return vs Nifty]))/_xlfn.STDEV.P(Table2[1W Return vs Nifty])</f>
        <v>-1.4170481130945523</v>
      </c>
      <c r="O63">
        <v>1410.8</v>
      </c>
      <c r="P63">
        <v>1447.8473140103199</v>
      </c>
      <c r="Q63">
        <v>1218.7809697979801</v>
      </c>
      <c r="R63">
        <v>34.143298743692803</v>
      </c>
      <c r="S63" s="1">
        <f>(Table2[[#This Row],[Close Price]]-Table2[[#This Row],[20D EMA]])/Table2[[#This Row],[20D EMA]]</f>
        <v>-4.4478310178622062E-2</v>
      </c>
      <c r="T63" s="1">
        <f>(Table2[[#This Row],[Close Price]]-Table2[[#This Row],[50D EMA]])/Table2[[#This Row],[50D EMA]]</f>
        <v>-6.8928065165860863E-2</v>
      </c>
      <c r="U63" s="1">
        <f>(Table2[[#This Row],[Close Price]]-Table2[[#This Row],[200D EMA]])/Table2[[#This Row],[200D EMA]]</f>
        <v>0.10606420136626102</v>
      </c>
      <c r="V63">
        <v>0.302625975322665</v>
      </c>
      <c r="W63">
        <v>1340.55</v>
      </c>
      <c r="X63">
        <v>1388</v>
      </c>
      <c r="Y63">
        <v>1340</v>
      </c>
      <c r="Z63">
        <v>1400</v>
      </c>
      <c r="AA63">
        <v>1340</v>
      </c>
      <c r="AB63">
        <v>1468.5</v>
      </c>
      <c r="AC63" s="1">
        <f>(Table2[[#This Row],[Close Price]]/Table2[[#This Row],[Day Low]])-1</f>
        <v>5.5947185856550785E-3</v>
      </c>
      <c r="AD63" s="1">
        <f>(Table2[[#This Row],[Day High]]/Table2[[#This Row],[Close Price]])-1</f>
        <v>2.9635399280442121E-2</v>
      </c>
      <c r="AE63" s="1">
        <f>(Table2[[#This Row],[Close Price]]/Table2[[#This Row],[Current Week Low]])-1</f>
        <v>6.0074626865671554E-3</v>
      </c>
      <c r="AF63" s="1">
        <f>(Table2[[#This Row],[Current Week High]]/Table2[[#This Row],[Close Price]])-1</f>
        <v>3.8537146248284637E-2</v>
      </c>
      <c r="AG63" s="1">
        <f>(Table2[[#This Row],[Close Price]]/Table2[[#This Row],[Current Month Low]])-1</f>
        <v>6.0074626865671554E-3</v>
      </c>
      <c r="AH63" s="1">
        <f>(Table2[[#This Row],[Current Month High]]/Table2[[#This Row],[Close Price]])-1</f>
        <v>8.9351285189718466E-2</v>
      </c>
      <c r="AI63">
        <v>40.718074255405902</v>
      </c>
      <c r="AJ63">
        <v>97.951541850220195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-0.26</v>
      </c>
      <c r="AM63" t="s">
        <v>3227</v>
      </c>
      <c r="AN63">
        <v>-7.99</v>
      </c>
      <c r="AO63" t="s">
        <v>3227</v>
      </c>
      <c r="AP63">
        <v>0.23952375568145301</v>
      </c>
      <c r="AQ63">
        <f>(Table2[[#This Row],[Sharpe Ratio]]-AVERAGE(Table2[Sharpe Ratio]))/_xlfn.STDEV.P(Table2[Sharpe Ratio])</f>
        <v>2.0504946713616912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179</v>
      </c>
      <c r="AT63">
        <f>_xlfn.RANK.AVG(Table2[[#This Row],[6M Return vs Nifty Z-Score]],Table2[6M Return vs Nifty Z-Score])</f>
        <v>135</v>
      </c>
      <c r="AU63">
        <f>_xlfn.RANK.AVG(Table2[[#This Row],[Sharpe Ratio Z-Score]],Table2[Sharpe Ratio Z-Score])</f>
        <v>15</v>
      </c>
      <c r="AV63">
        <f>(Table2[[#This Row],[Rank 1Y]]+Table2[[#This Row],[Rank 6M]]+Table2[[#This Row],[Rank Sharpe]])/3</f>
        <v>109.66666666666667</v>
      </c>
    </row>
    <row r="64" spans="1:48" x14ac:dyDescent="0.3">
      <c r="A64" t="s">
        <v>321</v>
      </c>
      <c r="B64" t="s">
        <v>322</v>
      </c>
      <c r="C64" t="s">
        <v>3173</v>
      </c>
      <c r="D64" t="s">
        <v>95</v>
      </c>
      <c r="E64">
        <v>84732.739019200002</v>
      </c>
      <c r="F64">
        <v>1763</v>
      </c>
      <c r="G64">
        <v>116.58080716802201</v>
      </c>
      <c r="H64">
        <f>(Table2[[#This Row],[1Y Return vs Nifty]]-AVERAGE(Table2[1Y Return vs Nifty]))/_xlfn.STDEV.P(Table2[1Y Return vs Nifty])</f>
        <v>1.4405978880937553</v>
      </c>
      <c r="I64">
        <v>-7.2341274232660098</v>
      </c>
      <c r="J64">
        <f>(Table2[[#This Row],[1M Return vs Nifty]]-AVERAGE(Table2[1M Return vs Nifty]))/_xlfn.STDEV.P(Table2[1M Return vs Nifty])</f>
        <v>-0.5663238969267691</v>
      </c>
      <c r="K64">
        <v>39.931623961319801</v>
      </c>
      <c r="L64">
        <f>(Table2[[#This Row],[6M Return vs Nifty]]-AVERAGE(Table2[6M Return vs Nifty]))/_xlfn.STDEV.P(Table2[6M Return vs Nifty])</f>
        <v>0.53479331681930375</v>
      </c>
      <c r="M64">
        <v>-0.41018322933559798</v>
      </c>
      <c r="N64">
        <f>(Table2[[#This Row],[1W Return vs Nifty]]-AVERAGE(Table2[1W Return vs Nifty]))/_xlfn.STDEV.P(Table2[1W Return vs Nifty])</f>
        <v>0.54888127479567284</v>
      </c>
      <c r="O64">
        <v>1705.04</v>
      </c>
      <c r="P64">
        <v>1657.49747461531</v>
      </c>
      <c r="Q64">
        <v>1366.3214504135101</v>
      </c>
      <c r="R64">
        <v>62.762129990188598</v>
      </c>
      <c r="S64" s="1">
        <f>(Table2[[#This Row],[Close Price]]-Table2[[#This Row],[20D EMA]])/Table2[[#This Row],[20D EMA]]</f>
        <v>3.3993337399709118E-2</v>
      </c>
      <c r="T64" s="1">
        <f>(Table2[[#This Row],[Close Price]]-Table2[[#This Row],[50D EMA]])/Table2[[#This Row],[50D EMA]]</f>
        <v>6.3651696005857364E-2</v>
      </c>
      <c r="U64" s="1">
        <f>(Table2[[#This Row],[Close Price]]-Table2[[#This Row],[200D EMA]])/Table2[[#This Row],[200D EMA]]</f>
        <v>0.29032593279307528</v>
      </c>
      <c r="V64">
        <v>0.78745760420635202</v>
      </c>
      <c r="W64">
        <v>1718.15</v>
      </c>
      <c r="X64">
        <v>1776</v>
      </c>
      <c r="Y64">
        <v>1659.8</v>
      </c>
      <c r="Z64">
        <v>1776</v>
      </c>
      <c r="AA64">
        <v>1659.8</v>
      </c>
      <c r="AB64">
        <v>1776</v>
      </c>
      <c r="AC64" s="1">
        <f>(Table2[[#This Row],[Close Price]]/Table2[[#This Row],[Day Low]])-1</f>
        <v>2.6103658004248631E-2</v>
      </c>
      <c r="AD64" s="1">
        <f>(Table2[[#This Row],[Day High]]/Table2[[#This Row],[Close Price]])-1</f>
        <v>7.3737946681793343E-3</v>
      </c>
      <c r="AE64" s="1">
        <f>(Table2[[#This Row],[Close Price]]/Table2[[#This Row],[Current Week Low]])-1</f>
        <v>6.2176165803108807E-2</v>
      </c>
      <c r="AF64" s="1">
        <f>(Table2[[#This Row],[Current Week High]]/Table2[[#This Row],[Close Price]])-1</f>
        <v>7.3737946681793343E-3</v>
      </c>
      <c r="AG64" s="1">
        <f>(Table2[[#This Row],[Close Price]]/Table2[[#This Row],[Current Month Low]])-1</f>
        <v>6.2176165803108807E-2</v>
      </c>
      <c r="AH64" s="1">
        <f>(Table2[[#This Row],[Current Month High]]/Table2[[#This Row],[Close Price]])-1</f>
        <v>7.3737946681793343E-3</v>
      </c>
      <c r="AI64">
        <v>8.2246171298922199</v>
      </c>
      <c r="AJ64">
        <v>154.78719560661801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0.13</v>
      </c>
      <c r="AM64" t="s">
        <v>3226</v>
      </c>
      <c r="AN64">
        <v>5.34</v>
      </c>
      <c r="AO64" t="s">
        <v>3226</v>
      </c>
      <c r="AP64">
        <v>0.15627920727476899</v>
      </c>
      <c r="AQ64">
        <f>(Table2[[#This Row],[Sharpe Ratio]]-AVERAGE(Table2[Sharpe Ratio]))/_xlfn.STDEV.P(Table2[Sharpe Ratio])</f>
        <v>1.0822000037057731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3.040148586487736</v>
      </c>
      <c r="AS64">
        <f>_xlfn.RANK.AVG(Table2[[#This Row],[1Y Return vs Nifty Z-Score]],Table2[1Y Return vs Nifty Z-Score])</f>
        <v>63</v>
      </c>
      <c r="AT64">
        <f>_xlfn.RANK.AVG(Table2[[#This Row],[6M Return vs Nifty Z-Score]],Table2[6M Return vs Nifty Z-Score])</f>
        <v>169</v>
      </c>
      <c r="AU64">
        <f>_xlfn.RANK.AVG(Table2[[#This Row],[Sharpe Ratio Z-Score]],Table2[Sharpe Ratio Z-Score])</f>
        <v>102</v>
      </c>
      <c r="AV64">
        <f>(Table2[[#This Row],[Rank 1Y]]+Table2[[#This Row],[Rank 6M]]+Table2[[#This Row],[Rank Sharpe]])/3</f>
        <v>111.33333333333333</v>
      </c>
    </row>
    <row r="65" spans="1:48" x14ac:dyDescent="0.3">
      <c r="A65" t="s">
        <v>554</v>
      </c>
      <c r="B65" t="s">
        <v>555</v>
      </c>
      <c r="C65" t="s">
        <v>3178</v>
      </c>
      <c r="D65" t="s">
        <v>338</v>
      </c>
      <c r="E65">
        <v>38820.071974400002</v>
      </c>
      <c r="F65">
        <v>1888</v>
      </c>
      <c r="G65">
        <v>110.89032499464101</v>
      </c>
      <c r="H65">
        <f>(Table2[[#This Row],[1Y Return vs Nifty]]-AVERAGE(Table2[1Y Return vs Nifty]))/_xlfn.STDEV.P(Table2[1Y Return vs Nifty])</f>
        <v>1.3470119444401683</v>
      </c>
      <c r="I65">
        <v>6.2062566933571599</v>
      </c>
      <c r="J65">
        <f>(Table2[[#This Row],[1M Return vs Nifty]]-AVERAGE(Table2[1M Return vs Nifty]))/_xlfn.STDEV.P(Table2[1M Return vs Nifty])</f>
        <v>0.71820013465674049</v>
      </c>
      <c r="K65">
        <v>33.768074461509102</v>
      </c>
      <c r="L65">
        <f>(Table2[[#This Row],[6M Return vs Nifty]]-AVERAGE(Table2[6M Return vs Nifty]))/_xlfn.STDEV.P(Table2[6M Return vs Nifty])</f>
        <v>0.35994719464669206</v>
      </c>
      <c r="M65">
        <v>5.3456459212251399</v>
      </c>
      <c r="N65">
        <f>(Table2[[#This Row],[1W Return vs Nifty]]-AVERAGE(Table2[1W Return vs Nifty]))/_xlfn.STDEV.P(Table2[1W Return vs Nifty])</f>
        <v>1.9223566641381731</v>
      </c>
      <c r="O65">
        <v>1746.99</v>
      </c>
      <c r="P65">
        <v>1699.17391904276</v>
      </c>
      <c r="Q65">
        <v>1431.6554997573301</v>
      </c>
      <c r="R65">
        <v>80.063395293509402</v>
      </c>
      <c r="S65" s="1">
        <f>(Table2[[#This Row],[Close Price]]-Table2[[#This Row],[20D EMA]])/Table2[[#This Row],[20D EMA]]</f>
        <v>8.0715974332995599E-2</v>
      </c>
      <c r="T65" s="1">
        <f>(Table2[[#This Row],[Close Price]]-Table2[[#This Row],[50D EMA]])/Table2[[#This Row],[50D EMA]]</f>
        <v>0.11112816577576495</v>
      </c>
      <c r="U65" s="1">
        <f>(Table2[[#This Row],[Close Price]]-Table2[[#This Row],[200D EMA]])/Table2[[#This Row],[200D EMA]]</f>
        <v>0.31875301028775549</v>
      </c>
      <c r="V65">
        <v>1.0293952947674001</v>
      </c>
      <c r="W65">
        <v>1821.5</v>
      </c>
      <c r="X65">
        <v>1899</v>
      </c>
      <c r="Y65">
        <v>1722.65</v>
      </c>
      <c r="Z65">
        <v>1899</v>
      </c>
      <c r="AA65">
        <v>1650</v>
      </c>
      <c r="AB65">
        <v>1899</v>
      </c>
      <c r="AC65" s="1">
        <f>(Table2[[#This Row],[Close Price]]/Table2[[#This Row],[Day Low]])-1</f>
        <v>3.6508372220697138E-2</v>
      </c>
      <c r="AD65" s="1">
        <f>(Table2[[#This Row],[Day High]]/Table2[[#This Row],[Close Price]])-1</f>
        <v>5.8262711864407457E-3</v>
      </c>
      <c r="AE65" s="1">
        <f>(Table2[[#This Row],[Close Price]]/Table2[[#This Row],[Current Week Low]])-1</f>
        <v>9.5985835776274842E-2</v>
      </c>
      <c r="AF65" s="1">
        <f>(Table2[[#This Row],[Current Week High]]/Table2[[#This Row],[Close Price]])-1</f>
        <v>5.8262711864407457E-3</v>
      </c>
      <c r="AG65" s="1">
        <f>(Table2[[#This Row],[Close Price]]/Table2[[#This Row],[Current Month Low]])-1</f>
        <v>0.14424242424242428</v>
      </c>
      <c r="AH65" s="1">
        <f>(Table2[[#This Row],[Current Month High]]/Table2[[#This Row],[Close Price]])-1</f>
        <v>5.8262711864407457E-3</v>
      </c>
      <c r="AI65">
        <v>0.58262711864407402</v>
      </c>
      <c r="AJ65">
        <v>144.43293630243301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0.02</v>
      </c>
      <c r="AM65" t="s">
        <v>3226</v>
      </c>
      <c r="AN65">
        <v>8.09</v>
      </c>
      <c r="AO65" t="s">
        <v>3226</v>
      </c>
      <c r="AP65">
        <v>0.187936401703658</v>
      </c>
      <c r="AQ65">
        <f>(Table2[[#This Row],[Sharpe Ratio]]-AVERAGE(Table2[Sharpe Ratio]))/_xlfn.STDEV.P(Table2[Sharpe Ratio])</f>
        <v>1.4504342382010444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5.7979501760828178</v>
      </c>
      <c r="AS65">
        <f>_xlfn.RANK.AVG(Table2[[#This Row],[1Y Return vs Nifty Z-Score]],Table2[1Y Return vs Nifty Z-Score])</f>
        <v>69</v>
      </c>
      <c r="AT65">
        <f>_xlfn.RANK.AVG(Table2[[#This Row],[6M Return vs Nifty Z-Score]],Table2[6M Return vs Nifty Z-Score])</f>
        <v>213</v>
      </c>
      <c r="AU65">
        <f>_xlfn.RANK.AVG(Table2[[#This Row],[Sharpe Ratio Z-Score]],Table2[Sharpe Ratio Z-Score])</f>
        <v>54</v>
      </c>
      <c r="AV65">
        <f>(Table2[[#This Row],[Rank 1Y]]+Table2[[#This Row],[Rank 6M]]+Table2[[#This Row],[Rank Sharpe]])/3</f>
        <v>112</v>
      </c>
    </row>
    <row r="66" spans="1:48" x14ac:dyDescent="0.3">
      <c r="A66" t="s">
        <v>740</v>
      </c>
      <c r="B66" t="s">
        <v>741</v>
      </c>
      <c r="C66" t="s">
        <v>3180</v>
      </c>
      <c r="D66" t="s">
        <v>742</v>
      </c>
      <c r="E66">
        <v>23737.930900079999</v>
      </c>
      <c r="F66">
        <v>559.20000000000005</v>
      </c>
      <c r="G66">
        <v>39.397687524606397</v>
      </c>
      <c r="H66">
        <f>(Table2[[#This Row],[1Y Return vs Nifty]]-AVERAGE(Table2[1Y Return vs Nifty]))/_xlfn.STDEV.P(Table2[1Y Return vs Nifty])</f>
        <v>0.17124058832998859</v>
      </c>
      <c r="I66">
        <v>-13.826313902992901</v>
      </c>
      <c r="J66">
        <f>(Table2[[#This Row],[1M Return vs Nifty]]-AVERAGE(Table2[1M Return vs Nifty]))/_xlfn.STDEV.P(Table2[1M Return vs Nifty])</f>
        <v>-1.1963521669831303</v>
      </c>
      <c r="K66">
        <v>65.995312505376205</v>
      </c>
      <c r="L66">
        <f>(Table2[[#This Row],[6M Return vs Nifty]]-AVERAGE(Table2[6M Return vs Nifty]))/_xlfn.STDEV.P(Table2[6M Return vs Nifty])</f>
        <v>1.2741619016879657</v>
      </c>
      <c r="M66">
        <v>-7.6778998140170804</v>
      </c>
      <c r="N66">
        <f>(Table2[[#This Row],[1W Return vs Nifty]]-AVERAGE(Table2[1W Return vs Nifty]))/_xlfn.STDEV.P(Table2[1W Return vs Nifty])</f>
        <v>-1.1853657997207565</v>
      </c>
      <c r="O66">
        <v>548.72</v>
      </c>
      <c r="P66">
        <v>569.60282218665304</v>
      </c>
      <c r="Q66">
        <v>482.65794441260903</v>
      </c>
      <c r="R66">
        <v>59.2897608710174</v>
      </c>
      <c r="S66" s="1">
        <f>(Table2[[#This Row],[Close Price]]-Table2[[#This Row],[20D EMA]])/Table2[[#This Row],[20D EMA]]</f>
        <v>1.9098994022452284E-2</v>
      </c>
      <c r="T66" s="1">
        <f>(Table2[[#This Row],[Close Price]]-Table2[[#This Row],[50D EMA]])/Table2[[#This Row],[50D EMA]]</f>
        <v>-1.8263291159122976E-2</v>
      </c>
      <c r="U66" s="1">
        <f>(Table2[[#This Row],[Close Price]]-Table2[[#This Row],[200D EMA]])/Table2[[#This Row],[200D EMA]]</f>
        <v>0.15858447265494016</v>
      </c>
      <c r="V66">
        <v>0.63902877771635103</v>
      </c>
      <c r="W66">
        <v>525.85</v>
      </c>
      <c r="X66">
        <v>568</v>
      </c>
      <c r="Y66">
        <v>489.6</v>
      </c>
      <c r="Z66">
        <v>568</v>
      </c>
      <c r="AA66">
        <v>489.6</v>
      </c>
      <c r="AB66">
        <v>577.45000000000005</v>
      </c>
      <c r="AC66" s="1">
        <f>(Table2[[#This Row],[Close Price]]/Table2[[#This Row],[Day Low]])-1</f>
        <v>6.342112769801278E-2</v>
      </c>
      <c r="AD66" s="1">
        <f>(Table2[[#This Row],[Day High]]/Table2[[#This Row],[Close Price]])-1</f>
        <v>1.5736766809728131E-2</v>
      </c>
      <c r="AE66" s="1">
        <f>(Table2[[#This Row],[Close Price]]/Table2[[#This Row],[Current Week Low]])-1</f>
        <v>0.14215686274509798</v>
      </c>
      <c r="AF66" s="1">
        <f>(Table2[[#This Row],[Current Week High]]/Table2[[#This Row],[Close Price]])-1</f>
        <v>1.5736766809728131E-2</v>
      </c>
      <c r="AG66" s="1">
        <f>(Table2[[#This Row],[Close Price]]/Table2[[#This Row],[Current Month Low]])-1</f>
        <v>0.14215686274509798</v>
      </c>
      <c r="AH66" s="1">
        <f>(Table2[[#This Row],[Current Month High]]/Table2[[#This Row],[Close Price]])-1</f>
        <v>3.2635908440629358E-2</v>
      </c>
      <c r="AI66">
        <v>33.780400572246002</v>
      </c>
      <c r="AJ66">
        <v>109.5952023988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-0.2</v>
      </c>
      <c r="AM66" t="s">
        <v>3227</v>
      </c>
      <c r="AN66">
        <v>-0.61</v>
      </c>
      <c r="AO66" t="s">
        <v>3227</v>
      </c>
      <c r="AP66">
        <v>0.24966347099934999</v>
      </c>
      <c r="AQ66">
        <f>(Table2[[#This Row],[Sharpe Ratio]]-AVERAGE(Table2[Sharpe Ratio]))/_xlfn.STDEV.P(Table2[Sharpe Ratio])</f>
        <v>2.1684391189176142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251</v>
      </c>
      <c r="AT66">
        <f>_xlfn.RANK.AVG(Table2[[#This Row],[6M Return vs Nifty Z-Score]],Table2[6M Return vs Nifty Z-Score])</f>
        <v>75</v>
      </c>
      <c r="AU66">
        <f>_xlfn.RANK.AVG(Table2[[#This Row],[Sharpe Ratio Z-Score]],Table2[Sharpe Ratio Z-Score])</f>
        <v>10</v>
      </c>
      <c r="AV66">
        <f>(Table2[[#This Row],[Rank 1Y]]+Table2[[#This Row],[Rank 6M]]+Table2[[#This Row],[Rank Sharpe]])/3</f>
        <v>112</v>
      </c>
    </row>
    <row r="67" spans="1:48" x14ac:dyDescent="0.3">
      <c r="A67" t="s">
        <v>728</v>
      </c>
      <c r="B67" t="s">
        <v>729</v>
      </c>
      <c r="C67" t="s">
        <v>3180</v>
      </c>
      <c r="D67" t="s">
        <v>166</v>
      </c>
      <c r="E67">
        <v>24293.743076024999</v>
      </c>
      <c r="F67">
        <v>764.25</v>
      </c>
      <c r="G67">
        <v>68.125339936177497</v>
      </c>
      <c r="H67">
        <f>(Table2[[#This Row],[1Y Return vs Nifty]]-AVERAGE(Table2[1Y Return vs Nifty]))/_xlfn.STDEV.P(Table2[1Y Return vs Nifty])</f>
        <v>0.64369694228632668</v>
      </c>
      <c r="I67">
        <v>2.8439192592310198</v>
      </c>
      <c r="J67">
        <f>(Table2[[#This Row],[1M Return vs Nifty]]-AVERAGE(Table2[1M Return vs Nifty]))/_xlfn.STDEV.P(Table2[1M Return vs Nifty])</f>
        <v>0.39685491126494132</v>
      </c>
      <c r="K67">
        <v>50.476088691699701</v>
      </c>
      <c r="L67">
        <f>(Table2[[#This Row],[6M Return vs Nifty]]-AVERAGE(Table2[6M Return vs Nifty]))/_xlfn.STDEV.P(Table2[6M Return vs Nifty])</f>
        <v>0.83391621159761664</v>
      </c>
      <c r="M67">
        <v>-1.50587636914932</v>
      </c>
      <c r="N67">
        <f>(Table2[[#This Row],[1W Return vs Nifty]]-AVERAGE(Table2[1W Return vs Nifty]))/_xlfn.STDEV.P(Table2[1W Return vs Nifty])</f>
        <v>0.28742327761746461</v>
      </c>
      <c r="O67">
        <v>740.7</v>
      </c>
      <c r="P67">
        <v>696.68020119378298</v>
      </c>
      <c r="Q67">
        <v>568.12325207736603</v>
      </c>
      <c r="R67">
        <v>63.6153357601777</v>
      </c>
      <c r="S67" s="1">
        <f>(Table2[[#This Row],[Close Price]]-Table2[[#This Row],[20D EMA]])/Table2[[#This Row],[20D EMA]]</f>
        <v>3.1794248683677542E-2</v>
      </c>
      <c r="T67" s="1">
        <f>(Table2[[#This Row],[Close Price]]-Table2[[#This Row],[50D EMA]])/Table2[[#This Row],[50D EMA]]</f>
        <v>9.6988257582796375E-2</v>
      </c>
      <c r="U67" s="1">
        <f>(Table2[[#This Row],[Close Price]]-Table2[[#This Row],[200D EMA]])/Table2[[#This Row],[200D EMA]]</f>
        <v>0.34521866022115527</v>
      </c>
      <c r="V67">
        <v>0.56193784279797199</v>
      </c>
      <c r="W67">
        <v>760</v>
      </c>
      <c r="X67">
        <v>790.95</v>
      </c>
      <c r="Y67">
        <v>730.8</v>
      </c>
      <c r="Z67">
        <v>790.95</v>
      </c>
      <c r="AA67">
        <v>722.1</v>
      </c>
      <c r="AB67">
        <v>790.95</v>
      </c>
      <c r="AC67" s="1">
        <f>(Table2[[#This Row],[Close Price]]/Table2[[#This Row],[Day Low]])-1</f>
        <v>5.5921052631577872E-3</v>
      </c>
      <c r="AD67" s="1">
        <f>(Table2[[#This Row],[Day High]]/Table2[[#This Row],[Close Price]])-1</f>
        <v>3.4936211972522058E-2</v>
      </c>
      <c r="AE67" s="1">
        <f>(Table2[[#This Row],[Close Price]]/Table2[[#This Row],[Current Week Low]])-1</f>
        <v>4.5771756978653544E-2</v>
      </c>
      <c r="AF67" s="1">
        <f>(Table2[[#This Row],[Current Week High]]/Table2[[#This Row],[Close Price]])-1</f>
        <v>3.4936211972522058E-2</v>
      </c>
      <c r="AG67" s="1">
        <f>(Table2[[#This Row],[Close Price]]/Table2[[#This Row],[Current Month Low]])-1</f>
        <v>5.837141670128787E-2</v>
      </c>
      <c r="AH67" s="1">
        <f>(Table2[[#This Row],[Current Month High]]/Table2[[#This Row],[Close Price]])-1</f>
        <v>3.4936211972522058E-2</v>
      </c>
      <c r="AI67">
        <v>10.4285246974157</v>
      </c>
      <c r="AJ67">
        <v>144.95192307692301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</v>
      </c>
      <c r="AM67" t="s">
        <v>3226</v>
      </c>
      <c r="AN67">
        <v>4.3600000000000003</v>
      </c>
      <c r="AO67" t="s">
        <v>3226</v>
      </c>
      <c r="AP67">
        <v>0.17113954198734199</v>
      </c>
      <c r="AQ67">
        <f>(Table2[[#This Row],[Sharpe Ratio]]-AVERAGE(Table2[Sharpe Ratio]))/_xlfn.STDEV.P(Table2[Sharpe Ratio])</f>
        <v>1.2550543603835158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3.4169457031498651</v>
      </c>
      <c r="AS67">
        <f>_xlfn.RANK.AVG(Table2[[#This Row],[1Y Return vs Nifty Z-Score]],Table2[1Y Return vs Nifty Z-Score])</f>
        <v>137</v>
      </c>
      <c r="AT67">
        <f>_xlfn.RANK.AVG(Table2[[#This Row],[6M Return vs Nifty Z-Score]],Table2[6M Return vs Nifty Z-Score])</f>
        <v>119</v>
      </c>
      <c r="AU67">
        <f>_xlfn.RANK.AVG(Table2[[#This Row],[Sharpe Ratio Z-Score]],Table2[Sharpe Ratio Z-Score])</f>
        <v>82</v>
      </c>
      <c r="AV67">
        <f>(Table2[[#This Row],[Rank 1Y]]+Table2[[#This Row],[Rank 6M]]+Table2[[#This Row],[Rank Sharpe]])/3</f>
        <v>112.66666666666667</v>
      </c>
    </row>
    <row r="68" spans="1:48" x14ac:dyDescent="0.3">
      <c r="A68" t="s">
        <v>1137</v>
      </c>
      <c r="B68" t="s">
        <v>1138</v>
      </c>
      <c r="C68" t="s">
        <v>3168</v>
      </c>
      <c r="D68" t="s">
        <v>412</v>
      </c>
      <c r="E68">
        <v>11250.914339202</v>
      </c>
      <c r="F68">
        <v>125.14</v>
      </c>
      <c r="G68">
        <v>103.063907396522</v>
      </c>
      <c r="H68">
        <f>(Table2[[#This Row],[1Y Return vs Nifty]]-AVERAGE(Table2[1Y Return vs Nifty]))/_xlfn.STDEV.P(Table2[1Y Return vs Nifty])</f>
        <v>1.2182983040085655</v>
      </c>
      <c r="I68">
        <v>37.525217098423497</v>
      </c>
      <c r="J68">
        <f>(Table2[[#This Row],[1M Return vs Nifty]]-AVERAGE(Table2[1M Return vs Nifty]))/_xlfn.STDEV.P(Table2[1M Return vs Nifty])</f>
        <v>3.7114149814529269</v>
      </c>
      <c r="K68">
        <v>76.369722099792696</v>
      </c>
      <c r="L68">
        <f>(Table2[[#This Row],[6M Return vs Nifty]]-AVERAGE(Table2[6M Return vs Nifty]))/_xlfn.STDEV.P(Table2[6M Return vs Nifty])</f>
        <v>1.5684607123764776</v>
      </c>
      <c r="M68">
        <v>-9.73606205958205</v>
      </c>
      <c r="N68">
        <f>(Table2[[#This Row],[1W Return vs Nifty]]-AVERAGE(Table2[1W Return vs Nifty]))/_xlfn.STDEV.P(Table2[1W Return vs Nifty])</f>
        <v>-1.676491425171607</v>
      </c>
      <c r="O68">
        <v>108.01</v>
      </c>
      <c r="P68">
        <v>93.068309347475093</v>
      </c>
      <c r="Q68">
        <v>75.778191422423703</v>
      </c>
      <c r="R68">
        <v>72.105771056167796</v>
      </c>
      <c r="S68" s="1">
        <f>(Table2[[#This Row],[Close Price]]-Table2[[#This Row],[20D EMA]])/Table2[[#This Row],[20D EMA]]</f>
        <v>0.15859642625682802</v>
      </c>
      <c r="T68" s="1">
        <f>(Table2[[#This Row],[Close Price]]-Table2[[#This Row],[50D EMA]])/Table2[[#This Row],[50D EMA]]</f>
        <v>0.34460377412448395</v>
      </c>
      <c r="U68" s="1">
        <f>(Table2[[#This Row],[Close Price]]-Table2[[#This Row],[200D EMA]])/Table2[[#This Row],[200D EMA]]</f>
        <v>0.65139861022032164</v>
      </c>
      <c r="V68">
        <v>0.81753752773141297</v>
      </c>
      <c r="W68">
        <v>114.01</v>
      </c>
      <c r="X68">
        <v>125.14</v>
      </c>
      <c r="Y68">
        <v>109</v>
      </c>
      <c r="Z68">
        <v>125.14</v>
      </c>
      <c r="AA68">
        <v>105.6</v>
      </c>
      <c r="AB68">
        <v>125.14</v>
      </c>
      <c r="AC68" s="1">
        <f>(Table2[[#This Row],[Close Price]]/Table2[[#This Row],[Day Low]])-1</f>
        <v>9.7623015524954004E-2</v>
      </c>
      <c r="AD68" s="1">
        <f>(Table2[[#This Row],[Day High]]/Table2[[#This Row],[Close Price]])-1</f>
        <v>0</v>
      </c>
      <c r="AE68" s="1">
        <f>(Table2[[#This Row],[Close Price]]/Table2[[#This Row],[Current Week Low]])-1</f>
        <v>0.1480733944954129</v>
      </c>
      <c r="AF68" s="1">
        <f>(Table2[[#This Row],[Current Week High]]/Table2[[#This Row],[Close Price]])-1</f>
        <v>0</v>
      </c>
      <c r="AG68" s="1">
        <f>(Table2[[#This Row],[Close Price]]/Table2[[#This Row],[Current Month Low]])-1</f>
        <v>0.18503787878787881</v>
      </c>
      <c r="AH68" s="1">
        <f>(Table2[[#This Row],[Current Month High]]/Table2[[#This Row],[Close Price]])-1</f>
        <v>0</v>
      </c>
      <c r="AI68">
        <v>0</v>
      </c>
      <c r="AJ68">
        <v>139.73180076628299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0.83</v>
      </c>
      <c r="AM68" t="s">
        <v>3226</v>
      </c>
      <c r="AN68">
        <v>8.7100000000000009</v>
      </c>
      <c r="AO68" t="s">
        <v>3226</v>
      </c>
      <c r="AP68">
        <v>0.102915361375608</v>
      </c>
      <c r="AQ68">
        <f>(Table2[[#This Row],[Sharpe Ratio]]-AVERAGE(Table2[Sharpe Ratio]))/_xlfn.STDEV.P(Table2[Sharpe Ratio])</f>
        <v>0.46147554283980774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5.2831581155061711</v>
      </c>
      <c r="AS68">
        <f>_xlfn.RANK.AVG(Table2[[#This Row],[1Y Return vs Nifty Z-Score]],Table2[1Y Return vs Nifty Z-Score])</f>
        <v>79</v>
      </c>
      <c r="AT68">
        <f>_xlfn.RANK.AVG(Table2[[#This Row],[6M Return vs Nifty Z-Score]],Table2[6M Return vs Nifty Z-Score])</f>
        <v>46</v>
      </c>
      <c r="AU68">
        <f>_xlfn.RANK.AVG(Table2[[#This Row],[Sharpe Ratio Z-Score]],Table2[Sharpe Ratio Z-Score])</f>
        <v>221</v>
      </c>
      <c r="AV68">
        <f>(Table2[[#This Row],[Rank 1Y]]+Table2[[#This Row],[Rank 6M]]+Table2[[#This Row],[Rank Sharpe]])/3</f>
        <v>115.33333333333333</v>
      </c>
    </row>
    <row r="69" spans="1:48" x14ac:dyDescent="0.3">
      <c r="A69" t="s">
        <v>609</v>
      </c>
      <c r="B69" t="s">
        <v>610</v>
      </c>
      <c r="C69" t="s">
        <v>3181</v>
      </c>
      <c r="D69" t="s">
        <v>135</v>
      </c>
      <c r="E69">
        <v>32617.391077550001</v>
      </c>
      <c r="F69">
        <v>1335.55</v>
      </c>
      <c r="G69">
        <v>90.100822269936202</v>
      </c>
      <c r="H69">
        <f>(Table2[[#This Row],[1Y Return vs Nifty]]-AVERAGE(Table2[1Y Return vs Nifty]))/_xlfn.STDEV.P(Table2[1Y Return vs Nifty])</f>
        <v>1.0051067822236006</v>
      </c>
      <c r="I69">
        <v>10.809043684765699</v>
      </c>
      <c r="J69">
        <f>(Table2[[#This Row],[1M Return vs Nifty]]-AVERAGE(Table2[1M Return vs Nifty]))/_xlfn.STDEV.P(Table2[1M Return vs Nifty])</f>
        <v>1.1580975699846296</v>
      </c>
      <c r="K69">
        <v>40.362430871172101</v>
      </c>
      <c r="L69">
        <f>(Table2[[#This Row],[6M Return vs Nifty]]-AVERAGE(Table2[6M Return vs Nifty]))/_xlfn.STDEV.P(Table2[6M Return vs Nifty])</f>
        <v>0.54701434588626496</v>
      </c>
      <c r="M69">
        <v>-1.37371417306689</v>
      </c>
      <c r="N69">
        <f>(Table2[[#This Row],[1W Return vs Nifty]]-AVERAGE(Table2[1W Return vs Nifty]))/_xlfn.STDEV.P(Table2[1W Return vs Nifty])</f>
        <v>0.31896026715840531</v>
      </c>
      <c r="O69">
        <v>1259.56</v>
      </c>
      <c r="P69">
        <v>1236.3006343130401</v>
      </c>
      <c r="Q69">
        <v>1078.7408375349801</v>
      </c>
      <c r="R69">
        <v>83.5307686959693</v>
      </c>
      <c r="S69" s="1">
        <f>(Table2[[#This Row],[Close Price]]-Table2[[#This Row],[20D EMA]])/Table2[[#This Row],[20D EMA]]</f>
        <v>6.0330591635174201E-2</v>
      </c>
      <c r="T69" s="1">
        <f>(Table2[[#This Row],[Close Price]]-Table2[[#This Row],[50D EMA]])/Table2[[#This Row],[50D EMA]]</f>
        <v>8.0279313083187545E-2</v>
      </c>
      <c r="U69" s="1">
        <f>(Table2[[#This Row],[Close Price]]-Table2[[#This Row],[200D EMA]])/Table2[[#This Row],[200D EMA]]</f>
        <v>0.23806381804535362</v>
      </c>
      <c r="V69">
        <v>1.2350872477918999</v>
      </c>
      <c r="W69">
        <v>1324</v>
      </c>
      <c r="X69">
        <v>1349</v>
      </c>
      <c r="Y69">
        <v>1297.5999999999999</v>
      </c>
      <c r="Z69">
        <v>1349</v>
      </c>
      <c r="AA69">
        <v>1207.3499999999999</v>
      </c>
      <c r="AB69">
        <v>1349</v>
      </c>
      <c r="AC69" s="1">
        <f>(Table2[[#This Row],[Close Price]]/Table2[[#This Row],[Day Low]])-1</f>
        <v>8.7235649546828498E-3</v>
      </c>
      <c r="AD69" s="1">
        <f>(Table2[[#This Row],[Day High]]/Table2[[#This Row],[Close Price]])-1</f>
        <v>1.0070757365879368E-2</v>
      </c>
      <c r="AE69" s="1">
        <f>(Table2[[#This Row],[Close Price]]/Table2[[#This Row],[Current Week Low]])-1</f>
        <v>2.9246300863132069E-2</v>
      </c>
      <c r="AF69" s="1">
        <f>(Table2[[#This Row],[Current Week High]]/Table2[[#This Row],[Close Price]])-1</f>
        <v>1.0070757365879368E-2</v>
      </c>
      <c r="AG69" s="1">
        <f>(Table2[[#This Row],[Close Price]]/Table2[[#This Row],[Current Month Low]])-1</f>
        <v>0.10618296268687621</v>
      </c>
      <c r="AH69" s="1">
        <f>(Table2[[#This Row],[Current Month High]]/Table2[[#This Row],[Close Price]])-1</f>
        <v>1.0070757365879368E-2</v>
      </c>
      <c r="AI69">
        <v>8.8016173112200793</v>
      </c>
      <c r="AJ69">
        <v>136.38053097345099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0.03</v>
      </c>
      <c r="AM69" t="s">
        <v>3226</v>
      </c>
      <c r="AN69">
        <v>13.8</v>
      </c>
      <c r="AO69" t="s">
        <v>3226</v>
      </c>
      <c r="AP69">
        <v>0.166331176362465</v>
      </c>
      <c r="AQ69">
        <f>(Table2[[#This Row],[Sharpe Ratio]]-AVERAGE(Table2[Sharpe Ratio]))/_xlfn.STDEV.P(Table2[Sharpe Ratio])</f>
        <v>1.1991237933515182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4.2283027586044195</v>
      </c>
      <c r="AS69">
        <f>_xlfn.RANK.AVG(Table2[[#This Row],[1Y Return vs Nifty Z-Score]],Table2[1Y Return vs Nifty Z-Score])</f>
        <v>95</v>
      </c>
      <c r="AT69">
        <f>_xlfn.RANK.AVG(Table2[[#This Row],[6M Return vs Nifty Z-Score]],Table2[6M Return vs Nifty Z-Score])</f>
        <v>167</v>
      </c>
      <c r="AU69">
        <f>_xlfn.RANK.AVG(Table2[[#This Row],[Sharpe Ratio Z-Score]],Table2[Sharpe Ratio Z-Score])</f>
        <v>91</v>
      </c>
      <c r="AV69">
        <f>(Table2[[#This Row],[Rank 1Y]]+Table2[[#This Row],[Rank 6M]]+Table2[[#This Row],[Rank Sharpe]])/3</f>
        <v>117.66666666666667</v>
      </c>
    </row>
    <row r="70" spans="1:48" x14ac:dyDescent="0.3">
      <c r="A70" t="s">
        <v>1397</v>
      </c>
      <c r="B70" t="s">
        <v>1398</v>
      </c>
      <c r="C70" t="s">
        <v>3173</v>
      </c>
      <c r="D70" t="s">
        <v>57</v>
      </c>
      <c r="E70">
        <v>8210.8918599399894</v>
      </c>
      <c r="F70">
        <v>15.29</v>
      </c>
      <c r="G70">
        <v>108.890460311984</v>
      </c>
      <c r="H70">
        <f>(Table2[[#This Row],[1Y Return vs Nifty]]-AVERAGE(Table2[1Y Return vs Nifty]))/_xlfn.STDEV.P(Table2[1Y Return vs Nifty])</f>
        <v>1.3141220736342405</v>
      </c>
      <c r="I70">
        <v>-8.2937052073408104</v>
      </c>
      <c r="J70">
        <f>(Table2[[#This Row],[1M Return vs Nifty]]-AVERAGE(Table2[1M Return vs Nifty]))/_xlfn.STDEV.P(Table2[1M Return vs Nifty])</f>
        <v>-0.66758983658787763</v>
      </c>
      <c r="K70">
        <v>66.7549405056848</v>
      </c>
      <c r="L70">
        <f>(Table2[[#This Row],[6M Return vs Nifty]]-AVERAGE(Table2[6M Return vs Nifty]))/_xlfn.STDEV.P(Table2[6M Return vs Nifty])</f>
        <v>1.2957108500904686</v>
      </c>
      <c r="M70">
        <v>-4.6096410268502801</v>
      </c>
      <c r="N70">
        <f>(Table2[[#This Row],[1W Return vs Nifty]]-AVERAGE(Table2[1W Return vs Nifty]))/_xlfn.STDEV.P(Table2[1W Return vs Nifty])</f>
        <v>-0.45320752641674095</v>
      </c>
      <c r="O70">
        <v>15.7</v>
      </c>
      <c r="P70">
        <v>15.824571789162899</v>
      </c>
      <c r="Q70">
        <v>12.955395367501501</v>
      </c>
      <c r="R70">
        <v>39.242628032329897</v>
      </c>
      <c r="S70" s="1">
        <f>(Table2[[#This Row],[Close Price]]-Table2[[#This Row],[20D EMA]])/Table2[[#This Row],[20D EMA]]</f>
        <v>-2.6114649681528674E-2</v>
      </c>
      <c r="T70" s="1">
        <f>(Table2[[#This Row],[Close Price]]-Table2[[#This Row],[50D EMA]])/Table2[[#This Row],[50D EMA]]</f>
        <v>-3.3781121933990625E-2</v>
      </c>
      <c r="U70" s="1">
        <f>(Table2[[#This Row],[Close Price]]-Table2[[#This Row],[200D EMA]])/Table2[[#This Row],[200D EMA]]</f>
        <v>0.18020327178550138</v>
      </c>
      <c r="V70">
        <v>0.419705898769272</v>
      </c>
      <c r="W70">
        <v>15.2</v>
      </c>
      <c r="X70">
        <v>15.73</v>
      </c>
      <c r="Y70">
        <v>15</v>
      </c>
      <c r="Z70">
        <v>15.89</v>
      </c>
      <c r="AA70">
        <v>15</v>
      </c>
      <c r="AB70">
        <v>16.29</v>
      </c>
      <c r="AC70" s="1">
        <f>(Table2[[#This Row],[Close Price]]/Table2[[#This Row],[Day Low]])-1</f>
        <v>5.921052631578938E-3</v>
      </c>
      <c r="AD70" s="1">
        <f>(Table2[[#This Row],[Day High]]/Table2[[#This Row],[Close Price]])-1</f>
        <v>2.877697841726623E-2</v>
      </c>
      <c r="AE70" s="1">
        <f>(Table2[[#This Row],[Close Price]]/Table2[[#This Row],[Current Week Low]])-1</f>
        <v>1.9333333333333202E-2</v>
      </c>
      <c r="AF70" s="1">
        <f>(Table2[[#This Row],[Current Week High]]/Table2[[#This Row],[Close Price]])-1</f>
        <v>3.9241334205363021E-2</v>
      </c>
      <c r="AG70" s="1">
        <f>(Table2[[#This Row],[Close Price]]/Table2[[#This Row],[Current Month Low]])-1</f>
        <v>1.9333333333333202E-2</v>
      </c>
      <c r="AH70" s="1">
        <f>(Table2[[#This Row],[Current Month High]]/Table2[[#This Row],[Close Price]])-1</f>
        <v>6.5402223675604887E-2</v>
      </c>
      <c r="AI70">
        <v>37.998691955526397</v>
      </c>
      <c r="AJ70">
        <v>144.63999999999899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-0.16</v>
      </c>
      <c r="AM70" t="s">
        <v>3227</v>
      </c>
      <c r="AN70">
        <v>-2.1800000000000002</v>
      </c>
      <c r="AO70" t="s">
        <v>3227</v>
      </c>
      <c r="AP70">
        <v>0.105274161702393</v>
      </c>
      <c r="AQ70">
        <f>(Table2[[#This Row],[Sharpe Ratio]]-AVERAGE(Table2[Sharpe Ratio]))/_xlfn.STDEV.P(Table2[Sharpe Ratio])</f>
        <v>0.48891294050977402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71</v>
      </c>
      <c r="AT70">
        <f>_xlfn.RANK.AVG(Table2[[#This Row],[6M Return vs Nifty Z-Score]],Table2[6M Return vs Nifty Z-Score])</f>
        <v>71</v>
      </c>
      <c r="AU70">
        <f>_xlfn.RANK.AVG(Table2[[#This Row],[Sharpe Ratio Z-Score]],Table2[Sharpe Ratio Z-Score])</f>
        <v>213</v>
      </c>
      <c r="AV70">
        <f>(Table2[[#This Row],[Rank 1Y]]+Table2[[#This Row],[Rank 6M]]+Table2[[#This Row],[Rank Sharpe]])/3</f>
        <v>118.33333333333333</v>
      </c>
    </row>
    <row r="71" spans="1:48" x14ac:dyDescent="0.3">
      <c r="A71" t="s">
        <v>630</v>
      </c>
      <c r="B71" t="s">
        <v>631</v>
      </c>
      <c r="C71" t="s">
        <v>3172</v>
      </c>
      <c r="D71" t="s">
        <v>54</v>
      </c>
      <c r="E71">
        <v>30751.446684800001</v>
      </c>
      <c r="F71">
        <v>1208</v>
      </c>
      <c r="G71">
        <v>106.706859982537</v>
      </c>
      <c r="H71">
        <f>(Table2[[#This Row],[1Y Return vs Nifty]]-AVERAGE(Table2[1Y Return vs Nifty]))/_xlfn.STDEV.P(Table2[1Y Return vs Nifty])</f>
        <v>1.2782104775397105</v>
      </c>
      <c r="I71">
        <v>9.6997604267346809</v>
      </c>
      <c r="J71">
        <f>(Table2[[#This Row],[1M Return vs Nifty]]-AVERAGE(Table2[1M Return vs Nifty]))/_xlfn.STDEV.P(Table2[1M Return vs Nifty])</f>
        <v>1.0520811800950158</v>
      </c>
      <c r="K71">
        <v>75.734372344828898</v>
      </c>
      <c r="L71">
        <f>(Table2[[#This Row],[6M Return vs Nifty]]-AVERAGE(Table2[6M Return vs Nifty]))/_xlfn.STDEV.P(Table2[6M Return vs Nifty])</f>
        <v>1.5504372600001883</v>
      </c>
      <c r="M71">
        <v>0.53625380886762997</v>
      </c>
      <c r="N71">
        <f>(Table2[[#This Row],[1W Return vs Nifty]]-AVERAGE(Table2[1W Return vs Nifty]))/_xlfn.STDEV.P(Table2[1W Return vs Nifty])</f>
        <v>0.77472327696971299</v>
      </c>
      <c r="O71">
        <v>1115.76</v>
      </c>
      <c r="P71">
        <v>1004.40494663494</v>
      </c>
      <c r="Q71">
        <v>783.25460434529202</v>
      </c>
      <c r="R71">
        <v>80.701357906111696</v>
      </c>
      <c r="S71" s="1">
        <f>(Table2[[#This Row],[Close Price]]-Table2[[#This Row],[20D EMA]])/Table2[[#This Row],[20D EMA]]</f>
        <v>8.2670108267010836E-2</v>
      </c>
      <c r="T71" s="1">
        <f>(Table2[[#This Row],[Close Price]]-Table2[[#This Row],[50D EMA]])/Table2[[#This Row],[50D EMA]]</f>
        <v>0.20270216116235287</v>
      </c>
      <c r="U71" s="1">
        <f>(Table2[[#This Row],[Close Price]]-Table2[[#This Row],[200D EMA]])/Table2[[#This Row],[200D EMA]]</f>
        <v>0.54228266683442583</v>
      </c>
      <c r="V71">
        <v>0.79917954548034298</v>
      </c>
      <c r="W71">
        <v>1189.55</v>
      </c>
      <c r="X71">
        <v>1226</v>
      </c>
      <c r="Y71">
        <v>1175.0999999999999</v>
      </c>
      <c r="Z71">
        <v>1257</v>
      </c>
      <c r="AA71">
        <v>1061.5</v>
      </c>
      <c r="AB71">
        <v>1257</v>
      </c>
      <c r="AC71" s="1">
        <f>(Table2[[#This Row],[Close Price]]/Table2[[#This Row],[Day Low]])-1</f>
        <v>1.5510066831995406E-2</v>
      </c>
      <c r="AD71" s="1">
        <f>(Table2[[#This Row],[Day High]]/Table2[[#This Row],[Close Price]])-1</f>
        <v>1.490066225165565E-2</v>
      </c>
      <c r="AE71" s="1">
        <f>(Table2[[#This Row],[Close Price]]/Table2[[#This Row],[Current Week Low]])-1</f>
        <v>2.7997617224066129E-2</v>
      </c>
      <c r="AF71" s="1">
        <f>(Table2[[#This Row],[Current Week High]]/Table2[[#This Row],[Close Price]])-1</f>
        <v>4.0562913907284726E-2</v>
      </c>
      <c r="AG71" s="1">
        <f>(Table2[[#This Row],[Close Price]]/Table2[[#This Row],[Current Month Low]])-1</f>
        <v>0.13801224682053692</v>
      </c>
      <c r="AH71" s="1">
        <f>(Table2[[#This Row],[Current Month High]]/Table2[[#This Row],[Close Price]])-1</f>
        <v>4.0562913907284726E-2</v>
      </c>
      <c r="AI71">
        <v>4.0562913907284699</v>
      </c>
      <c r="AJ71">
        <v>136.39921722113499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0.38</v>
      </c>
      <c r="AM71" t="s">
        <v>3226</v>
      </c>
      <c r="AN71">
        <v>13.86</v>
      </c>
      <c r="AO71" t="s">
        <v>3226</v>
      </c>
      <c r="AP71">
        <v>9.6726866026404998E-2</v>
      </c>
      <c r="AQ71">
        <f>(Table2[[#This Row],[Sharpe Ratio]]-AVERAGE(Table2[Sharpe Ratio]))/_xlfn.STDEV.P(Table2[Sharpe Ratio])</f>
        <v>0.38949140499366414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5.0449435995982919</v>
      </c>
      <c r="AS71">
        <f>_xlfn.RANK.AVG(Table2[[#This Row],[1Y Return vs Nifty Z-Score]],Table2[1Y Return vs Nifty Z-Score])</f>
        <v>74</v>
      </c>
      <c r="AT71">
        <f>_xlfn.RANK.AVG(Table2[[#This Row],[6M Return vs Nifty Z-Score]],Table2[6M Return vs Nifty Z-Score])</f>
        <v>48</v>
      </c>
      <c r="AU71">
        <f>_xlfn.RANK.AVG(Table2[[#This Row],[Sharpe Ratio Z-Score]],Table2[Sharpe Ratio Z-Score])</f>
        <v>239</v>
      </c>
      <c r="AV71">
        <f>(Table2[[#This Row],[Rank 1Y]]+Table2[[#This Row],[Rank 6M]]+Table2[[#This Row],[Rank Sharpe]])/3</f>
        <v>120.33333333333333</v>
      </c>
    </row>
    <row r="72" spans="1:48" x14ac:dyDescent="0.3">
      <c r="A72" t="s">
        <v>381</v>
      </c>
      <c r="B72" t="s">
        <v>382</v>
      </c>
      <c r="C72" t="s">
        <v>3182</v>
      </c>
      <c r="D72" t="s">
        <v>383</v>
      </c>
      <c r="E72">
        <v>64454.839330139999</v>
      </c>
      <c r="F72">
        <v>996.1</v>
      </c>
      <c r="G72">
        <v>66.777178479432095</v>
      </c>
      <c r="H72">
        <f>(Table2[[#This Row],[1Y Return vs Nifty]]-AVERAGE(Table2[1Y Return vs Nifty]))/_xlfn.STDEV.P(Table2[1Y Return vs Nifty])</f>
        <v>0.62152501409417671</v>
      </c>
      <c r="I72">
        <v>-4.1763013319223301</v>
      </c>
      <c r="J72">
        <f>(Table2[[#This Row],[1M Return vs Nifty]]-AVERAGE(Table2[1M Return vs Nifty]))/_xlfn.STDEV.P(Table2[1M Return vs Nifty])</f>
        <v>-0.27408142344894398</v>
      </c>
      <c r="K72">
        <v>52.5942924244099</v>
      </c>
      <c r="L72">
        <f>(Table2[[#This Row],[6M Return vs Nifty]]-AVERAGE(Table2[6M Return vs Nifty]))/_xlfn.STDEV.P(Table2[6M Return vs Nifty])</f>
        <v>0.89400491675806104</v>
      </c>
      <c r="M72">
        <v>-3.5498060031782201</v>
      </c>
      <c r="N72">
        <f>(Table2[[#This Row],[1W Return vs Nifty]]-AVERAGE(Table2[1W Return vs Nifty]))/_xlfn.STDEV.P(Table2[1W Return vs Nifty])</f>
        <v>-0.20030611400511839</v>
      </c>
      <c r="O72">
        <v>984.68</v>
      </c>
      <c r="P72">
        <v>967.06663015271795</v>
      </c>
      <c r="Q72">
        <v>817.39845258556898</v>
      </c>
      <c r="R72">
        <v>55.202291639351699</v>
      </c>
      <c r="S72" s="1">
        <f>(Table2[[#This Row],[Close Price]]-Table2[[#This Row],[20D EMA]])/Table2[[#This Row],[20D EMA]]</f>
        <v>1.1597676402486162E-2</v>
      </c>
      <c r="T72" s="1">
        <f>(Table2[[#This Row],[Close Price]]-Table2[[#This Row],[50D EMA]])/Table2[[#This Row],[50D EMA]]</f>
        <v>3.0022098728292548E-2</v>
      </c>
      <c r="U72" s="1">
        <f>(Table2[[#This Row],[Close Price]]-Table2[[#This Row],[200D EMA]])/Table2[[#This Row],[200D EMA]]</f>
        <v>0.21862232164639897</v>
      </c>
      <c r="V72">
        <v>0.31088964808488101</v>
      </c>
      <c r="W72">
        <v>990</v>
      </c>
      <c r="X72">
        <v>1014</v>
      </c>
      <c r="Y72">
        <v>946.8</v>
      </c>
      <c r="Z72">
        <v>1028.2</v>
      </c>
      <c r="AA72">
        <v>946.8</v>
      </c>
      <c r="AB72">
        <v>1035</v>
      </c>
      <c r="AC72" s="1">
        <f>(Table2[[#This Row],[Close Price]]/Table2[[#This Row],[Day Low]])-1</f>
        <v>6.1616161616162568E-3</v>
      </c>
      <c r="AD72" s="1">
        <f>(Table2[[#This Row],[Day High]]/Table2[[#This Row],[Close Price]])-1</f>
        <v>1.7970083324967412E-2</v>
      </c>
      <c r="AE72" s="1">
        <f>(Table2[[#This Row],[Close Price]]/Table2[[#This Row],[Current Week Low]])-1</f>
        <v>5.2070130967469375E-2</v>
      </c>
      <c r="AF72" s="1">
        <f>(Table2[[#This Row],[Current Week High]]/Table2[[#This Row],[Close Price]])-1</f>
        <v>3.2225680152595082E-2</v>
      </c>
      <c r="AG72" s="1">
        <f>(Table2[[#This Row],[Close Price]]/Table2[[#This Row],[Current Month Low]])-1</f>
        <v>5.2070130967469375E-2</v>
      </c>
      <c r="AH72" s="1">
        <f>(Table2[[#This Row],[Current Month High]]/Table2[[#This Row],[Close Price]])-1</f>
        <v>3.9052303985543491E-2</v>
      </c>
      <c r="AI72">
        <v>19.1647424957333</v>
      </c>
      <c r="AJ72">
        <v>103.18204997450199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-0.04</v>
      </c>
      <c r="AM72" t="s">
        <v>3227</v>
      </c>
      <c r="AN72">
        <v>1.72</v>
      </c>
      <c r="AO72" t="s">
        <v>3226</v>
      </c>
      <c r="AP72">
        <v>0.15231141297401901</v>
      </c>
      <c r="AQ72">
        <f>(Table2[[#This Row],[Sharpe Ratio]]-AVERAGE(Table2[Sharpe Ratio]))/_xlfn.STDEV.P(Table2[Sharpe Ratio])</f>
        <v>1.0360469025440968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2.0771892959422722</v>
      </c>
      <c r="AS72">
        <f>_xlfn.RANK.AVG(Table2[[#This Row],[1Y Return vs Nifty Z-Score]],Table2[1Y Return vs Nifty Z-Score])</f>
        <v>141</v>
      </c>
      <c r="AT72">
        <f>_xlfn.RANK.AVG(Table2[[#This Row],[6M Return vs Nifty Z-Score]],Table2[6M Return vs Nifty Z-Score])</f>
        <v>113</v>
      </c>
      <c r="AU72">
        <f>_xlfn.RANK.AVG(Table2[[#This Row],[Sharpe Ratio Z-Score]],Table2[Sharpe Ratio Z-Score])</f>
        <v>109</v>
      </c>
      <c r="AV72">
        <f>(Table2[[#This Row],[Rank 1Y]]+Table2[[#This Row],[Rank 6M]]+Table2[[#This Row],[Rank Sharpe]])/3</f>
        <v>121</v>
      </c>
    </row>
    <row r="73" spans="1:48" x14ac:dyDescent="0.3">
      <c r="A73" t="s">
        <v>551</v>
      </c>
      <c r="B73" t="s">
        <v>552</v>
      </c>
      <c r="C73" t="s">
        <v>3168</v>
      </c>
      <c r="D73" t="s">
        <v>553</v>
      </c>
      <c r="E73">
        <v>39295.695726929996</v>
      </c>
      <c r="F73">
        <v>2902.7</v>
      </c>
      <c r="G73">
        <v>96.901375372698098</v>
      </c>
      <c r="H73">
        <f>(Table2[[#This Row],[1Y Return vs Nifty]]-AVERAGE(Table2[1Y Return vs Nifty]))/_xlfn.STDEV.P(Table2[1Y Return vs Nifty])</f>
        <v>1.1169490057992106</v>
      </c>
      <c r="I73">
        <v>5.8141000476823601</v>
      </c>
      <c r="J73">
        <f>(Table2[[#This Row],[1M Return vs Nifty]]-AVERAGE(Table2[1M Return vs Nifty]))/_xlfn.STDEV.P(Table2[1M Return vs Nifty])</f>
        <v>0.68072095019716572</v>
      </c>
      <c r="K73">
        <v>29.0220292271405</v>
      </c>
      <c r="L73">
        <f>(Table2[[#This Row],[6M Return vs Nifty]]-AVERAGE(Table2[6M Return vs Nifty]))/_xlfn.STDEV.P(Table2[6M Return vs Nifty])</f>
        <v>0.22531249999377484</v>
      </c>
      <c r="M73">
        <v>-2.8452768740917298</v>
      </c>
      <c r="N73">
        <f>(Table2[[#This Row],[1W Return vs Nifty]]-AVERAGE(Table2[1W Return vs Nifty]))/_xlfn.STDEV.P(Table2[1W Return vs Nifty])</f>
        <v>-3.2188994027550905E-2</v>
      </c>
      <c r="O73">
        <v>2777.39</v>
      </c>
      <c r="P73">
        <v>2670.7915590243301</v>
      </c>
      <c r="Q73">
        <v>2376.16895571438</v>
      </c>
      <c r="R73">
        <v>67.8226575127171</v>
      </c>
      <c r="S73" s="1">
        <f>(Table2[[#This Row],[Close Price]]-Table2[[#This Row],[20D EMA]])/Table2[[#This Row],[20D EMA]]</f>
        <v>4.5117898458624808E-2</v>
      </c>
      <c r="T73" s="1">
        <f>(Table2[[#This Row],[Close Price]]-Table2[[#This Row],[50D EMA]])/Table2[[#This Row],[50D EMA]]</f>
        <v>8.6831351623856565E-2</v>
      </c>
      <c r="U73" s="1">
        <f>(Table2[[#This Row],[Close Price]]-Table2[[#This Row],[200D EMA]])/Table2[[#This Row],[200D EMA]]</f>
        <v>0.22158821788298369</v>
      </c>
      <c r="V73">
        <v>0.72521351094373598</v>
      </c>
      <c r="W73">
        <v>2874</v>
      </c>
      <c r="X73">
        <v>2935.5</v>
      </c>
      <c r="Y73">
        <v>2741.3</v>
      </c>
      <c r="Z73">
        <v>2945.9</v>
      </c>
      <c r="AA73">
        <v>2700.1</v>
      </c>
      <c r="AB73">
        <v>2945.9</v>
      </c>
      <c r="AC73" s="1">
        <f>(Table2[[#This Row],[Close Price]]/Table2[[#This Row],[Day Low]])-1</f>
        <v>9.9860821155184354E-3</v>
      </c>
      <c r="AD73" s="1">
        <f>(Table2[[#This Row],[Day High]]/Table2[[#This Row],[Close Price]])-1</f>
        <v>1.1299824301512551E-2</v>
      </c>
      <c r="AE73" s="1">
        <f>(Table2[[#This Row],[Close Price]]/Table2[[#This Row],[Current Week Low]])-1</f>
        <v>5.8877175062926224E-2</v>
      </c>
      <c r="AF73" s="1">
        <f>(Table2[[#This Row],[Current Week High]]/Table2[[#This Row],[Close Price]])-1</f>
        <v>1.4882695421504222E-2</v>
      </c>
      <c r="AG73" s="1">
        <f>(Table2[[#This Row],[Close Price]]/Table2[[#This Row],[Current Month Low]])-1</f>
        <v>7.503425799044483E-2</v>
      </c>
      <c r="AH73" s="1">
        <f>(Table2[[#This Row],[Current Month High]]/Table2[[#This Row],[Close Price]])-1</f>
        <v>1.4882695421504222E-2</v>
      </c>
      <c r="AI73">
        <v>12.4711475522789</v>
      </c>
      <c r="AJ73">
        <v>151.35954277797001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0.12</v>
      </c>
      <c r="AM73" t="s">
        <v>3226</v>
      </c>
      <c r="AN73">
        <v>4.3899999999999997</v>
      </c>
      <c r="AO73" t="s">
        <v>3226</v>
      </c>
      <c r="AP73">
        <v>0.18890267606482999</v>
      </c>
      <c r="AQ73">
        <f>(Table2[[#This Row],[Sharpe Ratio]]-AVERAGE(Table2[Sharpe Ratio]))/_xlfn.STDEV.P(Table2[Sharpe Ratio])</f>
        <v>1.461673872859695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3.4524673348222956</v>
      </c>
      <c r="AS73">
        <f>_xlfn.RANK.AVG(Table2[[#This Row],[1Y Return vs Nifty Z-Score]],Table2[1Y Return vs Nifty Z-Score])</f>
        <v>82</v>
      </c>
      <c r="AT73">
        <f>_xlfn.RANK.AVG(Table2[[#This Row],[6M Return vs Nifty Z-Score]],Table2[6M Return vs Nifty Z-Score])</f>
        <v>234</v>
      </c>
      <c r="AU73">
        <f>_xlfn.RANK.AVG(Table2[[#This Row],[Sharpe Ratio Z-Score]],Table2[Sharpe Ratio Z-Score])</f>
        <v>51</v>
      </c>
      <c r="AV73">
        <f>(Table2[[#This Row],[Rank 1Y]]+Table2[[#This Row],[Rank 6M]]+Table2[[#This Row],[Rank Sharpe]])/3</f>
        <v>122.33333333333333</v>
      </c>
    </row>
    <row r="74" spans="1:48" x14ac:dyDescent="0.3">
      <c r="A74" t="s">
        <v>1054</v>
      </c>
      <c r="B74" t="s">
        <v>1055</v>
      </c>
      <c r="C74" t="s">
        <v>3180</v>
      </c>
      <c r="D74" t="s">
        <v>261</v>
      </c>
      <c r="E74">
        <v>12934.12586688</v>
      </c>
      <c r="F74">
        <v>1628.8</v>
      </c>
      <c r="G74">
        <v>80.517704797243098</v>
      </c>
      <c r="H74">
        <f>(Table2[[#This Row],[1Y Return vs Nifty]]-AVERAGE(Table2[1Y Return vs Nifty]))/_xlfn.STDEV.P(Table2[1Y Return vs Nifty])</f>
        <v>0.84750237112106996</v>
      </c>
      <c r="I74">
        <v>-22.233796157544301</v>
      </c>
      <c r="J74">
        <f>(Table2[[#This Row],[1M Return vs Nifty]]-AVERAGE(Table2[1M Return vs Nifty]))/_xlfn.STDEV.P(Table2[1M Return vs Nifty])</f>
        <v>-1.9998718363150605</v>
      </c>
      <c r="K74">
        <v>48.841962216132302</v>
      </c>
      <c r="L74">
        <f>(Table2[[#This Row],[6M Return vs Nifty]]-AVERAGE(Table2[6M Return vs Nifty]))/_xlfn.STDEV.P(Table2[6M Return vs Nifty])</f>
        <v>0.78755969618367661</v>
      </c>
      <c r="M74">
        <v>-5.1110297350045402</v>
      </c>
      <c r="N74">
        <f>(Table2[[#This Row],[1W Return vs Nifty]]-AVERAGE(Table2[1W Return vs Nifty]))/_xlfn.STDEV.P(Table2[1W Return vs Nifty])</f>
        <v>-0.57285059314623499</v>
      </c>
      <c r="O74">
        <v>1759.02</v>
      </c>
      <c r="P74">
        <v>1879.19876392835</v>
      </c>
      <c r="Q74">
        <v>1539.5519452569099</v>
      </c>
      <c r="R74">
        <v>29.440888489797999</v>
      </c>
      <c r="S74" s="1">
        <f>(Table2[[#This Row],[Close Price]]-Table2[[#This Row],[20D EMA]])/Table2[[#This Row],[20D EMA]]</f>
        <v>-7.4029857534308893E-2</v>
      </c>
      <c r="T74" s="1">
        <f>(Table2[[#This Row],[Close Price]]-Table2[[#This Row],[50D EMA]])/Table2[[#This Row],[50D EMA]]</f>
        <v>-0.13324762060023218</v>
      </c>
      <c r="U74" s="1">
        <f>(Table2[[#This Row],[Close Price]]-Table2[[#This Row],[200D EMA]])/Table2[[#This Row],[200D EMA]]</f>
        <v>5.797014840457166E-2</v>
      </c>
      <c r="V74">
        <v>0.90009061930216205</v>
      </c>
      <c r="W74">
        <v>1619.15</v>
      </c>
      <c r="X74">
        <v>1679</v>
      </c>
      <c r="Y74">
        <v>1605</v>
      </c>
      <c r="Z74">
        <v>1687.9</v>
      </c>
      <c r="AA74">
        <v>1605</v>
      </c>
      <c r="AB74">
        <v>1816.7</v>
      </c>
      <c r="AC74" s="1">
        <f>(Table2[[#This Row],[Close Price]]/Table2[[#This Row],[Day Low]])-1</f>
        <v>5.9599172405273571E-3</v>
      </c>
      <c r="AD74" s="1">
        <f>(Table2[[#This Row],[Day High]]/Table2[[#This Row],[Close Price]])-1</f>
        <v>3.082023575638515E-2</v>
      </c>
      <c r="AE74" s="1">
        <f>(Table2[[#This Row],[Close Price]]/Table2[[#This Row],[Current Week Low]])-1</f>
        <v>1.4828660436136953E-2</v>
      </c>
      <c r="AF74" s="1">
        <f>(Table2[[#This Row],[Current Week High]]/Table2[[#This Row],[Close Price]])-1</f>
        <v>3.6284381139489286E-2</v>
      </c>
      <c r="AG74" s="1">
        <f>(Table2[[#This Row],[Close Price]]/Table2[[#This Row],[Current Month Low]])-1</f>
        <v>1.4828660436136953E-2</v>
      </c>
      <c r="AH74" s="1">
        <f>(Table2[[#This Row],[Current Month High]]/Table2[[#This Row],[Close Price]])-1</f>
        <v>0.1153610019646365</v>
      </c>
      <c r="AI74">
        <v>64.783889980353607</v>
      </c>
      <c r="AJ74">
        <v>113.725232909067</v>
      </c>
      <c r="AK74" t="str">
        <f>IF(AND(Table2[[#This Row],[20D EMA]]&gt;Table2[[#This Row],[50D EMA]],Table2[[#This Row],[50D EMA]]&gt;Table2[[#This Row],[200D EMA]]),"Uptrend","Downtrend/NoTrend")</f>
        <v>Downtrend/NoTrend</v>
      </c>
      <c r="AL74">
        <v>-0.3</v>
      </c>
      <c r="AM74" t="s">
        <v>3227</v>
      </c>
      <c r="AN74">
        <v>-7.46</v>
      </c>
      <c r="AO74" t="s">
        <v>3227</v>
      </c>
      <c r="AP74">
        <v>0.139255855312055</v>
      </c>
      <c r="AQ74">
        <f>(Table2[[#This Row],[Sharpe Ratio]]-AVERAGE(Table2[Sharpe Ratio]))/_xlfn.STDEV.P(Table2[Sharpe Ratio])</f>
        <v>0.88418558418370963</v>
      </c>
      <c r="AR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">
        <f>_xlfn.RANK.AVG(Table2[[#This Row],[1Y Return vs Nifty Z-Score]],Table2[1Y Return vs Nifty Z-Score])</f>
        <v>112</v>
      </c>
      <c r="AT74">
        <f>_xlfn.RANK.AVG(Table2[[#This Row],[6M Return vs Nifty Z-Score]],Table2[6M Return vs Nifty Z-Score])</f>
        <v>126</v>
      </c>
      <c r="AU74">
        <f>_xlfn.RANK.AVG(Table2[[#This Row],[Sharpe Ratio Z-Score]],Table2[Sharpe Ratio Z-Score])</f>
        <v>137</v>
      </c>
      <c r="AV74">
        <f>(Table2[[#This Row],[Rank 1Y]]+Table2[[#This Row],[Rank 6M]]+Table2[[#This Row],[Rank Sharpe]])/3</f>
        <v>125</v>
      </c>
    </row>
    <row r="75" spans="1:48" x14ac:dyDescent="0.3">
      <c r="A75" t="s">
        <v>1081</v>
      </c>
      <c r="B75" t="s">
        <v>1082</v>
      </c>
      <c r="C75" t="s">
        <v>3172</v>
      </c>
      <c r="D75" t="s">
        <v>54</v>
      </c>
      <c r="E75">
        <v>12456.659668439999</v>
      </c>
      <c r="F75">
        <v>1354.6</v>
      </c>
      <c r="G75">
        <v>164.50241786597101</v>
      </c>
      <c r="H75">
        <f>(Table2[[#This Row],[1Y Return vs Nifty]]-AVERAGE(Table2[1Y Return vs Nifty]))/_xlfn.STDEV.P(Table2[1Y Return vs Nifty])</f>
        <v>2.2287190036551721</v>
      </c>
      <c r="I75">
        <v>14.6770935203495</v>
      </c>
      <c r="J75">
        <f>(Table2[[#This Row],[1M Return vs Nifty]]-AVERAGE(Table2[1M Return vs Nifty]))/_xlfn.STDEV.P(Table2[1M Return vs Nifty])</f>
        <v>1.5277747254927694</v>
      </c>
      <c r="K75">
        <v>64.648782728455203</v>
      </c>
      <c r="L75">
        <f>(Table2[[#This Row],[6M Return vs Nifty]]-AVERAGE(Table2[6M Return vs Nifty]))/_xlfn.STDEV.P(Table2[6M Return vs Nifty])</f>
        <v>1.2359638617611639</v>
      </c>
      <c r="M75">
        <v>-1.6738989942735201</v>
      </c>
      <c r="N75">
        <f>(Table2[[#This Row],[1W Return vs Nifty]]-AVERAGE(Table2[1W Return vs Nifty]))/_xlfn.STDEV.P(Table2[1W Return vs Nifty])</f>
        <v>0.24732915139790382</v>
      </c>
      <c r="O75">
        <v>1306.71</v>
      </c>
      <c r="P75">
        <v>1189.19307024004</v>
      </c>
      <c r="Q75">
        <v>905.43900009336096</v>
      </c>
      <c r="R75">
        <v>60.447206698980501</v>
      </c>
      <c r="S75" s="1">
        <f>(Table2[[#This Row],[Close Price]]-Table2[[#This Row],[20D EMA]])/Table2[[#This Row],[20D EMA]]</f>
        <v>3.6649294793795008E-2</v>
      </c>
      <c r="T75" s="1">
        <f>(Table2[[#This Row],[Close Price]]-Table2[[#This Row],[50D EMA]])/Table2[[#This Row],[50D EMA]]</f>
        <v>0.13909173699319682</v>
      </c>
      <c r="U75" s="1">
        <f>(Table2[[#This Row],[Close Price]]-Table2[[#This Row],[200D EMA]])/Table2[[#This Row],[200D EMA]]</f>
        <v>0.49606986208935711</v>
      </c>
      <c r="V75">
        <v>0.82648545218712999</v>
      </c>
      <c r="W75">
        <v>1351</v>
      </c>
      <c r="X75">
        <v>1375</v>
      </c>
      <c r="Y75">
        <v>1250.55</v>
      </c>
      <c r="Z75">
        <v>1382</v>
      </c>
      <c r="AA75">
        <v>1250.55</v>
      </c>
      <c r="AB75">
        <v>1395</v>
      </c>
      <c r="AC75" s="1">
        <f>(Table2[[#This Row],[Close Price]]/Table2[[#This Row],[Day Low]])-1</f>
        <v>2.6646928201332631E-3</v>
      </c>
      <c r="AD75" s="1">
        <f>(Table2[[#This Row],[Day High]]/Table2[[#This Row],[Close Price]])-1</f>
        <v>1.5059796249815571E-2</v>
      </c>
      <c r="AE75" s="1">
        <f>(Table2[[#This Row],[Close Price]]/Table2[[#This Row],[Current Week Low]])-1</f>
        <v>8.3203390508176378E-2</v>
      </c>
      <c r="AF75" s="1">
        <f>(Table2[[#This Row],[Current Week High]]/Table2[[#This Row],[Close Price]])-1</f>
        <v>2.0227373394360093E-2</v>
      </c>
      <c r="AG75" s="1">
        <f>(Table2[[#This Row],[Close Price]]/Table2[[#This Row],[Current Month Low]])-1</f>
        <v>8.3203390508176378E-2</v>
      </c>
      <c r="AH75" s="1">
        <f>(Table2[[#This Row],[Current Month High]]/Table2[[#This Row],[Close Price]])-1</f>
        <v>2.9824302377085665E-2</v>
      </c>
      <c r="AI75">
        <v>2.9824302377085599</v>
      </c>
      <c r="AJ75">
        <v>198.96270139042099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0.18</v>
      </c>
      <c r="AM75" t="s">
        <v>3226</v>
      </c>
      <c r="AN75">
        <v>3.74</v>
      </c>
      <c r="AO75" t="s">
        <v>3226</v>
      </c>
      <c r="AP75">
        <v>8.6869038274694999E-2</v>
      </c>
      <c r="AQ75">
        <f>(Table2[[#This Row],[Sharpe Ratio]]-AVERAGE(Table2[Sharpe Ratio]))/_xlfn.STDEV.P(Table2[Sharpe Ratio])</f>
        <v>0.27482585356297262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5.5146125958699814</v>
      </c>
      <c r="AS75">
        <f>_xlfn.RANK.AVG(Table2[[#This Row],[1Y Return vs Nifty Z-Score]],Table2[1Y Return vs Nifty Z-Score])</f>
        <v>33</v>
      </c>
      <c r="AT75">
        <f>_xlfn.RANK.AVG(Table2[[#This Row],[6M Return vs Nifty Z-Score]],Table2[6M Return vs Nifty Z-Score])</f>
        <v>82</v>
      </c>
      <c r="AU75">
        <f>_xlfn.RANK.AVG(Table2[[#This Row],[Sharpe Ratio Z-Score]],Table2[Sharpe Ratio Z-Score])</f>
        <v>266</v>
      </c>
      <c r="AV75">
        <f>(Table2[[#This Row],[Rank 1Y]]+Table2[[#This Row],[Rank 6M]]+Table2[[#This Row],[Rank Sharpe]])/3</f>
        <v>127</v>
      </c>
    </row>
    <row r="76" spans="1:48" x14ac:dyDescent="0.3">
      <c r="A76" t="s">
        <v>1489</v>
      </c>
      <c r="B76" t="s">
        <v>1490</v>
      </c>
      <c r="C76" t="s">
        <v>3171</v>
      </c>
      <c r="D76" t="s">
        <v>46</v>
      </c>
      <c r="E76">
        <v>7130.3697118</v>
      </c>
      <c r="F76">
        <v>254</v>
      </c>
      <c r="G76">
        <v>119.30766013344</v>
      </c>
      <c r="H76">
        <f>(Table2[[#This Row],[1Y Return vs Nifty]]-AVERAGE(Table2[1Y Return vs Nifty]))/_xlfn.STDEV.P(Table2[1Y Return vs Nifty])</f>
        <v>1.4854438431811781</v>
      </c>
      <c r="I76">
        <v>-4.3335011257081604</v>
      </c>
      <c r="J76">
        <f>(Table2[[#This Row],[1M Return vs Nifty]]-AVERAGE(Table2[1M Return vs Nifty]))/_xlfn.STDEV.P(Table2[1M Return vs Nifty])</f>
        <v>-0.28910531793929012</v>
      </c>
      <c r="K76">
        <v>58.703733721601402</v>
      </c>
      <c r="L76">
        <f>(Table2[[#This Row],[6M Return vs Nifty]]-AVERAGE(Table2[6M Return vs Nifty]))/_xlfn.STDEV.P(Table2[6M Return vs Nifty])</f>
        <v>1.0673161101682789</v>
      </c>
      <c r="M76">
        <v>-10.8401048171716</v>
      </c>
      <c r="N76">
        <f>(Table2[[#This Row],[1W Return vs Nifty]]-AVERAGE(Table2[1W Return vs Nifty]))/_xlfn.STDEV.P(Table2[1W Return vs Nifty])</f>
        <v>-1.9399418363401435</v>
      </c>
      <c r="O76">
        <v>245.8</v>
      </c>
      <c r="P76">
        <v>237.62057176304501</v>
      </c>
      <c r="Q76">
        <v>194.85430343124199</v>
      </c>
      <c r="R76">
        <v>57.617269873880197</v>
      </c>
      <c r="S76" s="1">
        <f>(Table2[[#This Row],[Close Price]]-Table2[[#This Row],[20D EMA]])/Table2[[#This Row],[20D EMA]]</f>
        <v>3.336045565500402E-2</v>
      </c>
      <c r="T76" s="1">
        <f>(Table2[[#This Row],[Close Price]]-Table2[[#This Row],[50D EMA]])/Table2[[#This Row],[50D EMA]]</f>
        <v>6.8931019378610625E-2</v>
      </c>
      <c r="U76" s="1">
        <f>(Table2[[#This Row],[Close Price]]-Table2[[#This Row],[200D EMA]])/Table2[[#This Row],[200D EMA]]</f>
        <v>0.30353805652349208</v>
      </c>
      <c r="V76">
        <v>1.63846537678856</v>
      </c>
      <c r="W76">
        <v>248.2</v>
      </c>
      <c r="X76">
        <v>264</v>
      </c>
      <c r="Y76">
        <v>245</v>
      </c>
      <c r="Z76">
        <v>270.39</v>
      </c>
      <c r="AA76">
        <v>227.4</v>
      </c>
      <c r="AB76">
        <v>284.74</v>
      </c>
      <c r="AC76" s="1">
        <f>(Table2[[#This Row],[Close Price]]/Table2[[#This Row],[Day Low]])-1</f>
        <v>2.3368251410153196E-2</v>
      </c>
      <c r="AD76" s="1">
        <f>(Table2[[#This Row],[Day High]]/Table2[[#This Row],[Close Price]])-1</f>
        <v>3.937007874015741E-2</v>
      </c>
      <c r="AE76" s="1">
        <f>(Table2[[#This Row],[Close Price]]/Table2[[#This Row],[Current Week Low]])-1</f>
        <v>3.6734693877551017E-2</v>
      </c>
      <c r="AF76" s="1">
        <f>(Table2[[#This Row],[Current Week High]]/Table2[[#This Row],[Close Price]])-1</f>
        <v>6.4527559055117978E-2</v>
      </c>
      <c r="AG76" s="1">
        <f>(Table2[[#This Row],[Close Price]]/Table2[[#This Row],[Current Month Low]])-1</f>
        <v>0.11697449428320139</v>
      </c>
      <c r="AH76" s="1">
        <f>(Table2[[#This Row],[Current Month High]]/Table2[[#This Row],[Close Price]])-1</f>
        <v>0.12102362204724404</v>
      </c>
      <c r="AI76">
        <v>12.1023622047244</v>
      </c>
      <c r="AJ76">
        <v>151.73439048562901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0.04</v>
      </c>
      <c r="AM76" t="s">
        <v>3226</v>
      </c>
      <c r="AN76">
        <v>8.9</v>
      </c>
      <c r="AO76" t="s">
        <v>3226</v>
      </c>
      <c r="AP76">
        <v>9.8422305308946995E-2</v>
      </c>
      <c r="AQ76">
        <f>(Table2[[#This Row],[Sharpe Ratio]]-AVERAGE(Table2[Sharpe Ratio]))/_xlfn.STDEV.P(Table2[Sharpe Ratio])</f>
        <v>0.40921263416772952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0.73292543323775261</v>
      </c>
      <c r="AS76">
        <f>_xlfn.RANK.AVG(Table2[[#This Row],[1Y Return vs Nifty Z-Score]],Table2[1Y Return vs Nifty Z-Score])</f>
        <v>58</v>
      </c>
      <c r="AT76">
        <f>_xlfn.RANK.AVG(Table2[[#This Row],[6M Return vs Nifty Z-Score]],Table2[6M Return vs Nifty Z-Score])</f>
        <v>96</v>
      </c>
      <c r="AU76">
        <f>_xlfn.RANK.AVG(Table2[[#This Row],[Sharpe Ratio Z-Score]],Table2[Sharpe Ratio Z-Score])</f>
        <v>232</v>
      </c>
      <c r="AV76">
        <f>(Table2[[#This Row],[Rank 1Y]]+Table2[[#This Row],[Rank 6M]]+Table2[[#This Row],[Rank Sharpe]])/3</f>
        <v>128.66666666666666</v>
      </c>
    </row>
    <row r="77" spans="1:48" x14ac:dyDescent="0.3">
      <c r="A77" t="s">
        <v>1087</v>
      </c>
      <c r="B77" t="s">
        <v>1088</v>
      </c>
      <c r="C77" t="s">
        <v>3181</v>
      </c>
      <c r="D77" t="s">
        <v>464</v>
      </c>
      <c r="E77">
        <v>12282.066591049999</v>
      </c>
      <c r="F77">
        <v>1845.5</v>
      </c>
      <c r="G77">
        <v>27.412778605091699</v>
      </c>
      <c r="H77">
        <f>(Table2[[#This Row],[1Y Return vs Nifty]]-AVERAGE(Table2[1Y Return vs Nifty]))/_xlfn.STDEV.P(Table2[1Y Return vs Nifty])</f>
        <v>-2.5863800482930729E-2</v>
      </c>
      <c r="I77">
        <v>-7.3726525757618697</v>
      </c>
      <c r="J77">
        <f>(Table2[[#This Row],[1M Return vs Nifty]]-AVERAGE(Table2[1M Return vs Nifty]))/_xlfn.STDEV.P(Table2[1M Return vs Nifty])</f>
        <v>-0.57956301909885244</v>
      </c>
      <c r="K77">
        <v>72.573863322336805</v>
      </c>
      <c r="L77">
        <f>(Table2[[#This Row],[6M Return vs Nifty]]-AVERAGE(Table2[6M Return vs Nifty]))/_xlfn.STDEV.P(Table2[6M Return vs Nifty])</f>
        <v>1.4607806835921842</v>
      </c>
      <c r="M77">
        <v>-10.8735908993372</v>
      </c>
      <c r="N77">
        <f>(Table2[[#This Row],[1W Return vs Nifty]]-AVERAGE(Table2[1W Return vs Nifty]))/_xlfn.STDEV.P(Table2[1W Return vs Nifty])</f>
        <v>-1.9479323983490024</v>
      </c>
      <c r="O77">
        <v>1963.64</v>
      </c>
      <c r="P77">
        <v>1896.20289023692</v>
      </c>
      <c r="Q77">
        <v>1508.0992995014501</v>
      </c>
      <c r="R77">
        <v>32.232031596946598</v>
      </c>
      <c r="S77" s="1">
        <f>(Table2[[#This Row],[Close Price]]-Table2[[#This Row],[20D EMA]])/Table2[[#This Row],[20D EMA]]</f>
        <v>-6.0163777474486209E-2</v>
      </c>
      <c r="T77" s="1">
        <f>(Table2[[#This Row],[Close Price]]-Table2[[#This Row],[50D EMA]])/Table2[[#This Row],[50D EMA]]</f>
        <v>-2.6739169367358647E-2</v>
      </c>
      <c r="U77" s="1">
        <f>(Table2[[#This Row],[Close Price]]-Table2[[#This Row],[200D EMA]])/Table2[[#This Row],[200D EMA]]</f>
        <v>0.2237257855700141</v>
      </c>
      <c r="V77">
        <v>0.91386169546864504</v>
      </c>
      <c r="W77">
        <v>1842</v>
      </c>
      <c r="X77">
        <v>1894</v>
      </c>
      <c r="Y77">
        <v>1842</v>
      </c>
      <c r="Z77">
        <v>1998.5</v>
      </c>
      <c r="AA77">
        <v>1842</v>
      </c>
      <c r="AB77">
        <v>2182</v>
      </c>
      <c r="AC77" s="1">
        <f>(Table2[[#This Row],[Close Price]]/Table2[[#This Row],[Day Low]])-1</f>
        <v>1.9001085776328974E-3</v>
      </c>
      <c r="AD77" s="1">
        <f>(Table2[[#This Row],[Day High]]/Table2[[#This Row],[Close Price]])-1</f>
        <v>2.6280140883229386E-2</v>
      </c>
      <c r="AE77" s="1">
        <f>(Table2[[#This Row],[Close Price]]/Table2[[#This Row],[Current Week Low]])-1</f>
        <v>1.9001085776328974E-3</v>
      </c>
      <c r="AF77" s="1">
        <f>(Table2[[#This Row],[Current Week High]]/Table2[[#This Row],[Close Price]])-1</f>
        <v>8.290436196152795E-2</v>
      </c>
      <c r="AG77" s="1">
        <f>(Table2[[#This Row],[Close Price]]/Table2[[#This Row],[Current Month Low]])-1</f>
        <v>1.9001085776328974E-3</v>
      </c>
      <c r="AH77" s="1">
        <f>(Table2[[#This Row],[Current Month High]]/Table2[[#This Row],[Close Price]])-1</f>
        <v>0.18233541045787049</v>
      </c>
      <c r="AI77">
        <v>28.962340829043601</v>
      </c>
      <c r="AJ77">
        <v>105.426155625221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-0.45</v>
      </c>
      <c r="AM77" t="s">
        <v>3227</v>
      </c>
      <c r="AN77">
        <v>-5.6</v>
      </c>
      <c r="AO77" t="s">
        <v>3227</v>
      </c>
      <c r="AP77">
        <v>0.21045304694165701</v>
      </c>
      <c r="AQ77">
        <f>(Table2[[#This Row],[Sharpe Ratio]]-AVERAGE(Table2[Sharpe Ratio]))/_xlfn.STDEV.P(Table2[Sharpe Ratio])</f>
        <v>1.7123462544803452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0.61976772014174397</v>
      </c>
      <c r="AS77">
        <f>_xlfn.RANK.AVG(Table2[[#This Row],[1Y Return vs Nifty Z-Score]],Table2[1Y Return vs Nifty Z-Score])</f>
        <v>306</v>
      </c>
      <c r="AT77">
        <f>_xlfn.RANK.AVG(Table2[[#This Row],[6M Return vs Nifty Z-Score]],Table2[6M Return vs Nifty Z-Score])</f>
        <v>54</v>
      </c>
      <c r="AU77">
        <f>_xlfn.RANK.AVG(Table2[[#This Row],[Sharpe Ratio Z-Score]],Table2[Sharpe Ratio Z-Score])</f>
        <v>29</v>
      </c>
      <c r="AV77">
        <f>(Table2[[#This Row],[Rank 1Y]]+Table2[[#This Row],[Rank 6M]]+Table2[[#This Row],[Rank Sharpe]])/3</f>
        <v>129.66666666666666</v>
      </c>
    </row>
    <row r="78" spans="1:48" x14ac:dyDescent="0.3">
      <c r="A78" t="s">
        <v>1447</v>
      </c>
      <c r="B78" t="s">
        <v>1448</v>
      </c>
      <c r="C78" t="s">
        <v>3174</v>
      </c>
      <c r="D78" t="s">
        <v>206</v>
      </c>
      <c r="E78">
        <v>7564.2898803999997</v>
      </c>
      <c r="F78">
        <v>526.6</v>
      </c>
      <c r="G78">
        <v>43.997714694348502</v>
      </c>
      <c r="H78">
        <f>(Table2[[#This Row],[1Y Return vs Nifty]]-AVERAGE(Table2[1Y Return vs Nifty]))/_xlfn.STDEV.P(Table2[1Y Return vs Nifty])</f>
        <v>0.24689285652023821</v>
      </c>
      <c r="I78">
        <v>-4.9061265909886096</v>
      </c>
      <c r="J78">
        <f>(Table2[[#This Row],[1M Return vs Nifty]]-AVERAGE(Table2[1M Return vs Nifty]))/_xlfn.STDEV.P(Table2[1M Return vs Nifty])</f>
        <v>-0.34383226360297026</v>
      </c>
      <c r="K78">
        <v>74.326090477824906</v>
      </c>
      <c r="L78">
        <f>(Table2[[#This Row],[6M Return vs Nifty]]-AVERAGE(Table2[6M Return vs Nifty]))/_xlfn.STDEV.P(Table2[6M Return vs Nifty])</f>
        <v>1.5104874513097226</v>
      </c>
      <c r="M78">
        <v>-9.2918700298040093</v>
      </c>
      <c r="N78">
        <f>(Table2[[#This Row],[1W Return vs Nifty]]-AVERAGE(Table2[1W Return vs Nifty]))/_xlfn.STDEV.P(Table2[1W Return vs Nifty])</f>
        <v>-1.5704968229894358</v>
      </c>
      <c r="O78">
        <v>520.82000000000005</v>
      </c>
      <c r="P78">
        <v>500.04664160353701</v>
      </c>
      <c r="Q78">
        <v>415.44610243270398</v>
      </c>
      <c r="R78">
        <v>52.689740522340998</v>
      </c>
      <c r="S78" s="1">
        <f>(Table2[[#This Row],[Close Price]]-Table2[[#This Row],[20D EMA]])/Table2[[#This Row],[20D EMA]]</f>
        <v>1.1097884105833056E-2</v>
      </c>
      <c r="T78" s="1">
        <f>(Table2[[#This Row],[Close Price]]-Table2[[#This Row],[50D EMA]])/Table2[[#This Row],[50D EMA]]</f>
        <v>5.3101763290145029E-2</v>
      </c>
      <c r="U78" s="1">
        <f>(Table2[[#This Row],[Close Price]]-Table2[[#This Row],[200D EMA]])/Table2[[#This Row],[200D EMA]]</f>
        <v>0.26755311198352449</v>
      </c>
      <c r="V78">
        <v>0.72497967369275895</v>
      </c>
      <c r="W78">
        <v>510.05</v>
      </c>
      <c r="X78">
        <v>531.95000000000005</v>
      </c>
      <c r="Y78">
        <v>502.6</v>
      </c>
      <c r="Z78">
        <v>531.95000000000005</v>
      </c>
      <c r="AA78">
        <v>502.6</v>
      </c>
      <c r="AB78">
        <v>559.54999999999995</v>
      </c>
      <c r="AC78" s="1">
        <f>(Table2[[#This Row],[Close Price]]/Table2[[#This Row],[Day Low]])-1</f>
        <v>3.2447799235369112E-2</v>
      </c>
      <c r="AD78" s="1">
        <f>(Table2[[#This Row],[Day High]]/Table2[[#This Row],[Close Price]])-1</f>
        <v>1.0159513862514347E-2</v>
      </c>
      <c r="AE78" s="1">
        <f>(Table2[[#This Row],[Close Price]]/Table2[[#This Row],[Current Week Low]])-1</f>
        <v>4.7751691205730307E-2</v>
      </c>
      <c r="AF78" s="1">
        <f>(Table2[[#This Row],[Current Week High]]/Table2[[#This Row],[Close Price]])-1</f>
        <v>1.0159513862514347E-2</v>
      </c>
      <c r="AG78" s="1">
        <f>(Table2[[#This Row],[Close Price]]/Table2[[#This Row],[Current Month Low]])-1</f>
        <v>4.7751691205730307E-2</v>
      </c>
      <c r="AH78" s="1">
        <f>(Table2[[#This Row],[Current Month High]]/Table2[[#This Row],[Close Price]])-1</f>
        <v>6.257121154576506E-2</v>
      </c>
      <c r="AI78">
        <v>6.2571211545764998</v>
      </c>
      <c r="AJ78">
        <v>93.923770944577399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0.05</v>
      </c>
      <c r="AM78" t="s">
        <v>3226</v>
      </c>
      <c r="AN78">
        <v>2.23</v>
      </c>
      <c r="AO78" t="s">
        <v>3226</v>
      </c>
      <c r="AP78">
        <v>0.14754653146400801</v>
      </c>
      <c r="AQ78">
        <f>(Table2[[#This Row],[Sharpe Ratio]]-AVERAGE(Table2[Sharpe Ratio]))/_xlfn.STDEV.P(Table2[Sharpe Ratio])</f>
        <v>0.98062213964412215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0.82367336088167709</v>
      </c>
      <c r="AS78">
        <f>_xlfn.RANK.AVG(Table2[[#This Row],[1Y Return vs Nifty Z-Score]],Table2[1Y Return vs Nifty Z-Score])</f>
        <v>226</v>
      </c>
      <c r="AT78">
        <f>_xlfn.RANK.AVG(Table2[[#This Row],[6M Return vs Nifty Z-Score]],Table2[6M Return vs Nifty Z-Score])</f>
        <v>50</v>
      </c>
      <c r="AU78">
        <f>_xlfn.RANK.AVG(Table2[[#This Row],[Sharpe Ratio Z-Score]],Table2[Sharpe Ratio Z-Score])</f>
        <v>117</v>
      </c>
      <c r="AV78">
        <f>(Table2[[#This Row],[Rank 1Y]]+Table2[[#This Row],[Rank 6M]]+Table2[[#This Row],[Rank Sharpe]])/3</f>
        <v>131</v>
      </c>
    </row>
    <row r="79" spans="1:48" x14ac:dyDescent="0.3">
      <c r="A79" t="s">
        <v>1345</v>
      </c>
      <c r="B79" t="s">
        <v>1346</v>
      </c>
      <c r="C79" t="s">
        <v>3182</v>
      </c>
      <c r="D79" t="s">
        <v>282</v>
      </c>
      <c r="E79">
        <v>8507.8103520799996</v>
      </c>
      <c r="F79">
        <v>2047.6</v>
      </c>
      <c r="G79">
        <v>76.111737749200699</v>
      </c>
      <c r="H79">
        <f>(Table2[[#This Row],[1Y Return vs Nifty]]-AVERAGE(Table2[1Y Return vs Nifty]))/_xlfn.STDEV.P(Table2[1Y Return vs Nifty])</f>
        <v>0.77504162503060869</v>
      </c>
      <c r="I79">
        <v>-3.78174013628109E-2</v>
      </c>
      <c r="J79">
        <f>(Table2[[#This Row],[1M Return vs Nifty]]-AVERAGE(Table2[1M Return vs Nifty]))/_xlfn.STDEV.P(Table2[1M Return vs Nifty])</f>
        <v>0.12144165215653935</v>
      </c>
      <c r="K79">
        <v>95.965463266395901</v>
      </c>
      <c r="L79">
        <f>(Table2[[#This Row],[6M Return vs Nifty]]-AVERAGE(Table2[6M Return vs Nifty]))/_xlfn.STDEV.P(Table2[6M Return vs Nifty])</f>
        <v>2.1243480876922773</v>
      </c>
      <c r="M79">
        <v>10.3144570139577</v>
      </c>
      <c r="N79">
        <f>(Table2[[#This Row],[1W Return vs Nifty]]-AVERAGE(Table2[1W Return vs Nifty]))/_xlfn.STDEV.P(Table2[1W Return vs Nifty])</f>
        <v>3.1080311467616424</v>
      </c>
      <c r="O79">
        <v>1934.43</v>
      </c>
      <c r="P79">
        <v>1785.7229795242799</v>
      </c>
      <c r="Q79">
        <v>1410.7418784420299</v>
      </c>
      <c r="R79">
        <v>59.329861859178301</v>
      </c>
      <c r="S79" s="1">
        <f>(Table2[[#This Row],[Close Price]]-Table2[[#This Row],[20D EMA]])/Table2[[#This Row],[20D EMA]]</f>
        <v>5.8503021561907044E-2</v>
      </c>
      <c r="T79" s="1">
        <f>(Table2[[#This Row],[Close Price]]-Table2[[#This Row],[50D EMA]])/Table2[[#This Row],[50D EMA]]</f>
        <v>0.14665041749391863</v>
      </c>
      <c r="U79" s="1">
        <f>(Table2[[#This Row],[Close Price]]-Table2[[#This Row],[200D EMA]])/Table2[[#This Row],[200D EMA]]</f>
        <v>0.45143490194059599</v>
      </c>
      <c r="V79">
        <v>0.89023944024149204</v>
      </c>
      <c r="W79">
        <v>2036.35</v>
      </c>
      <c r="X79">
        <v>2105.35</v>
      </c>
      <c r="Y79">
        <v>1785.2</v>
      </c>
      <c r="Z79">
        <v>2178.65</v>
      </c>
      <c r="AA79">
        <v>1785.2</v>
      </c>
      <c r="AB79">
        <v>2178.65</v>
      </c>
      <c r="AC79" s="1">
        <f>(Table2[[#This Row],[Close Price]]/Table2[[#This Row],[Day Low]])-1</f>
        <v>5.5245905664547124E-3</v>
      </c>
      <c r="AD79" s="1">
        <f>(Table2[[#This Row],[Day High]]/Table2[[#This Row],[Close Price]])-1</f>
        <v>2.8203750732564981E-2</v>
      </c>
      <c r="AE79" s="1">
        <f>(Table2[[#This Row],[Close Price]]/Table2[[#This Row],[Current Week Low]])-1</f>
        <v>0.14698633206363421</v>
      </c>
      <c r="AF79" s="1">
        <f>(Table2[[#This Row],[Current Week High]]/Table2[[#This Row],[Close Price]])-1</f>
        <v>6.4001758155889821E-2</v>
      </c>
      <c r="AG79" s="1">
        <f>(Table2[[#This Row],[Close Price]]/Table2[[#This Row],[Current Month Low]])-1</f>
        <v>0.14698633206363421</v>
      </c>
      <c r="AH79" s="1">
        <f>(Table2[[#This Row],[Current Month High]]/Table2[[#This Row],[Close Price]])-1</f>
        <v>6.4001758155889821E-2</v>
      </c>
      <c r="AI79">
        <v>6.4001758155889803</v>
      </c>
      <c r="AJ79">
        <v>134.78958834995899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0.47</v>
      </c>
      <c r="AM79" t="s">
        <v>3226</v>
      </c>
      <c r="AN79">
        <v>6.6</v>
      </c>
      <c r="AO79" t="s">
        <v>3226</v>
      </c>
      <c r="AP79">
        <v>9.4960353005778E-2</v>
      </c>
      <c r="AQ79">
        <f>(Table2[[#This Row],[Sharpe Ratio]]-AVERAGE(Table2[Sharpe Ratio]))/_xlfn.STDEV.P(Table2[Sharpe Ratio])</f>
        <v>0.36894345115215438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6.4978059627932225</v>
      </c>
      <c r="AS79">
        <f>_xlfn.RANK.AVG(Table2[[#This Row],[1Y Return vs Nifty Z-Score]],Table2[1Y Return vs Nifty Z-Score])</f>
        <v>123</v>
      </c>
      <c r="AT79">
        <f>_xlfn.RANK.AVG(Table2[[#This Row],[6M Return vs Nifty Z-Score]],Table2[6M Return vs Nifty Z-Score])</f>
        <v>28</v>
      </c>
      <c r="AU79">
        <f>_xlfn.RANK.AVG(Table2[[#This Row],[Sharpe Ratio Z-Score]],Table2[Sharpe Ratio Z-Score])</f>
        <v>243</v>
      </c>
      <c r="AV79">
        <f>(Table2[[#This Row],[Rank 1Y]]+Table2[[#This Row],[Rank 6M]]+Table2[[#This Row],[Rank Sharpe]])/3</f>
        <v>131.33333333333334</v>
      </c>
    </row>
    <row r="80" spans="1:48" x14ac:dyDescent="0.3">
      <c r="A80" t="s">
        <v>259</v>
      </c>
      <c r="B80" t="s">
        <v>260</v>
      </c>
      <c r="C80" t="s">
        <v>3180</v>
      </c>
      <c r="D80" t="s">
        <v>261</v>
      </c>
      <c r="E80">
        <v>104909.11199999999</v>
      </c>
      <c r="F80">
        <v>3784.6</v>
      </c>
      <c r="G80">
        <v>94.246040676133205</v>
      </c>
      <c r="H80">
        <f>(Table2[[#This Row],[1Y Return vs Nifty]]-AVERAGE(Table2[1Y Return vs Nifty]))/_xlfn.STDEV.P(Table2[1Y Return vs Nifty])</f>
        <v>1.0732792436028573</v>
      </c>
      <c r="I80">
        <v>-2.8052285482070598</v>
      </c>
      <c r="J80">
        <f>(Table2[[#This Row],[1M Return vs Nifty]]-AVERAGE(Table2[1M Return vs Nifty]))/_xlfn.STDEV.P(Table2[1M Return vs Nifty])</f>
        <v>-0.14304529200727417</v>
      </c>
      <c r="K80">
        <v>26.161277285057398</v>
      </c>
      <c r="L80">
        <f>(Table2[[#This Row],[6M Return vs Nifty]]-AVERAGE(Table2[6M Return vs Nifty]))/_xlfn.STDEV.P(Table2[6M Return vs Nifty])</f>
        <v>0.14415936192189588</v>
      </c>
      <c r="M80">
        <v>-2.3916876714879902</v>
      </c>
      <c r="N80">
        <f>(Table2[[#This Row],[1W Return vs Nifty]]-AVERAGE(Table2[1W Return vs Nifty]))/_xlfn.STDEV.P(Table2[1W Return vs Nifty])</f>
        <v>7.604799326854228E-2</v>
      </c>
      <c r="O80">
        <v>3779.09</v>
      </c>
      <c r="P80">
        <v>3752.67093556074</v>
      </c>
      <c r="Q80">
        <v>3180.8348072487602</v>
      </c>
      <c r="R80">
        <v>50.386628075693999</v>
      </c>
      <c r="S80" s="1">
        <f>(Table2[[#This Row],[Close Price]]-Table2[[#This Row],[20D EMA]])/Table2[[#This Row],[20D EMA]]</f>
        <v>1.4580229632000729E-3</v>
      </c>
      <c r="T80" s="1">
        <f>(Table2[[#This Row],[Close Price]]-Table2[[#This Row],[50D EMA]])/Table2[[#This Row],[50D EMA]]</f>
        <v>8.5083571108504272E-3</v>
      </c>
      <c r="U80" s="1">
        <f>(Table2[[#This Row],[Close Price]]-Table2[[#This Row],[200D EMA]])/Table2[[#This Row],[200D EMA]]</f>
        <v>0.1898134387159395</v>
      </c>
      <c r="V80">
        <v>0.60921773454379902</v>
      </c>
      <c r="W80">
        <v>3768.85</v>
      </c>
      <c r="X80">
        <v>3848</v>
      </c>
      <c r="Y80">
        <v>3661.25</v>
      </c>
      <c r="Z80">
        <v>3862.9</v>
      </c>
      <c r="AA80">
        <v>3661.25</v>
      </c>
      <c r="AB80">
        <v>3895.75</v>
      </c>
      <c r="AC80" s="1">
        <f>(Table2[[#This Row],[Close Price]]/Table2[[#This Row],[Day Low]])-1</f>
        <v>4.1789935922098564E-3</v>
      </c>
      <c r="AD80" s="1">
        <f>(Table2[[#This Row],[Day High]]/Table2[[#This Row],[Close Price]])-1</f>
        <v>1.6752100618295129E-2</v>
      </c>
      <c r="AE80" s="1">
        <f>(Table2[[#This Row],[Close Price]]/Table2[[#This Row],[Current Week Low]])-1</f>
        <v>3.3690679412768931E-2</v>
      </c>
      <c r="AF80" s="1">
        <f>(Table2[[#This Row],[Current Week High]]/Table2[[#This Row],[Close Price]])-1</f>
        <v>2.0689108492311092E-2</v>
      </c>
      <c r="AG80" s="1">
        <f>(Table2[[#This Row],[Close Price]]/Table2[[#This Row],[Current Month Low]])-1</f>
        <v>3.3690679412768931E-2</v>
      </c>
      <c r="AH80" s="1">
        <f>(Table2[[#This Row],[Current Month High]]/Table2[[#This Row],[Close Price]])-1</f>
        <v>2.9369021825291997E-2</v>
      </c>
      <c r="AI80">
        <v>10.2335781852771</v>
      </c>
      <c r="AJ80">
        <v>128.91187322325001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-0.08</v>
      </c>
      <c r="AM80" t="s">
        <v>3227</v>
      </c>
      <c r="AN80">
        <v>1.27</v>
      </c>
      <c r="AO80" t="s">
        <v>3226</v>
      </c>
      <c r="AP80">
        <v>0.19666659405410999</v>
      </c>
      <c r="AQ80">
        <f>(Table2[[#This Row],[Sharpe Ratio]]-AVERAGE(Table2[Sharpe Ratio]))/_xlfn.STDEV.P(Table2[Sharpe Ratio])</f>
        <v>1.5519832148289772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2.702424521614998</v>
      </c>
      <c r="AS80">
        <f>_xlfn.RANK.AVG(Table2[[#This Row],[1Y Return vs Nifty Z-Score]],Table2[1Y Return vs Nifty Z-Score])</f>
        <v>88</v>
      </c>
      <c r="AT80">
        <f>_xlfn.RANK.AVG(Table2[[#This Row],[6M Return vs Nifty Z-Score]],Table2[6M Return vs Nifty Z-Score])</f>
        <v>268</v>
      </c>
      <c r="AU80">
        <f>_xlfn.RANK.AVG(Table2[[#This Row],[Sharpe Ratio Z-Score]],Table2[Sharpe Ratio Z-Score])</f>
        <v>44</v>
      </c>
      <c r="AV80">
        <f>(Table2[[#This Row],[Rank 1Y]]+Table2[[#This Row],[Rank 6M]]+Table2[[#This Row],[Rank Sharpe]])/3</f>
        <v>133.33333333333334</v>
      </c>
    </row>
    <row r="81" spans="1:48" x14ac:dyDescent="0.3">
      <c r="A81" t="s">
        <v>829</v>
      </c>
      <c r="B81" t="s">
        <v>830</v>
      </c>
      <c r="C81" t="s">
        <v>3171</v>
      </c>
      <c r="D81" t="s">
        <v>46</v>
      </c>
      <c r="E81">
        <v>19883.901441959999</v>
      </c>
      <c r="F81">
        <v>316.7</v>
      </c>
      <c r="G81">
        <v>88.663085514345298</v>
      </c>
      <c r="H81">
        <f>(Table2[[#This Row],[1Y Return vs Nifty]]-AVERAGE(Table2[1Y Return vs Nifty]))/_xlfn.STDEV.P(Table2[1Y Return vs Nifty])</f>
        <v>0.98146169435620878</v>
      </c>
      <c r="I81">
        <v>-6.6997955958255702</v>
      </c>
      <c r="J81">
        <f>(Table2[[#This Row],[1M Return vs Nifty]]-AVERAGE(Table2[1M Return vs Nifty]))/_xlfn.STDEV.P(Table2[1M Return vs Nifty])</f>
        <v>-0.5152567497952909</v>
      </c>
      <c r="K81">
        <v>34.897086410988599</v>
      </c>
      <c r="L81">
        <f>(Table2[[#This Row],[6M Return vs Nifty]]-AVERAGE(Table2[6M Return vs Nifty]))/_xlfn.STDEV.P(Table2[6M Return vs Nifty])</f>
        <v>0.39197474001792554</v>
      </c>
      <c r="M81">
        <v>-4.5155897280383597</v>
      </c>
      <c r="N81">
        <f>(Table2[[#This Row],[1W Return vs Nifty]]-AVERAGE(Table2[1W Return vs Nifty]))/_xlfn.STDEV.P(Table2[1W Return vs Nifty])</f>
        <v>-0.43076468788299371</v>
      </c>
      <c r="O81">
        <v>319.52999999999997</v>
      </c>
      <c r="P81">
        <v>318.82936817574</v>
      </c>
      <c r="Q81">
        <v>266.83461432194099</v>
      </c>
      <c r="R81">
        <v>47.078878980808803</v>
      </c>
      <c r="S81" s="1">
        <f>(Table2[[#This Row],[Close Price]]-Table2[[#This Row],[20D EMA]])/Table2[[#This Row],[20D EMA]]</f>
        <v>-8.8567583638468513E-3</v>
      </c>
      <c r="T81" s="1">
        <f>(Table2[[#This Row],[Close Price]]-Table2[[#This Row],[50D EMA]])/Table2[[#This Row],[50D EMA]]</f>
        <v>-6.6787077612194623E-3</v>
      </c>
      <c r="U81" s="1">
        <f>(Table2[[#This Row],[Close Price]]-Table2[[#This Row],[200D EMA]])/Table2[[#This Row],[200D EMA]]</f>
        <v>0.18687750015031959</v>
      </c>
      <c r="V81">
        <v>0.453453444617197</v>
      </c>
      <c r="W81">
        <v>314.95</v>
      </c>
      <c r="X81">
        <v>322</v>
      </c>
      <c r="Y81">
        <v>308.10000000000002</v>
      </c>
      <c r="Z81">
        <v>322</v>
      </c>
      <c r="AA81">
        <v>308.10000000000002</v>
      </c>
      <c r="AB81">
        <v>330.8</v>
      </c>
      <c r="AC81" s="1">
        <f>(Table2[[#This Row],[Close Price]]/Table2[[#This Row],[Day Low]])-1</f>
        <v>5.5564375297665336E-3</v>
      </c>
      <c r="AD81" s="1">
        <f>(Table2[[#This Row],[Day High]]/Table2[[#This Row],[Close Price]])-1</f>
        <v>1.6735080517840339E-2</v>
      </c>
      <c r="AE81" s="1">
        <f>(Table2[[#This Row],[Close Price]]/Table2[[#This Row],[Current Week Low]])-1</f>
        <v>2.7913015254787288E-2</v>
      </c>
      <c r="AF81" s="1">
        <f>(Table2[[#This Row],[Current Week High]]/Table2[[#This Row],[Close Price]])-1</f>
        <v>1.6735080517840339E-2</v>
      </c>
      <c r="AG81" s="1">
        <f>(Table2[[#This Row],[Close Price]]/Table2[[#This Row],[Current Month Low]])-1</f>
        <v>2.7913015254787288E-2</v>
      </c>
      <c r="AH81" s="1">
        <f>(Table2[[#This Row],[Current Month High]]/Table2[[#This Row],[Close Price]])-1</f>
        <v>4.4521629302178845E-2</v>
      </c>
      <c r="AI81">
        <v>15.093148089674701</v>
      </c>
      <c r="AJ81">
        <v>131.929696082021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-7.0000000000000007E-2</v>
      </c>
      <c r="AM81" t="s">
        <v>3227</v>
      </c>
      <c r="AN81">
        <v>-2.09</v>
      </c>
      <c r="AO81" t="s">
        <v>3227</v>
      </c>
      <c r="AP81">
        <v>0.16167977771988601</v>
      </c>
      <c r="AQ81">
        <f>(Table2[[#This Row],[Sharpe Ratio]]-AVERAGE(Table2[Sharpe Ratio]))/_xlfn.STDEV.P(Table2[Sharpe Ratio])</f>
        <v>1.145019055095895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1.572434051791745</v>
      </c>
      <c r="AS81">
        <f>_xlfn.RANK.AVG(Table2[[#This Row],[1Y Return vs Nifty Z-Score]],Table2[1Y Return vs Nifty Z-Score])</f>
        <v>96</v>
      </c>
      <c r="AT81">
        <f>_xlfn.RANK.AVG(Table2[[#This Row],[6M Return vs Nifty Z-Score]],Table2[6M Return vs Nifty Z-Score])</f>
        <v>207</v>
      </c>
      <c r="AU81">
        <f>_xlfn.RANK.AVG(Table2[[#This Row],[Sharpe Ratio Z-Score]],Table2[Sharpe Ratio Z-Score])</f>
        <v>97</v>
      </c>
      <c r="AV81">
        <f>(Table2[[#This Row],[Rank 1Y]]+Table2[[#This Row],[Rank 6M]]+Table2[[#This Row],[Rank Sharpe]])/3</f>
        <v>133.33333333333334</v>
      </c>
    </row>
    <row r="82" spans="1:48" x14ac:dyDescent="0.3">
      <c r="A82" t="s">
        <v>84</v>
      </c>
      <c r="B82" t="s">
        <v>85</v>
      </c>
      <c r="C82" t="s">
        <v>3174</v>
      </c>
      <c r="D82" t="s">
        <v>86</v>
      </c>
      <c r="E82">
        <v>327768.84337372001</v>
      </c>
      <c r="F82">
        <v>11737.15</v>
      </c>
      <c r="G82">
        <v>117.76155660541301</v>
      </c>
      <c r="H82">
        <f>(Table2[[#This Row],[1Y Return vs Nifty]]-AVERAGE(Table2[1Y Return vs Nifty]))/_xlfn.STDEV.P(Table2[1Y Return vs Nifty])</f>
        <v>1.4600165501596141</v>
      </c>
      <c r="I82">
        <v>15.754852237275299</v>
      </c>
      <c r="J82">
        <f>(Table2[[#This Row],[1M Return vs Nifty]]-AVERAGE(Table2[1M Return vs Nifty]))/_xlfn.STDEV.P(Table2[1M Return vs Nifty])</f>
        <v>1.6307782527824064</v>
      </c>
      <c r="K82">
        <v>24.7107371787292</v>
      </c>
      <c r="L82">
        <f>(Table2[[#This Row],[6M Return vs Nifty]]-AVERAGE(Table2[6M Return vs Nifty]))/_xlfn.STDEV.P(Table2[6M Return vs Nifty])</f>
        <v>0.10301078143996373</v>
      </c>
      <c r="M82">
        <v>5.9401877803296603</v>
      </c>
      <c r="N82">
        <f>(Table2[[#This Row],[1W Return vs Nifty]]-AVERAGE(Table2[1W Return vs Nifty]))/_xlfn.STDEV.P(Table2[1W Return vs Nifty])</f>
        <v>2.0642282503256197</v>
      </c>
      <c r="O82">
        <v>10821.65</v>
      </c>
      <c r="P82">
        <v>10240.136944842799</v>
      </c>
      <c r="Q82">
        <v>8686.7016561971795</v>
      </c>
      <c r="R82">
        <v>87.642154501294399</v>
      </c>
      <c r="S82" s="1">
        <f>(Table2[[#This Row],[Close Price]]-Table2[[#This Row],[20D EMA]])/Table2[[#This Row],[20D EMA]]</f>
        <v>8.4598928998812564E-2</v>
      </c>
      <c r="T82" s="1">
        <f>(Table2[[#This Row],[Close Price]]-Table2[[#This Row],[50D EMA]])/Table2[[#This Row],[50D EMA]]</f>
        <v>0.14619072608312481</v>
      </c>
      <c r="U82" s="1">
        <f>(Table2[[#This Row],[Close Price]]-Table2[[#This Row],[200D EMA]])/Table2[[#This Row],[200D EMA]]</f>
        <v>0.35116301497779651</v>
      </c>
      <c r="V82">
        <v>1.4425672034066399</v>
      </c>
      <c r="W82">
        <v>11688.4</v>
      </c>
      <c r="X82">
        <v>11893.95</v>
      </c>
      <c r="Y82">
        <v>10780</v>
      </c>
      <c r="Z82">
        <v>11893.95</v>
      </c>
      <c r="AA82">
        <v>10780</v>
      </c>
      <c r="AB82">
        <v>11893.95</v>
      </c>
      <c r="AC82" s="1">
        <f>(Table2[[#This Row],[Close Price]]/Table2[[#This Row],[Day Low]])-1</f>
        <v>4.1708018206083608E-3</v>
      </c>
      <c r="AD82" s="1">
        <f>(Table2[[#This Row],[Day High]]/Table2[[#This Row],[Close Price]])-1</f>
        <v>1.3359290798873769E-2</v>
      </c>
      <c r="AE82" s="1">
        <f>(Table2[[#This Row],[Close Price]]/Table2[[#This Row],[Current Week Low]])-1</f>
        <v>8.8789424860853394E-2</v>
      </c>
      <c r="AF82" s="1">
        <f>(Table2[[#This Row],[Current Week High]]/Table2[[#This Row],[Close Price]])-1</f>
        <v>1.3359290798873769E-2</v>
      </c>
      <c r="AG82" s="1">
        <f>(Table2[[#This Row],[Close Price]]/Table2[[#This Row],[Current Month Low]])-1</f>
        <v>8.8789424860853394E-2</v>
      </c>
      <c r="AH82" s="1">
        <f>(Table2[[#This Row],[Current Month High]]/Table2[[#This Row],[Close Price]])-1</f>
        <v>1.3359290798873769E-2</v>
      </c>
      <c r="AI82">
        <v>1.33592907988737</v>
      </c>
      <c r="AJ82">
        <v>145.15984167267101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</v>
      </c>
      <c r="AM82" t="s">
        <v>3226</v>
      </c>
      <c r="AN82">
        <v>10.14</v>
      </c>
      <c r="AO82" t="s">
        <v>3226</v>
      </c>
      <c r="AP82">
        <v>0.176107211899031</v>
      </c>
      <c r="AQ82">
        <f>(Table2[[#This Row],[Sharpe Ratio]]-AVERAGE(Table2[Sharpe Ratio]))/_xlfn.STDEV.P(Table2[Sharpe Ratio])</f>
        <v>1.3128379435517918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6.5708717782593959</v>
      </c>
      <c r="AS82">
        <f>_xlfn.RANK.AVG(Table2[[#This Row],[1Y Return vs Nifty Z-Score]],Table2[1Y Return vs Nifty Z-Score])</f>
        <v>62</v>
      </c>
      <c r="AT82">
        <f>_xlfn.RANK.AVG(Table2[[#This Row],[6M Return vs Nifty Z-Score]],Table2[6M Return vs Nifty Z-Score])</f>
        <v>278</v>
      </c>
      <c r="AU82">
        <f>_xlfn.RANK.AVG(Table2[[#This Row],[Sharpe Ratio Z-Score]],Table2[Sharpe Ratio Z-Score])</f>
        <v>71</v>
      </c>
      <c r="AV82">
        <f>(Table2[[#This Row],[Rank 1Y]]+Table2[[#This Row],[Rank 6M]]+Table2[[#This Row],[Rank Sharpe]])/3</f>
        <v>137</v>
      </c>
    </row>
    <row r="83" spans="1:48" x14ac:dyDescent="0.3">
      <c r="A83" t="s">
        <v>853</v>
      </c>
      <c r="B83" t="s">
        <v>854</v>
      </c>
      <c r="C83" t="s">
        <v>3172</v>
      </c>
      <c r="D83" t="s">
        <v>54</v>
      </c>
      <c r="E83">
        <v>18859.572776699999</v>
      </c>
      <c r="F83">
        <v>1191</v>
      </c>
      <c r="G83">
        <v>141.84253278353501</v>
      </c>
      <c r="H83">
        <f>(Table2[[#This Row],[1Y Return vs Nifty]]-AVERAGE(Table2[1Y Return vs Nifty]))/_xlfn.STDEV.P(Table2[1Y Return vs Nifty])</f>
        <v>1.8560534431791902</v>
      </c>
      <c r="I83">
        <v>17.277827682015399</v>
      </c>
      <c r="J83">
        <f>(Table2[[#This Row],[1M Return vs Nifty]]-AVERAGE(Table2[1M Return vs Nifty]))/_xlfn.STDEV.P(Table2[1M Return vs Nifty])</f>
        <v>1.7763320212837603</v>
      </c>
      <c r="K83">
        <v>101.690781223245</v>
      </c>
      <c r="L83">
        <f>(Table2[[#This Row],[6M Return vs Nifty]]-AVERAGE(Table2[6M Return vs Nifty]))/_xlfn.STDEV.P(Table2[6M Return vs Nifty])</f>
        <v>2.2867625605526039</v>
      </c>
      <c r="M83">
        <v>6.5246963079441302</v>
      </c>
      <c r="N83">
        <f>(Table2[[#This Row],[1W Return vs Nifty]]-AVERAGE(Table2[1W Return vs Nifty]))/_xlfn.STDEV.P(Table2[1W Return vs Nifty])</f>
        <v>2.2037056490703484</v>
      </c>
      <c r="O83">
        <v>966.3</v>
      </c>
      <c r="P83">
        <v>877.77679614012504</v>
      </c>
      <c r="Q83">
        <v>696.415202291696</v>
      </c>
      <c r="R83">
        <v>92.945401417451606</v>
      </c>
      <c r="S83" s="1">
        <f>(Table2[[#This Row],[Close Price]]-Table2[[#This Row],[20D EMA]])/Table2[[#This Row],[20D EMA]]</f>
        <v>0.23253647935423788</v>
      </c>
      <c r="T83" s="1">
        <f>(Table2[[#This Row],[Close Price]]-Table2[[#This Row],[50D EMA]])/Table2[[#This Row],[50D EMA]]</f>
        <v>0.35683696041775198</v>
      </c>
      <c r="U83" s="1">
        <f>(Table2[[#This Row],[Close Price]]-Table2[[#This Row],[200D EMA]])/Table2[[#This Row],[200D EMA]]</f>
        <v>0.71018667611041808</v>
      </c>
      <c r="V83">
        <v>2.1492518716102502</v>
      </c>
      <c r="W83">
        <v>1032.2</v>
      </c>
      <c r="X83">
        <v>1227</v>
      </c>
      <c r="Y83">
        <v>933</v>
      </c>
      <c r="Z83">
        <v>1227</v>
      </c>
      <c r="AA83">
        <v>904.05</v>
      </c>
      <c r="AB83">
        <v>1227</v>
      </c>
      <c r="AC83" s="1">
        <f>(Table2[[#This Row],[Close Price]]/Table2[[#This Row],[Day Low]])-1</f>
        <v>0.15384615384615374</v>
      </c>
      <c r="AD83" s="1">
        <f>(Table2[[#This Row],[Day High]]/Table2[[#This Row],[Close Price]])-1</f>
        <v>3.0226700251889227E-2</v>
      </c>
      <c r="AE83" s="1">
        <f>(Table2[[#This Row],[Close Price]]/Table2[[#This Row],[Current Week Low]])-1</f>
        <v>0.27652733118971051</v>
      </c>
      <c r="AF83" s="1">
        <f>(Table2[[#This Row],[Current Week High]]/Table2[[#This Row],[Close Price]])-1</f>
        <v>3.0226700251889227E-2</v>
      </c>
      <c r="AG83" s="1">
        <f>(Table2[[#This Row],[Close Price]]/Table2[[#This Row],[Current Month Low]])-1</f>
        <v>0.31740501078480188</v>
      </c>
      <c r="AH83" s="1">
        <f>(Table2[[#This Row],[Current Month High]]/Table2[[#This Row],[Close Price]])-1</f>
        <v>3.0226700251889227E-2</v>
      </c>
      <c r="AI83">
        <v>3.02267002518892</v>
      </c>
      <c r="AJ83">
        <v>273.64705882352899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0.35</v>
      </c>
      <c r="AM83" t="s">
        <v>3226</v>
      </c>
      <c r="AN83">
        <v>28.62</v>
      </c>
      <c r="AO83" t="s">
        <v>3226</v>
      </c>
      <c r="AP83">
        <v>6.4888866192993999E-2</v>
      </c>
      <c r="AQ83">
        <f>(Table2[[#This Row],[Sharpe Ratio]]-AVERAGE(Table2[Sharpe Ratio]))/_xlfn.STDEV.P(Table2[Sharpe Ratio])</f>
        <v>1.91540548898281E-2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8.1420077289757309</v>
      </c>
      <c r="AS83">
        <f>_xlfn.RANK.AVG(Table2[[#This Row],[1Y Return vs Nifty Z-Score]],Table2[1Y Return vs Nifty Z-Score])</f>
        <v>43</v>
      </c>
      <c r="AT83">
        <f>_xlfn.RANK.AVG(Table2[[#This Row],[6M Return vs Nifty Z-Score]],Table2[6M Return vs Nifty Z-Score])</f>
        <v>23</v>
      </c>
      <c r="AU83">
        <f>_xlfn.RANK.AVG(Table2[[#This Row],[Sharpe Ratio Z-Score]],Table2[Sharpe Ratio Z-Score])</f>
        <v>346</v>
      </c>
      <c r="AV83">
        <f>(Table2[[#This Row],[Rank 1Y]]+Table2[[#This Row],[Rank 6M]]+Table2[[#This Row],[Rank Sharpe]])/3</f>
        <v>137.33333333333334</v>
      </c>
    </row>
    <row r="84" spans="1:48" x14ac:dyDescent="0.3">
      <c r="A84" t="s">
        <v>651</v>
      </c>
      <c r="B84" t="s">
        <v>652</v>
      </c>
      <c r="C84" t="s">
        <v>3182</v>
      </c>
      <c r="D84" t="s">
        <v>161</v>
      </c>
      <c r="E84">
        <v>29427.093069400002</v>
      </c>
      <c r="F84">
        <v>6798.35</v>
      </c>
      <c r="G84">
        <v>120.59405597896701</v>
      </c>
      <c r="H84">
        <f>(Table2[[#This Row],[1Y Return vs Nifty]]-AVERAGE(Table2[1Y Return vs Nifty]))/_xlfn.STDEV.P(Table2[1Y Return vs Nifty])</f>
        <v>1.5065999711590241</v>
      </c>
      <c r="I84">
        <v>-14.0468765922702</v>
      </c>
      <c r="J84">
        <f>(Table2[[#This Row],[1M Return vs Nifty]]-AVERAGE(Table2[1M Return vs Nifty]))/_xlfn.STDEV.P(Table2[1M Return vs Nifty])</f>
        <v>-1.2174317784279376</v>
      </c>
      <c r="K84">
        <v>99.627370965438104</v>
      </c>
      <c r="L84">
        <f>(Table2[[#This Row],[6M Return vs Nifty]]-AVERAGE(Table2[6M Return vs Nifty]))/_xlfn.STDEV.P(Table2[6M Return vs Nifty])</f>
        <v>2.2282282237974917</v>
      </c>
      <c r="M84">
        <v>-3.5351848008839499</v>
      </c>
      <c r="N84">
        <f>(Table2[[#This Row],[1W Return vs Nifty]]-AVERAGE(Table2[1W Return vs Nifty]))/_xlfn.STDEV.P(Table2[1W Return vs Nifty])</f>
        <v>-0.19681715333785779</v>
      </c>
      <c r="O84">
        <v>6666.61</v>
      </c>
      <c r="P84">
        <v>6256.7635098951896</v>
      </c>
      <c r="Q84">
        <v>4700.1929435246602</v>
      </c>
      <c r="R84">
        <v>55.718310623532901</v>
      </c>
      <c r="S84" s="1">
        <f>(Table2[[#This Row],[Close Price]]-Table2[[#This Row],[20D EMA]])/Table2[[#This Row],[20D EMA]]</f>
        <v>1.9761167969927849E-2</v>
      </c>
      <c r="T84" s="1">
        <f>(Table2[[#This Row],[Close Price]]-Table2[[#This Row],[50D EMA]])/Table2[[#This Row],[50D EMA]]</f>
        <v>8.6560166330129223E-2</v>
      </c>
      <c r="U84" s="1">
        <f>(Table2[[#This Row],[Close Price]]-Table2[[#This Row],[200D EMA]])/Table2[[#This Row],[200D EMA]]</f>
        <v>0.44639806954434058</v>
      </c>
      <c r="V84">
        <v>0.31120755759337199</v>
      </c>
      <c r="W84">
        <v>6601.25</v>
      </c>
      <c r="X84">
        <v>6842.45</v>
      </c>
      <c r="Y84">
        <v>6601.25</v>
      </c>
      <c r="Z84">
        <v>6899</v>
      </c>
      <c r="AA84">
        <v>6454.15</v>
      </c>
      <c r="AB84">
        <v>6899</v>
      </c>
      <c r="AC84" s="1">
        <f>(Table2[[#This Row],[Close Price]]/Table2[[#This Row],[Day Low]])-1</f>
        <v>2.9857981442908521E-2</v>
      </c>
      <c r="AD84" s="1">
        <f>(Table2[[#This Row],[Day High]]/Table2[[#This Row],[Close Price]])-1</f>
        <v>6.4868681371215153E-3</v>
      </c>
      <c r="AE84" s="1">
        <f>(Table2[[#This Row],[Close Price]]/Table2[[#This Row],[Current Week Low]])-1</f>
        <v>2.9857981442908521E-2</v>
      </c>
      <c r="AF84" s="1">
        <f>(Table2[[#This Row],[Current Week High]]/Table2[[#This Row],[Close Price]])-1</f>
        <v>1.4805062993226148E-2</v>
      </c>
      <c r="AG84" s="1">
        <f>(Table2[[#This Row],[Close Price]]/Table2[[#This Row],[Current Month Low]])-1</f>
        <v>5.3330027966502325E-2</v>
      </c>
      <c r="AH84" s="1">
        <f>(Table2[[#This Row],[Current Month High]]/Table2[[#This Row],[Close Price]])-1</f>
        <v>1.4805062993226148E-2</v>
      </c>
      <c r="AI84">
        <v>16.938668941728402</v>
      </c>
      <c r="AJ84">
        <v>179.76748971193399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0.28999999999999998</v>
      </c>
      <c r="AM84" t="s">
        <v>3226</v>
      </c>
      <c r="AN84">
        <v>0.13</v>
      </c>
      <c r="AO84" t="s">
        <v>3226</v>
      </c>
      <c r="AP84">
        <v>6.7673947073984997E-2</v>
      </c>
      <c r="AQ84">
        <f>(Table2[[#This Row],[Sharpe Ratio]]-AVERAGE(Table2[Sharpe Ratio]))/_xlfn.STDEV.P(Table2[Sharpe Ratio])</f>
        <v>5.154991765406762E-2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2.3721291808447882</v>
      </c>
      <c r="AS84">
        <f>_xlfn.RANK.AVG(Table2[[#This Row],[1Y Return vs Nifty Z-Score]],Table2[1Y Return vs Nifty Z-Score])</f>
        <v>55</v>
      </c>
      <c r="AT84">
        <f>_xlfn.RANK.AVG(Table2[[#This Row],[6M Return vs Nifty Z-Score]],Table2[6M Return vs Nifty Z-Score])</f>
        <v>26</v>
      </c>
      <c r="AU84">
        <f>_xlfn.RANK.AVG(Table2[[#This Row],[Sharpe Ratio Z-Score]],Table2[Sharpe Ratio Z-Score])</f>
        <v>335</v>
      </c>
      <c r="AV84">
        <f>(Table2[[#This Row],[Rank 1Y]]+Table2[[#This Row],[Rank 6M]]+Table2[[#This Row],[Rank Sharpe]])/3</f>
        <v>138.66666666666666</v>
      </c>
    </row>
    <row r="85" spans="1:48" x14ac:dyDescent="0.3">
      <c r="A85" t="s">
        <v>1785</v>
      </c>
      <c r="B85" t="s">
        <v>1786</v>
      </c>
      <c r="C85" t="s">
        <v>3174</v>
      </c>
      <c r="D85" t="s">
        <v>206</v>
      </c>
      <c r="E85">
        <v>4539.6149568000001</v>
      </c>
      <c r="F85">
        <v>1724.8</v>
      </c>
      <c r="G85">
        <v>63.312778111838597</v>
      </c>
      <c r="H85">
        <f>(Table2[[#This Row],[1Y Return vs Nifty]]-AVERAGE(Table2[1Y Return vs Nifty]))/_xlfn.STDEV.P(Table2[1Y Return vs Nifty])</f>
        <v>0.5645493189392552</v>
      </c>
      <c r="I85">
        <v>24.2934705851663</v>
      </c>
      <c r="J85">
        <f>(Table2[[#This Row],[1M Return vs Nifty]]-AVERAGE(Table2[1M Return vs Nifty]))/_xlfn.STDEV.P(Table2[1M Return vs Nifty])</f>
        <v>2.4468308573222197</v>
      </c>
      <c r="K85">
        <v>54.494910509434398</v>
      </c>
      <c r="L85">
        <f>(Table2[[#This Row],[6M Return vs Nifty]]-AVERAGE(Table2[6M Return vs Nifty]))/_xlfn.STDEV.P(Table2[6M Return vs Nifty])</f>
        <v>0.94792120345420494</v>
      </c>
      <c r="M85">
        <v>1.84666280063793</v>
      </c>
      <c r="N85">
        <f>(Table2[[#This Row],[1W Return vs Nifty]]-AVERAGE(Table2[1W Return vs Nifty]))/_xlfn.STDEV.P(Table2[1W Return vs Nifty])</f>
        <v>1.0874174958372562</v>
      </c>
      <c r="O85">
        <v>1579.33</v>
      </c>
      <c r="P85">
        <v>1463.11263128817</v>
      </c>
      <c r="Q85">
        <v>1245.3563614350801</v>
      </c>
      <c r="R85">
        <v>79.474880269819593</v>
      </c>
      <c r="S85" s="1">
        <f>(Table2[[#This Row],[Close Price]]-Table2[[#This Row],[20D EMA]])/Table2[[#This Row],[20D EMA]]</f>
        <v>9.2108678996789803E-2</v>
      </c>
      <c r="T85" s="1">
        <f>(Table2[[#This Row],[Close Price]]-Table2[[#This Row],[50D EMA]])/Table2[[#This Row],[50D EMA]]</f>
        <v>0.17885661234530678</v>
      </c>
      <c r="U85" s="1">
        <f>(Table2[[#This Row],[Close Price]]-Table2[[#This Row],[200D EMA]])/Table2[[#This Row],[200D EMA]]</f>
        <v>0.38498509616350729</v>
      </c>
      <c r="V85">
        <v>0.72678497839977896</v>
      </c>
      <c r="W85">
        <v>1678.05</v>
      </c>
      <c r="X85">
        <v>1734.4</v>
      </c>
      <c r="Y85">
        <v>1593.95</v>
      </c>
      <c r="Z85">
        <v>1734.4</v>
      </c>
      <c r="AA85">
        <v>1531</v>
      </c>
      <c r="AB85">
        <v>1734.4</v>
      </c>
      <c r="AC85" s="1">
        <f>(Table2[[#This Row],[Close Price]]/Table2[[#This Row],[Day Low]])-1</f>
        <v>2.7859718125204935E-2</v>
      </c>
      <c r="AD85" s="1">
        <f>(Table2[[#This Row],[Day High]]/Table2[[#This Row],[Close Price]])-1</f>
        <v>5.5658627087198376E-3</v>
      </c>
      <c r="AE85" s="1">
        <f>(Table2[[#This Row],[Close Price]]/Table2[[#This Row],[Current Week Low]])-1</f>
        <v>8.2091659085918645E-2</v>
      </c>
      <c r="AF85" s="1">
        <f>(Table2[[#This Row],[Current Week High]]/Table2[[#This Row],[Close Price]])-1</f>
        <v>5.5658627087198376E-3</v>
      </c>
      <c r="AG85" s="1">
        <f>(Table2[[#This Row],[Close Price]]/Table2[[#This Row],[Current Month Low]])-1</f>
        <v>0.12658393207054219</v>
      </c>
      <c r="AH85" s="1">
        <f>(Table2[[#This Row],[Current Month High]]/Table2[[#This Row],[Close Price]])-1</f>
        <v>5.5658627087198376E-3</v>
      </c>
      <c r="AI85">
        <v>0.55658627087198298</v>
      </c>
      <c r="AJ85">
        <v>109.82968369829599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0.26</v>
      </c>
      <c r="AM85" t="s">
        <v>3226</v>
      </c>
      <c r="AN85">
        <v>11.95</v>
      </c>
      <c r="AO85" t="s">
        <v>3226</v>
      </c>
      <c r="AP85">
        <v>0.126572818083072</v>
      </c>
      <c r="AQ85">
        <f>(Table2[[#This Row],[Sharpe Ratio]]-AVERAGE(Table2[Sharpe Ratio]))/_xlfn.STDEV.P(Table2[Sharpe Ratio])</f>
        <v>0.73665739701031807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5.7833762725632534</v>
      </c>
      <c r="AS85">
        <f>_xlfn.RANK.AVG(Table2[[#This Row],[1Y Return vs Nifty Z-Score]],Table2[1Y Return vs Nifty Z-Score])</f>
        <v>154</v>
      </c>
      <c r="AT85">
        <f>_xlfn.RANK.AVG(Table2[[#This Row],[6M Return vs Nifty Z-Score]],Table2[6M Return vs Nifty Z-Score])</f>
        <v>105</v>
      </c>
      <c r="AU85">
        <f>_xlfn.RANK.AVG(Table2[[#This Row],[Sharpe Ratio Z-Score]],Table2[Sharpe Ratio Z-Score])</f>
        <v>163</v>
      </c>
      <c r="AV85">
        <f>(Table2[[#This Row],[Rank 1Y]]+Table2[[#This Row],[Rank 6M]]+Table2[[#This Row],[Rank Sharpe]])/3</f>
        <v>140.66666666666666</v>
      </c>
    </row>
    <row r="86" spans="1:48" x14ac:dyDescent="0.3">
      <c r="A86" t="s">
        <v>1593</v>
      </c>
      <c r="B86" t="s">
        <v>1594</v>
      </c>
      <c r="C86" t="s">
        <v>3170</v>
      </c>
      <c r="D86" t="s">
        <v>251</v>
      </c>
      <c r="E86">
        <v>6145.6605118999996</v>
      </c>
      <c r="F86">
        <v>318.5</v>
      </c>
      <c r="G86">
        <v>30.5948967969092</v>
      </c>
      <c r="H86">
        <f>(Table2[[#This Row],[1Y Return vs Nifty]]-AVERAGE(Table2[1Y Return vs Nifty]))/_xlfn.STDEV.P(Table2[1Y Return vs Nifty])</f>
        <v>2.646946842555406E-2</v>
      </c>
      <c r="I86">
        <v>19.011612283893999</v>
      </c>
      <c r="J86">
        <f>(Table2[[#This Row],[1M Return vs Nifty]]-AVERAGE(Table2[1M Return vs Nifty]))/_xlfn.STDEV.P(Table2[1M Return vs Nifty])</f>
        <v>1.9420332369170272</v>
      </c>
      <c r="K86">
        <v>57.641011546479</v>
      </c>
      <c r="L86">
        <f>(Table2[[#This Row],[6M Return vs Nifty]]-AVERAGE(Table2[6M Return vs Nifty]))/_xlfn.STDEV.P(Table2[6M Return vs Nifty])</f>
        <v>1.0371690575206605</v>
      </c>
      <c r="M86">
        <v>0.51447188960490398</v>
      </c>
      <c r="N86">
        <f>(Table2[[#This Row],[1W Return vs Nifty]]-AVERAGE(Table2[1W Return vs Nifty]))/_xlfn.STDEV.P(Table2[1W Return vs Nifty])</f>
        <v>0.76952560183769736</v>
      </c>
      <c r="O86">
        <v>286.97000000000003</v>
      </c>
      <c r="P86">
        <v>265.90993725845902</v>
      </c>
      <c r="Q86">
        <v>237.41093512145</v>
      </c>
      <c r="R86">
        <v>70.3432209448587</v>
      </c>
      <c r="S86" s="1">
        <f>(Table2[[#This Row],[Close Price]]-Table2[[#This Row],[20D EMA]])/Table2[[#This Row],[20D EMA]]</f>
        <v>0.10987211206746339</v>
      </c>
      <c r="T86" s="1">
        <f>(Table2[[#This Row],[Close Price]]-Table2[[#This Row],[50D EMA]])/Table2[[#This Row],[50D EMA]]</f>
        <v>0.1977739654401276</v>
      </c>
      <c r="U86" s="1">
        <f>(Table2[[#This Row],[Close Price]]-Table2[[#This Row],[200D EMA]])/Table2[[#This Row],[200D EMA]]</f>
        <v>0.3415557284127122</v>
      </c>
      <c r="V86">
        <v>2.9137967330305599</v>
      </c>
      <c r="W86">
        <v>316.10000000000002</v>
      </c>
      <c r="X86">
        <v>329.9</v>
      </c>
      <c r="Y86">
        <v>295.60000000000002</v>
      </c>
      <c r="Z86">
        <v>329.9</v>
      </c>
      <c r="AA86">
        <v>276.10000000000002</v>
      </c>
      <c r="AB86">
        <v>329.9</v>
      </c>
      <c r="AC86" s="1">
        <f>(Table2[[#This Row],[Close Price]]/Table2[[#This Row],[Day Low]])-1</f>
        <v>7.5925340082252379E-3</v>
      </c>
      <c r="AD86" s="1">
        <f>(Table2[[#This Row],[Day High]]/Table2[[#This Row],[Close Price]])-1</f>
        <v>3.5792778649921475E-2</v>
      </c>
      <c r="AE86" s="1">
        <f>(Table2[[#This Row],[Close Price]]/Table2[[#This Row],[Current Week Low]])-1</f>
        <v>7.7469553450608908E-2</v>
      </c>
      <c r="AF86" s="1">
        <f>(Table2[[#This Row],[Current Week High]]/Table2[[#This Row],[Close Price]])-1</f>
        <v>3.5792778649921475E-2</v>
      </c>
      <c r="AG86" s="1">
        <f>(Table2[[#This Row],[Close Price]]/Table2[[#This Row],[Current Month Low]])-1</f>
        <v>0.15356754798985861</v>
      </c>
      <c r="AH86" s="1">
        <f>(Table2[[#This Row],[Current Month High]]/Table2[[#This Row],[Close Price]])-1</f>
        <v>3.5792778649921475E-2</v>
      </c>
      <c r="AI86">
        <v>3.57927786499214</v>
      </c>
      <c r="AJ86">
        <v>79.943502824858697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0.14000000000000001</v>
      </c>
      <c r="AM86" t="s">
        <v>3226</v>
      </c>
      <c r="AN86">
        <v>21.33</v>
      </c>
      <c r="AO86" t="s">
        <v>3226</v>
      </c>
      <c r="AP86">
        <v>0.20226084225049501</v>
      </c>
      <c r="AQ86">
        <f>(Table2[[#This Row],[Sharpe Ratio]]-AVERAGE(Table2[Sharpe Ratio]))/_xlfn.STDEV.P(Table2[Sharpe Ratio])</f>
        <v>1.6170551120496772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5.3922524767506168</v>
      </c>
      <c r="AS86">
        <f>_xlfn.RANK.AVG(Table2[[#This Row],[1Y Return vs Nifty Z-Score]],Table2[1Y Return vs Nifty Z-Score])</f>
        <v>292</v>
      </c>
      <c r="AT86">
        <f>_xlfn.RANK.AVG(Table2[[#This Row],[6M Return vs Nifty Z-Score]],Table2[6M Return vs Nifty Z-Score])</f>
        <v>98</v>
      </c>
      <c r="AU86">
        <f>_xlfn.RANK.AVG(Table2[[#This Row],[Sharpe Ratio Z-Score]],Table2[Sharpe Ratio Z-Score])</f>
        <v>35</v>
      </c>
      <c r="AV86">
        <f>(Table2[[#This Row],[Rank 1Y]]+Table2[[#This Row],[Rank 6M]]+Table2[[#This Row],[Rank Sharpe]])/3</f>
        <v>141.66666666666666</v>
      </c>
    </row>
    <row r="87" spans="1:48" x14ac:dyDescent="0.3">
      <c r="A87" t="s">
        <v>1734</v>
      </c>
      <c r="B87" t="s">
        <v>1735</v>
      </c>
      <c r="C87" t="s">
        <v>3178</v>
      </c>
      <c r="D87" t="s">
        <v>887</v>
      </c>
      <c r="E87">
        <v>4847.7846116250003</v>
      </c>
      <c r="F87">
        <v>391.75</v>
      </c>
      <c r="G87">
        <v>112.96940397064699</v>
      </c>
      <c r="H87">
        <f>(Table2[[#This Row],[1Y Return vs Nifty]]-AVERAGE(Table2[1Y Return vs Nifty]))/_xlfn.STDEV.P(Table2[1Y Return vs Nifty])</f>
        <v>1.3812045773263633</v>
      </c>
      <c r="I87">
        <v>-2.4121262599723998</v>
      </c>
      <c r="J87">
        <f>(Table2[[#This Row],[1M Return vs Nifty]]-AVERAGE(Table2[1M Return vs Nifty]))/_xlfn.STDEV.P(Table2[1M Return vs Nifty])</f>
        <v>-0.1054757306222418</v>
      </c>
      <c r="K87">
        <v>60.049994262251303</v>
      </c>
      <c r="L87">
        <f>(Table2[[#This Row],[6M Return vs Nifty]]-AVERAGE(Table2[6M Return vs Nifty]))/_xlfn.STDEV.P(Table2[6M Return vs Nifty])</f>
        <v>1.105506512463883</v>
      </c>
      <c r="M87">
        <v>-2.8219367159186701</v>
      </c>
      <c r="N87">
        <f>(Table2[[#This Row],[1W Return vs Nifty]]-AVERAGE(Table2[1W Return vs Nifty]))/_xlfn.STDEV.P(Table2[1W Return vs Nifty])</f>
        <v>-2.6619486664578595E-2</v>
      </c>
      <c r="O87">
        <v>382.57</v>
      </c>
      <c r="P87">
        <v>360.60891229125798</v>
      </c>
      <c r="Q87">
        <v>287.87838894372499</v>
      </c>
      <c r="R87">
        <v>55.9570517555821</v>
      </c>
      <c r="S87" s="1">
        <f>(Table2[[#This Row],[Close Price]]-Table2[[#This Row],[20D EMA]])/Table2[[#This Row],[20D EMA]]</f>
        <v>2.3995608646783614E-2</v>
      </c>
      <c r="T87" s="1">
        <f>(Table2[[#This Row],[Close Price]]-Table2[[#This Row],[50D EMA]])/Table2[[#This Row],[50D EMA]]</f>
        <v>8.6356955270117858E-2</v>
      </c>
      <c r="U87" s="1">
        <f>(Table2[[#This Row],[Close Price]]-Table2[[#This Row],[200D EMA]])/Table2[[#This Row],[200D EMA]]</f>
        <v>0.36081767526002112</v>
      </c>
      <c r="V87">
        <v>0.497511261846321</v>
      </c>
      <c r="W87">
        <v>385.55</v>
      </c>
      <c r="X87">
        <v>395.9</v>
      </c>
      <c r="Y87">
        <v>370.35</v>
      </c>
      <c r="Z87">
        <v>407.8</v>
      </c>
      <c r="AA87">
        <v>370.35</v>
      </c>
      <c r="AB87">
        <v>407.8</v>
      </c>
      <c r="AC87" s="1">
        <f>(Table2[[#This Row],[Close Price]]/Table2[[#This Row],[Day Low]])-1</f>
        <v>1.6080923356244226E-2</v>
      </c>
      <c r="AD87" s="1">
        <f>(Table2[[#This Row],[Day High]]/Table2[[#This Row],[Close Price]])-1</f>
        <v>1.0593490746649614E-2</v>
      </c>
      <c r="AE87" s="1">
        <f>(Table2[[#This Row],[Close Price]]/Table2[[#This Row],[Current Week Low]])-1</f>
        <v>5.7783178074793939E-2</v>
      </c>
      <c r="AF87" s="1">
        <f>(Table2[[#This Row],[Current Week High]]/Table2[[#This Row],[Close Price]])-1</f>
        <v>4.097000638162096E-2</v>
      </c>
      <c r="AG87" s="1">
        <f>(Table2[[#This Row],[Close Price]]/Table2[[#This Row],[Current Month Low]])-1</f>
        <v>5.7783178074793939E-2</v>
      </c>
      <c r="AH87" s="1">
        <f>(Table2[[#This Row],[Current Month High]]/Table2[[#This Row],[Close Price]])-1</f>
        <v>4.097000638162096E-2</v>
      </c>
      <c r="AI87">
        <v>5.1563497128270503</v>
      </c>
      <c r="AJ87">
        <v>163.184413839435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0.18</v>
      </c>
      <c r="AM87" t="s">
        <v>3226</v>
      </c>
      <c r="AN87">
        <v>1.06</v>
      </c>
      <c r="AO87" t="s">
        <v>3226</v>
      </c>
      <c r="AP87">
        <v>8.6426256820446995E-2</v>
      </c>
      <c r="AQ87">
        <f>(Table2[[#This Row],[Sharpe Ratio]]-AVERAGE(Table2[Sharpe Ratio]))/_xlfn.STDEV.P(Table2[Sharpe Ratio])</f>
        <v>0.2696754511727682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2.6242913236761942</v>
      </c>
      <c r="AS87">
        <f>_xlfn.RANK.AVG(Table2[[#This Row],[1Y Return vs Nifty Z-Score]],Table2[1Y Return vs Nifty Z-Score])</f>
        <v>68</v>
      </c>
      <c r="AT87">
        <f>_xlfn.RANK.AVG(Table2[[#This Row],[6M Return vs Nifty Z-Score]],Table2[6M Return vs Nifty Z-Score])</f>
        <v>92</v>
      </c>
      <c r="AU87">
        <f>_xlfn.RANK.AVG(Table2[[#This Row],[Sharpe Ratio Z-Score]],Table2[Sharpe Ratio Z-Score])</f>
        <v>270</v>
      </c>
      <c r="AV87">
        <f>(Table2[[#This Row],[Rank 1Y]]+Table2[[#This Row],[Rank 6M]]+Table2[[#This Row],[Rank Sharpe]])/3</f>
        <v>143.33333333333334</v>
      </c>
    </row>
    <row r="88" spans="1:48" x14ac:dyDescent="0.3">
      <c r="A88" t="s">
        <v>541</v>
      </c>
      <c r="B88" t="s">
        <v>542</v>
      </c>
      <c r="C88" t="s">
        <v>3168</v>
      </c>
      <c r="D88" t="s">
        <v>543</v>
      </c>
      <c r="E88">
        <v>39786.290520160001</v>
      </c>
      <c r="F88">
        <v>1092.8</v>
      </c>
      <c r="G88">
        <v>80.3749090893496</v>
      </c>
      <c r="H88">
        <f>(Table2[[#This Row],[1Y Return vs Nifty]]-AVERAGE(Table2[1Y Return vs Nifty]))/_xlfn.STDEV.P(Table2[1Y Return vs Nifty])</f>
        <v>0.84515394603761962</v>
      </c>
      <c r="I88">
        <v>1.98773343659603</v>
      </c>
      <c r="J88">
        <f>(Table2[[#This Row],[1M Return vs Nifty]]-AVERAGE(Table2[1M Return vs Nifty]))/_xlfn.STDEV.P(Table2[1M Return vs Nifty])</f>
        <v>0.31502754270666394</v>
      </c>
      <c r="K88">
        <v>41.382507128664301</v>
      </c>
      <c r="L88">
        <f>(Table2[[#This Row],[6M Return vs Nifty]]-AVERAGE(Table2[6M Return vs Nifty]))/_xlfn.STDEV.P(Table2[6M Return vs Nifty])</f>
        <v>0.57595162917543774</v>
      </c>
      <c r="M88">
        <v>-2.1060475094251898</v>
      </c>
      <c r="N88">
        <f>(Table2[[#This Row],[1W Return vs Nifty]]-AVERAGE(Table2[1W Return vs Nifty]))/_xlfn.STDEV.P(Table2[1W Return vs Nifty])</f>
        <v>0.14420841334682752</v>
      </c>
      <c r="O88">
        <v>1082.95</v>
      </c>
      <c r="P88">
        <v>1033.0215682319199</v>
      </c>
      <c r="Q88">
        <v>833.45244654779799</v>
      </c>
      <c r="R88">
        <v>51.850895805441397</v>
      </c>
      <c r="S88" s="1">
        <f>(Table2[[#This Row],[Close Price]]-Table2[[#This Row],[20D EMA]])/Table2[[#This Row],[20D EMA]]</f>
        <v>9.0955261092385692E-3</v>
      </c>
      <c r="T88" s="1">
        <f>(Table2[[#This Row],[Close Price]]-Table2[[#This Row],[50D EMA]])/Table2[[#This Row],[50D EMA]]</f>
        <v>5.7867554372939695E-2</v>
      </c>
      <c r="U88" s="1">
        <f>(Table2[[#This Row],[Close Price]]-Table2[[#This Row],[200D EMA]])/Table2[[#This Row],[200D EMA]]</f>
        <v>0.3111725864222159</v>
      </c>
      <c r="V88">
        <v>0.52046801500616002</v>
      </c>
      <c r="W88">
        <v>1072.0999999999999</v>
      </c>
      <c r="X88">
        <v>1110</v>
      </c>
      <c r="Y88">
        <v>1054.5</v>
      </c>
      <c r="Z88">
        <v>1112</v>
      </c>
      <c r="AA88">
        <v>1054.5</v>
      </c>
      <c r="AB88">
        <v>1119.6500000000001</v>
      </c>
      <c r="AC88" s="1">
        <f>(Table2[[#This Row],[Close Price]]/Table2[[#This Row],[Day Low]])-1</f>
        <v>1.9307900382427023E-2</v>
      </c>
      <c r="AD88" s="1">
        <f>(Table2[[#This Row],[Day High]]/Table2[[#This Row],[Close Price]])-1</f>
        <v>1.5739385065885791E-2</v>
      </c>
      <c r="AE88" s="1">
        <f>(Table2[[#This Row],[Close Price]]/Table2[[#This Row],[Current Week Low]])-1</f>
        <v>3.6320531057373096E-2</v>
      </c>
      <c r="AF88" s="1">
        <f>(Table2[[#This Row],[Current Week High]]/Table2[[#This Row],[Close Price]])-1</f>
        <v>1.7569546120058677E-2</v>
      </c>
      <c r="AG88" s="1">
        <f>(Table2[[#This Row],[Close Price]]/Table2[[#This Row],[Current Month Low]])-1</f>
        <v>3.6320531057373096E-2</v>
      </c>
      <c r="AH88" s="1">
        <f>(Table2[[#This Row],[Current Month High]]/Table2[[#This Row],[Close Price]])-1</f>
        <v>2.4569912152269557E-2</v>
      </c>
      <c r="AI88">
        <v>11.182284040995601</v>
      </c>
      <c r="AJ88">
        <v>124.14111373192399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0.21</v>
      </c>
      <c r="AM88" t="s">
        <v>3226</v>
      </c>
      <c r="AN88">
        <v>-0.42</v>
      </c>
      <c r="AO88" t="s">
        <v>3227</v>
      </c>
      <c r="AP88">
        <v>0.12802482304252299</v>
      </c>
      <c r="AQ88">
        <f>(Table2[[#This Row],[Sharpe Ratio]]-AVERAGE(Table2[Sharpe Ratio]))/_xlfn.STDEV.P(Table2[Sharpe Ratio])</f>
        <v>0.75354701544848435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2.633888546715033</v>
      </c>
      <c r="AS88">
        <f>_xlfn.RANK.AVG(Table2[[#This Row],[1Y Return vs Nifty Z-Score]],Table2[1Y Return vs Nifty Z-Score])</f>
        <v>113</v>
      </c>
      <c r="AT88">
        <f>_xlfn.RANK.AVG(Table2[[#This Row],[6M Return vs Nifty Z-Score]],Table2[6M Return vs Nifty Z-Score])</f>
        <v>162</v>
      </c>
      <c r="AU88">
        <f>_xlfn.RANK.AVG(Table2[[#This Row],[Sharpe Ratio Z-Score]],Table2[Sharpe Ratio Z-Score])</f>
        <v>161</v>
      </c>
      <c r="AV88">
        <f>(Table2[[#This Row],[Rank 1Y]]+Table2[[#This Row],[Rank 6M]]+Table2[[#This Row],[Rank Sharpe]])/3</f>
        <v>145.33333333333334</v>
      </c>
    </row>
    <row r="89" spans="1:48" x14ac:dyDescent="0.3">
      <c r="A89" t="s">
        <v>122</v>
      </c>
      <c r="B89" t="s">
        <v>123</v>
      </c>
      <c r="C89" t="s">
        <v>3177</v>
      </c>
      <c r="D89" t="s">
        <v>124</v>
      </c>
      <c r="E89">
        <v>237592.7945594</v>
      </c>
      <c r="F89">
        <v>272.89999999999998</v>
      </c>
      <c r="G89">
        <v>152.41352152043899</v>
      </c>
      <c r="H89">
        <f>(Table2[[#This Row],[1Y Return vs Nifty]]-AVERAGE(Table2[1Y Return vs Nifty]))/_xlfn.STDEV.P(Table2[1Y Return vs Nifty])</f>
        <v>2.0299044326300208</v>
      </c>
      <c r="I89">
        <v>2.1085876781092598</v>
      </c>
      <c r="J89">
        <f>(Table2[[#This Row],[1M Return vs Nifty]]-AVERAGE(Table2[1M Return vs Nifty]))/_xlfn.STDEV.P(Table2[1M Return vs Nifty])</f>
        <v>0.32657782104659172</v>
      </c>
      <c r="K89">
        <v>68.316734749113806</v>
      </c>
      <c r="L89">
        <f>(Table2[[#This Row],[6M Return vs Nifty]]-AVERAGE(Table2[6M Return vs Nifty]))/_xlfn.STDEV.P(Table2[6M Return vs Nifty])</f>
        <v>1.3400154617600037</v>
      </c>
      <c r="M89">
        <v>9.3257657972027506</v>
      </c>
      <c r="N89">
        <f>(Table2[[#This Row],[1W Return vs Nifty]]-AVERAGE(Table2[1W Return vs Nifty]))/_xlfn.STDEV.P(Table2[1W Return vs Nifty])</f>
        <v>2.872106309809225</v>
      </c>
      <c r="O89">
        <v>260.07</v>
      </c>
      <c r="P89">
        <v>244.31021850138799</v>
      </c>
      <c r="Q89">
        <v>189.993841286101</v>
      </c>
      <c r="R89">
        <v>61.895455590293601</v>
      </c>
      <c r="S89" s="1">
        <f>(Table2[[#This Row],[Close Price]]-Table2[[#This Row],[20D EMA]])/Table2[[#This Row],[20D EMA]]</f>
        <v>4.9332871919098645E-2</v>
      </c>
      <c r="T89" s="1">
        <f>(Table2[[#This Row],[Close Price]]-Table2[[#This Row],[50D EMA]])/Table2[[#This Row],[50D EMA]]</f>
        <v>0.11702245478712778</v>
      </c>
      <c r="U89" s="1">
        <f>(Table2[[#This Row],[Close Price]]-Table2[[#This Row],[200D EMA]])/Table2[[#This Row],[200D EMA]]</f>
        <v>0.43636234813030211</v>
      </c>
      <c r="V89">
        <v>1.23411269890798</v>
      </c>
      <c r="W89">
        <v>271.10000000000002</v>
      </c>
      <c r="X89">
        <v>286.45</v>
      </c>
      <c r="Y89">
        <v>256.3</v>
      </c>
      <c r="Z89">
        <v>286.45</v>
      </c>
      <c r="AA89">
        <v>240.4</v>
      </c>
      <c r="AB89">
        <v>286.45</v>
      </c>
      <c r="AC89" s="1">
        <f>(Table2[[#This Row],[Close Price]]/Table2[[#This Row],[Day Low]])-1</f>
        <v>6.6396163777202588E-3</v>
      </c>
      <c r="AD89" s="1">
        <f>(Table2[[#This Row],[Day High]]/Table2[[#This Row],[Close Price]])-1</f>
        <v>4.9651887138145945E-2</v>
      </c>
      <c r="AE89" s="1">
        <f>(Table2[[#This Row],[Close Price]]/Table2[[#This Row],[Current Week Low]])-1</f>
        <v>6.4767850175575292E-2</v>
      </c>
      <c r="AF89" s="1">
        <f>(Table2[[#This Row],[Current Week High]]/Table2[[#This Row],[Close Price]])-1</f>
        <v>4.9651887138145945E-2</v>
      </c>
      <c r="AG89" s="1">
        <f>(Table2[[#This Row],[Close Price]]/Table2[[#This Row],[Current Month Low]])-1</f>
        <v>0.13519134775374364</v>
      </c>
      <c r="AH89" s="1">
        <f>(Table2[[#This Row],[Current Month High]]/Table2[[#This Row],[Close Price]])-1</f>
        <v>4.9651887138145945E-2</v>
      </c>
      <c r="AI89">
        <v>4.96518871381459</v>
      </c>
      <c r="AJ89">
        <v>181.34020618556599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0.13</v>
      </c>
      <c r="AM89" t="s">
        <v>3226</v>
      </c>
      <c r="AN89">
        <v>7.85</v>
      </c>
      <c r="AO89" t="s">
        <v>3226</v>
      </c>
      <c r="AP89">
        <v>6.8486971186782999E-2</v>
      </c>
      <c r="AQ89">
        <f>(Table2[[#This Row],[Sharpe Ratio]]-AVERAGE(Table2[Sharpe Ratio]))/_xlfn.STDEV.P(Table2[Sharpe Ratio])</f>
        <v>6.1006956321055912E-2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6.6296109815668975</v>
      </c>
      <c r="AS89">
        <f>_xlfn.RANK.AVG(Table2[[#This Row],[1Y Return vs Nifty Z-Score]],Table2[1Y Return vs Nifty Z-Score])</f>
        <v>40</v>
      </c>
      <c r="AT89">
        <f>_xlfn.RANK.AVG(Table2[[#This Row],[6M Return vs Nifty Z-Score]],Table2[6M Return vs Nifty Z-Score])</f>
        <v>65</v>
      </c>
      <c r="AU89">
        <f>_xlfn.RANK.AVG(Table2[[#This Row],[Sharpe Ratio Z-Score]],Table2[Sharpe Ratio Z-Score])</f>
        <v>332</v>
      </c>
      <c r="AV89">
        <f>(Table2[[#This Row],[Rank 1Y]]+Table2[[#This Row],[Rank 6M]]+Table2[[#This Row],[Rank Sharpe]])/3</f>
        <v>145.66666666666666</v>
      </c>
    </row>
    <row r="90" spans="1:48" x14ac:dyDescent="0.3">
      <c r="A90" t="s">
        <v>1672</v>
      </c>
      <c r="B90" t="s">
        <v>1673</v>
      </c>
      <c r="C90" t="s">
        <v>3170</v>
      </c>
      <c r="D90" t="s">
        <v>118</v>
      </c>
      <c r="E90">
        <v>5258.7493199999999</v>
      </c>
      <c r="F90">
        <v>566.70000000000005</v>
      </c>
      <c r="G90">
        <v>114.450003382044</v>
      </c>
      <c r="H90">
        <f>(Table2[[#This Row],[1Y Return vs Nifty]]-AVERAGE(Table2[1Y Return vs Nifty]))/_xlfn.STDEV.P(Table2[1Y Return vs Nifty])</f>
        <v>1.4055545864937249</v>
      </c>
      <c r="I90">
        <v>-1.2427754835234699</v>
      </c>
      <c r="J90">
        <f>(Table2[[#This Row],[1M Return vs Nifty]]-AVERAGE(Table2[1M Return vs Nifty]))/_xlfn.STDEV.P(Table2[1M Return vs Nifty])</f>
        <v>6.2814305322320867E-3</v>
      </c>
      <c r="K90">
        <v>68.188560570739099</v>
      </c>
      <c r="L90">
        <f>(Table2[[#This Row],[6M Return vs Nifty]]-AVERAGE(Table2[6M Return vs Nifty]))/_xlfn.STDEV.P(Table2[6M Return vs Nifty])</f>
        <v>1.3363794468221555</v>
      </c>
      <c r="M90">
        <v>-3.5258122278603299</v>
      </c>
      <c r="N90">
        <f>(Table2[[#This Row],[1W Return vs Nifty]]-AVERAGE(Table2[1W Return vs Nifty]))/_xlfn.STDEV.P(Table2[1W Return vs Nifty])</f>
        <v>-0.19458063831178143</v>
      </c>
      <c r="O90">
        <v>560.92999999999995</v>
      </c>
      <c r="P90">
        <v>547.24621592163896</v>
      </c>
      <c r="Q90">
        <v>431.42211957575302</v>
      </c>
      <c r="R90">
        <v>53.813468647421097</v>
      </c>
      <c r="S90" s="1">
        <f>(Table2[[#This Row],[Close Price]]-Table2[[#This Row],[20D EMA]])/Table2[[#This Row],[20D EMA]]</f>
        <v>1.0286488510152953E-2</v>
      </c>
      <c r="T90" s="1">
        <f>(Table2[[#This Row],[Close Price]]-Table2[[#This Row],[50D EMA]])/Table2[[#This Row],[50D EMA]]</f>
        <v>3.5548503602895083E-2</v>
      </c>
      <c r="U90" s="1">
        <f>(Table2[[#This Row],[Close Price]]-Table2[[#This Row],[200D EMA]])/Table2[[#This Row],[200D EMA]]</f>
        <v>0.31356269019603134</v>
      </c>
      <c r="V90">
        <v>0.44982247623705202</v>
      </c>
      <c r="W90">
        <v>560</v>
      </c>
      <c r="X90">
        <v>570.79999999999995</v>
      </c>
      <c r="Y90">
        <v>544.04999999999995</v>
      </c>
      <c r="Z90">
        <v>590</v>
      </c>
      <c r="AA90">
        <v>544.04999999999995</v>
      </c>
      <c r="AB90">
        <v>590</v>
      </c>
      <c r="AC90" s="1">
        <f>(Table2[[#This Row],[Close Price]]/Table2[[#This Row],[Day Low]])-1</f>
        <v>1.1964285714285872E-2</v>
      </c>
      <c r="AD90" s="1">
        <f>(Table2[[#This Row],[Day High]]/Table2[[#This Row],[Close Price]])-1</f>
        <v>7.234868537144612E-3</v>
      </c>
      <c r="AE90" s="1">
        <f>(Table2[[#This Row],[Close Price]]/Table2[[#This Row],[Current Week Low]])-1</f>
        <v>4.1632202922525563E-2</v>
      </c>
      <c r="AF90" s="1">
        <f>(Table2[[#This Row],[Current Week High]]/Table2[[#This Row],[Close Price]])-1</f>
        <v>4.1115228515969493E-2</v>
      </c>
      <c r="AG90" s="1">
        <f>(Table2[[#This Row],[Close Price]]/Table2[[#This Row],[Current Month Low]])-1</f>
        <v>4.1632202922525563E-2</v>
      </c>
      <c r="AH90" s="1">
        <f>(Table2[[#This Row],[Current Month High]]/Table2[[#This Row],[Close Price]])-1</f>
        <v>4.1115228515969493E-2</v>
      </c>
      <c r="AI90">
        <v>28.348332451032199</v>
      </c>
      <c r="AJ90">
        <v>170.75967510750101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-0.15</v>
      </c>
      <c r="AM90" t="s">
        <v>3227</v>
      </c>
      <c r="AN90">
        <v>1.95</v>
      </c>
      <c r="AO90" t="s">
        <v>3226</v>
      </c>
      <c r="AP90">
        <v>7.6173628583091998E-2</v>
      </c>
      <c r="AQ90">
        <f>(Table2[[#This Row],[Sharpe Ratio]]-AVERAGE(Table2[Sharpe Ratio]))/_xlfn.STDEV.P(Table2[Sharpe Ratio])</f>
        <v>0.15041760856679867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2.7040524341031298</v>
      </c>
      <c r="AS90">
        <f>_xlfn.RANK.AVG(Table2[[#This Row],[1Y Return vs Nifty Z-Score]],Table2[1Y Return vs Nifty Z-Score])</f>
        <v>65</v>
      </c>
      <c r="AT90">
        <f>_xlfn.RANK.AVG(Table2[[#This Row],[6M Return vs Nifty Z-Score]],Table2[6M Return vs Nifty Z-Score])</f>
        <v>67</v>
      </c>
      <c r="AU90">
        <f>_xlfn.RANK.AVG(Table2[[#This Row],[Sharpe Ratio Z-Score]],Table2[Sharpe Ratio Z-Score])</f>
        <v>305</v>
      </c>
      <c r="AV90">
        <f>(Table2[[#This Row],[Rank 1Y]]+Table2[[#This Row],[Rank 6M]]+Table2[[#This Row],[Rank Sharpe]])/3</f>
        <v>145.66666666666666</v>
      </c>
    </row>
    <row r="91" spans="1:48" x14ac:dyDescent="0.3">
      <c r="A91" t="s">
        <v>256</v>
      </c>
      <c r="B91" t="s">
        <v>257</v>
      </c>
      <c r="C91" t="s">
        <v>3167</v>
      </c>
      <c r="D91" t="s">
        <v>258</v>
      </c>
      <c r="E91">
        <v>106350.69706779</v>
      </c>
      <c r="F91">
        <v>12261.9</v>
      </c>
      <c r="G91">
        <v>164.95081829347299</v>
      </c>
      <c r="H91">
        <f>(Table2[[#This Row],[1Y Return vs Nifty]]-AVERAGE(Table2[1Y Return vs Nifty]))/_xlfn.STDEV.P(Table2[1Y Return vs Nifty])</f>
        <v>2.2360934186632258</v>
      </c>
      <c r="I91">
        <v>2.5967431860402099</v>
      </c>
      <c r="J91">
        <f>(Table2[[#This Row],[1M Return vs Nifty]]-AVERAGE(Table2[1M Return vs Nifty]))/_xlfn.STDEV.P(Table2[1M Return vs Nifty])</f>
        <v>0.37323180620402652</v>
      </c>
      <c r="K91">
        <v>37.372373831815899</v>
      </c>
      <c r="L91">
        <f>(Table2[[#This Row],[6M Return vs Nifty]]-AVERAGE(Table2[6M Return vs Nifty]))/_xlfn.STDEV.P(Table2[6M Return vs Nifty])</f>
        <v>0.46219311123528845</v>
      </c>
      <c r="M91">
        <v>0.355172679444891</v>
      </c>
      <c r="N91">
        <f>(Table2[[#This Row],[1W Return vs Nifty]]-AVERAGE(Table2[1W Return vs Nifty]))/_xlfn.STDEV.P(Table2[1W Return vs Nifty])</f>
        <v>0.73151308635586432</v>
      </c>
      <c r="O91">
        <v>11180.7</v>
      </c>
      <c r="P91">
        <v>10684.6953729004</v>
      </c>
      <c r="Q91">
        <v>8427.4827227356709</v>
      </c>
      <c r="R91">
        <v>78.740203175531306</v>
      </c>
      <c r="S91" s="1">
        <f>(Table2[[#This Row],[Close Price]]-Table2[[#This Row],[20D EMA]])/Table2[[#This Row],[20D EMA]]</f>
        <v>9.6702353162145385E-2</v>
      </c>
      <c r="T91" s="1">
        <f>(Table2[[#This Row],[Close Price]]-Table2[[#This Row],[50D EMA]])/Table2[[#This Row],[50D EMA]]</f>
        <v>0.14761343885384556</v>
      </c>
      <c r="U91" s="1">
        <f>(Table2[[#This Row],[Close Price]]-Table2[[#This Row],[200D EMA]])/Table2[[#This Row],[200D EMA]]</f>
        <v>0.45498963372773632</v>
      </c>
      <c r="V91">
        <v>1.36857517748797</v>
      </c>
      <c r="W91">
        <v>11590.35</v>
      </c>
      <c r="X91">
        <v>12313.55</v>
      </c>
      <c r="Y91">
        <v>10759.4</v>
      </c>
      <c r="Z91">
        <v>12313.55</v>
      </c>
      <c r="AA91">
        <v>10720.75</v>
      </c>
      <c r="AB91">
        <v>12313.55</v>
      </c>
      <c r="AC91" s="1">
        <f>(Table2[[#This Row],[Close Price]]/Table2[[#This Row],[Day Low]])-1</f>
        <v>5.7940441833076672E-2</v>
      </c>
      <c r="AD91" s="1">
        <f>(Table2[[#This Row],[Day High]]/Table2[[#This Row],[Close Price]])-1</f>
        <v>4.2122346455280013E-3</v>
      </c>
      <c r="AE91" s="1">
        <f>(Table2[[#This Row],[Close Price]]/Table2[[#This Row],[Current Week Low]])-1</f>
        <v>0.13964533338290241</v>
      </c>
      <c r="AF91" s="1">
        <f>(Table2[[#This Row],[Current Week High]]/Table2[[#This Row],[Close Price]])-1</f>
        <v>4.2122346455280013E-3</v>
      </c>
      <c r="AG91" s="1">
        <f>(Table2[[#This Row],[Close Price]]/Table2[[#This Row],[Current Month Low]])-1</f>
        <v>0.14375393512580747</v>
      </c>
      <c r="AH91" s="1">
        <f>(Table2[[#This Row],[Current Month High]]/Table2[[#This Row],[Close Price]])-1</f>
        <v>4.2122346455280013E-3</v>
      </c>
      <c r="AI91">
        <v>0.42122346455280002</v>
      </c>
      <c r="AJ91">
        <v>216.94323821339901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0.05</v>
      </c>
      <c r="AM91" t="s">
        <v>3226</v>
      </c>
      <c r="AN91">
        <v>11.26</v>
      </c>
      <c r="AO91" t="s">
        <v>3226</v>
      </c>
      <c r="AP91">
        <v>9.9764089701741998E-2</v>
      </c>
      <c r="AQ91">
        <f>(Table2[[#This Row],[Sharpe Ratio]]-AVERAGE(Table2[Sharpe Ratio]))/_xlfn.STDEV.P(Table2[Sharpe Ratio])</f>
        <v>0.42482017481219303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4.2278515972705986</v>
      </c>
      <c r="AS91">
        <f>_xlfn.RANK.AVG(Table2[[#This Row],[1Y Return vs Nifty Z-Score]],Table2[1Y Return vs Nifty Z-Score])</f>
        <v>31</v>
      </c>
      <c r="AT91">
        <f>_xlfn.RANK.AVG(Table2[[#This Row],[6M Return vs Nifty Z-Score]],Table2[6M Return vs Nifty Z-Score])</f>
        <v>183</v>
      </c>
      <c r="AU91">
        <f>_xlfn.RANK.AVG(Table2[[#This Row],[Sharpe Ratio Z-Score]],Table2[Sharpe Ratio Z-Score])</f>
        <v>225</v>
      </c>
      <c r="AV91">
        <f>(Table2[[#This Row],[Rank 1Y]]+Table2[[#This Row],[Rank 6M]]+Table2[[#This Row],[Rank Sharpe]])/3</f>
        <v>146.33333333333334</v>
      </c>
    </row>
    <row r="92" spans="1:48" x14ac:dyDescent="0.3">
      <c r="A92" t="s">
        <v>707</v>
      </c>
      <c r="B92" t="s">
        <v>708</v>
      </c>
      <c r="C92" t="s">
        <v>3173</v>
      </c>
      <c r="D92" t="s">
        <v>57</v>
      </c>
      <c r="E92">
        <v>26183.9927037899</v>
      </c>
      <c r="F92">
        <v>197.53</v>
      </c>
      <c r="G92">
        <v>96.731401979013597</v>
      </c>
      <c r="H92">
        <f>(Table2[[#This Row],[1Y Return vs Nifty]]-AVERAGE(Table2[1Y Return vs Nifty]))/_xlfn.STDEV.P(Table2[1Y Return vs Nifty])</f>
        <v>1.1141536151874314</v>
      </c>
      <c r="I92">
        <v>3.47048510985451</v>
      </c>
      <c r="J92">
        <f>(Table2[[#This Row],[1M Return vs Nifty]]-AVERAGE(Table2[1M Return vs Nifty]))/_xlfn.STDEV.P(Table2[1M Return vs Nifty])</f>
        <v>0.45673704599500503</v>
      </c>
      <c r="K92">
        <v>60.391424445637</v>
      </c>
      <c r="L92">
        <f>(Table2[[#This Row],[6M Return vs Nifty]]-AVERAGE(Table2[6M Return vs Nifty]))/_xlfn.STDEV.P(Table2[6M Return vs Nifty])</f>
        <v>1.1151921235812281</v>
      </c>
      <c r="M92">
        <v>-3.0345800734137298</v>
      </c>
      <c r="N92">
        <f>(Table2[[#This Row],[1W Return vs Nifty]]-AVERAGE(Table2[1W Return vs Nifty]))/_xlfn.STDEV.P(Table2[1W Return vs Nifty])</f>
        <v>-7.7361162726692217E-2</v>
      </c>
      <c r="O92">
        <v>191.43</v>
      </c>
      <c r="P92">
        <v>181.26669866110001</v>
      </c>
      <c r="Q92">
        <v>148.43916351843299</v>
      </c>
      <c r="R92">
        <v>58.311654884492299</v>
      </c>
      <c r="S92" s="1">
        <f>(Table2[[#This Row],[Close Price]]-Table2[[#This Row],[20D EMA]])/Table2[[#This Row],[20D EMA]]</f>
        <v>3.1865433840045941E-2</v>
      </c>
      <c r="T92" s="1">
        <f>(Table2[[#This Row],[Close Price]]-Table2[[#This Row],[50D EMA]])/Table2[[#This Row],[50D EMA]]</f>
        <v>8.9720293131758305E-2</v>
      </c>
      <c r="U92" s="1">
        <f>(Table2[[#This Row],[Close Price]]-Table2[[#This Row],[200D EMA]])/Table2[[#This Row],[200D EMA]]</f>
        <v>0.33071350793128779</v>
      </c>
      <c r="V92">
        <v>0.72035846548365301</v>
      </c>
      <c r="W92">
        <v>195.65</v>
      </c>
      <c r="X92">
        <v>202.4</v>
      </c>
      <c r="Y92">
        <v>182.1</v>
      </c>
      <c r="Z92">
        <v>202.4</v>
      </c>
      <c r="AA92">
        <v>182.1</v>
      </c>
      <c r="AB92">
        <v>202.5</v>
      </c>
      <c r="AC92" s="1">
        <f>(Table2[[#This Row],[Close Price]]/Table2[[#This Row],[Day Low]])-1</f>
        <v>9.6089956555072131E-3</v>
      </c>
      <c r="AD92" s="1">
        <f>(Table2[[#This Row],[Day High]]/Table2[[#This Row],[Close Price]])-1</f>
        <v>2.4654482863362581E-2</v>
      </c>
      <c r="AE92" s="1">
        <f>(Table2[[#This Row],[Close Price]]/Table2[[#This Row],[Current Week Low]])-1</f>
        <v>8.4733662822624956E-2</v>
      </c>
      <c r="AF92" s="1">
        <f>(Table2[[#This Row],[Current Week High]]/Table2[[#This Row],[Close Price]])-1</f>
        <v>2.4654482863362581E-2</v>
      </c>
      <c r="AG92" s="1">
        <f>(Table2[[#This Row],[Close Price]]/Table2[[#This Row],[Current Month Low]])-1</f>
        <v>8.4733662822624956E-2</v>
      </c>
      <c r="AH92" s="1">
        <f>(Table2[[#This Row],[Current Month High]]/Table2[[#This Row],[Close Price]])-1</f>
        <v>2.5160735078215923E-2</v>
      </c>
      <c r="AI92">
        <v>6.3129651192223903</v>
      </c>
      <c r="AJ92">
        <v>140.01215066828601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0.14000000000000001</v>
      </c>
      <c r="AM92" t="s">
        <v>3226</v>
      </c>
      <c r="AN92">
        <v>-3.22</v>
      </c>
      <c r="AO92" t="s">
        <v>3227</v>
      </c>
      <c r="AP92">
        <v>8.6922820655332994E-2</v>
      </c>
      <c r="AQ92">
        <f>(Table2[[#This Row],[Sharpe Ratio]]-AVERAGE(Table2[Sharpe Ratio]))/_xlfn.STDEV.P(Table2[Sharpe Ratio])</f>
        <v>0.27545144639015928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2.8841730684271312</v>
      </c>
      <c r="AS92">
        <f>_xlfn.RANK.AVG(Table2[[#This Row],[1Y Return vs Nifty Z-Score]],Table2[1Y Return vs Nifty Z-Score])</f>
        <v>83</v>
      </c>
      <c r="AT92">
        <f>_xlfn.RANK.AVG(Table2[[#This Row],[6M Return vs Nifty Z-Score]],Table2[6M Return vs Nifty Z-Score])</f>
        <v>91</v>
      </c>
      <c r="AU92">
        <f>_xlfn.RANK.AVG(Table2[[#This Row],[Sharpe Ratio Z-Score]],Table2[Sharpe Ratio Z-Score])</f>
        <v>265</v>
      </c>
      <c r="AV92">
        <f>(Table2[[#This Row],[Rank 1Y]]+Table2[[#This Row],[Rank 6M]]+Table2[[#This Row],[Rank Sharpe]])/3</f>
        <v>146.33333333333334</v>
      </c>
    </row>
    <row r="93" spans="1:48" x14ac:dyDescent="0.3">
      <c r="A93" t="s">
        <v>82</v>
      </c>
      <c r="B93" t="s">
        <v>83</v>
      </c>
      <c r="C93" t="s">
        <v>3174</v>
      </c>
      <c r="D93" t="s">
        <v>60</v>
      </c>
      <c r="E93">
        <v>328206.73227887898</v>
      </c>
      <c r="F93">
        <v>2739.1</v>
      </c>
      <c r="G93">
        <v>51.876288888561398</v>
      </c>
      <c r="H93">
        <f>(Table2[[#This Row],[1Y Return vs Nifty]]-AVERAGE(Table2[1Y Return vs Nifty]))/_xlfn.STDEV.P(Table2[1Y Return vs Nifty])</f>
        <v>0.37646426684101453</v>
      </c>
      <c r="I93">
        <v>-4.3807968576337002</v>
      </c>
      <c r="J93">
        <f>(Table2[[#This Row],[1M Return vs Nifty]]-AVERAGE(Table2[1M Return vs Nifty]))/_xlfn.STDEV.P(Table2[1M Return vs Nifty])</f>
        <v>-0.29362546436684261</v>
      </c>
      <c r="K93">
        <v>32.495062578142203</v>
      </c>
      <c r="L93">
        <f>(Table2[[#This Row],[6M Return vs Nifty]]-AVERAGE(Table2[6M Return vs Nifty]))/_xlfn.STDEV.P(Table2[6M Return vs Nifty])</f>
        <v>0.32383469302839701</v>
      </c>
      <c r="M93">
        <v>-1.17944971554043</v>
      </c>
      <c r="N93">
        <f>(Table2[[#This Row],[1W Return vs Nifty]]-AVERAGE(Table2[1W Return vs Nifty]))/_xlfn.STDEV.P(Table2[1W Return vs Nifty])</f>
        <v>0.36531630804446436</v>
      </c>
      <c r="O93">
        <v>2740.63</v>
      </c>
      <c r="P93">
        <v>2734.38181581449</v>
      </c>
      <c r="Q93">
        <v>2323.7066584218501</v>
      </c>
      <c r="R93">
        <v>51.573289492530897</v>
      </c>
      <c r="S93" s="1">
        <f>(Table2[[#This Row],[Close Price]]-Table2[[#This Row],[20D EMA]])/Table2[[#This Row],[20D EMA]]</f>
        <v>-5.582658001992973E-4</v>
      </c>
      <c r="T93" s="1">
        <f>(Table2[[#This Row],[Close Price]]-Table2[[#This Row],[50D EMA]])/Table2[[#This Row],[50D EMA]]</f>
        <v>1.725503058213003E-3</v>
      </c>
      <c r="U93" s="1">
        <f>(Table2[[#This Row],[Close Price]]-Table2[[#This Row],[200D EMA]])/Table2[[#This Row],[200D EMA]]</f>
        <v>0.17876324452255304</v>
      </c>
      <c r="V93">
        <v>0.83447807795865703</v>
      </c>
      <c r="W93">
        <v>2711.75</v>
      </c>
      <c r="X93">
        <v>2758.55</v>
      </c>
      <c r="Y93">
        <v>2635.6</v>
      </c>
      <c r="Z93">
        <v>2758.55</v>
      </c>
      <c r="AA93">
        <v>2635.6</v>
      </c>
      <c r="AB93">
        <v>2848.8</v>
      </c>
      <c r="AC93" s="1">
        <f>(Table2[[#This Row],[Close Price]]/Table2[[#This Row],[Day Low]])-1</f>
        <v>1.0085737992071575E-2</v>
      </c>
      <c r="AD93" s="1">
        <f>(Table2[[#This Row],[Day High]]/Table2[[#This Row],[Close Price]])-1</f>
        <v>7.1008725493775238E-3</v>
      </c>
      <c r="AE93" s="1">
        <f>(Table2[[#This Row],[Close Price]]/Table2[[#This Row],[Current Week Low]])-1</f>
        <v>3.9269995446957084E-2</v>
      </c>
      <c r="AF93" s="1">
        <f>(Table2[[#This Row],[Current Week High]]/Table2[[#This Row],[Close Price]])-1</f>
        <v>7.1008725493775238E-3</v>
      </c>
      <c r="AG93" s="1">
        <f>(Table2[[#This Row],[Close Price]]/Table2[[#This Row],[Current Month Low]])-1</f>
        <v>3.9269995446957084E-2</v>
      </c>
      <c r="AH93" s="1">
        <f>(Table2[[#This Row],[Current Month High]]/Table2[[#This Row],[Close Price]])-1</f>
        <v>4.004965134533256E-2</v>
      </c>
      <c r="AI93">
        <v>10.017889087656499</v>
      </c>
      <c r="AJ93">
        <v>88.903448275862004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-7.0000000000000007E-2</v>
      </c>
      <c r="AM93" t="s">
        <v>3227</v>
      </c>
      <c r="AN93">
        <v>-2.11</v>
      </c>
      <c r="AO93" t="s">
        <v>3227</v>
      </c>
      <c r="AP93">
        <v>0.19867375472900001</v>
      </c>
      <c r="AQ93">
        <f>(Table2[[#This Row],[Sharpe Ratio]]-AVERAGE(Table2[Sharpe Ratio]))/_xlfn.STDEV.P(Table2[Sharpe Ratio])</f>
        <v>1.5753303650727353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2.3473201686197687</v>
      </c>
      <c r="AS93">
        <f>_xlfn.RANK.AVG(Table2[[#This Row],[1Y Return vs Nifty Z-Score]],Table2[1Y Return vs Nifty Z-Score])</f>
        <v>183</v>
      </c>
      <c r="AT93">
        <f>_xlfn.RANK.AVG(Table2[[#This Row],[6M Return vs Nifty Z-Score]],Table2[6M Return vs Nifty Z-Score])</f>
        <v>219</v>
      </c>
      <c r="AU93">
        <f>_xlfn.RANK.AVG(Table2[[#This Row],[Sharpe Ratio Z-Score]],Table2[Sharpe Ratio Z-Score])</f>
        <v>40</v>
      </c>
      <c r="AV93">
        <f>(Table2[[#This Row],[Rank 1Y]]+Table2[[#This Row],[Rank 6M]]+Table2[[#This Row],[Rank Sharpe]])/3</f>
        <v>147.33333333333334</v>
      </c>
    </row>
    <row r="94" spans="1:48" x14ac:dyDescent="0.3">
      <c r="A94" t="s">
        <v>831</v>
      </c>
      <c r="B94" t="s">
        <v>832</v>
      </c>
      <c r="C94" t="s">
        <v>3180</v>
      </c>
      <c r="D94" t="s">
        <v>166</v>
      </c>
      <c r="E94">
        <v>19644.787515600001</v>
      </c>
      <c r="F94">
        <v>821.6</v>
      </c>
      <c r="G94">
        <v>118.038037303702</v>
      </c>
      <c r="H94">
        <f>(Table2[[#This Row],[1Y Return vs Nifty]]-AVERAGE(Table2[1Y Return vs Nifty]))/_xlfn.STDEV.P(Table2[1Y Return vs Nifty])</f>
        <v>1.4645635650281281</v>
      </c>
      <c r="I94">
        <v>-6.3344947603898598</v>
      </c>
      <c r="J94">
        <f>(Table2[[#This Row],[1M Return vs Nifty]]-AVERAGE(Table2[1M Return vs Nifty]))/_xlfn.STDEV.P(Table2[1M Return vs Nifty])</f>
        <v>-0.48034422811413252</v>
      </c>
      <c r="K94">
        <v>18.433327889930698</v>
      </c>
      <c r="L94">
        <f>(Table2[[#This Row],[6M Return vs Nifty]]-AVERAGE(Table2[6M Return vs Nifty]))/_xlfn.STDEV.P(Table2[6M Return vs Nifty])</f>
        <v>-7.5065288439974828E-2</v>
      </c>
      <c r="M94">
        <v>-3.74111359444619</v>
      </c>
      <c r="N94">
        <f>(Table2[[#This Row],[1W Return vs Nifty]]-AVERAGE(Table2[1W Return vs Nifty]))/_xlfn.STDEV.P(Table2[1W Return vs Nifty])</f>
        <v>-0.24595657747923882</v>
      </c>
      <c r="O94">
        <v>812.26</v>
      </c>
      <c r="P94">
        <v>811.10985598398599</v>
      </c>
      <c r="Q94">
        <v>687.09312735234198</v>
      </c>
      <c r="R94">
        <v>55.807418242689202</v>
      </c>
      <c r="S94" s="1">
        <f>(Table2[[#This Row],[Close Price]]-Table2[[#This Row],[20D EMA]])/Table2[[#This Row],[20D EMA]]</f>
        <v>1.1498781178440441E-2</v>
      </c>
      <c r="T94" s="1">
        <f>(Table2[[#This Row],[Close Price]]-Table2[[#This Row],[50D EMA]])/Table2[[#This Row],[50D EMA]]</f>
        <v>1.2933074279177713E-2</v>
      </c>
      <c r="U94" s="1">
        <f>(Table2[[#This Row],[Close Price]]-Table2[[#This Row],[200D EMA]])/Table2[[#This Row],[200D EMA]]</f>
        <v>0.19576221518321604</v>
      </c>
      <c r="V94">
        <v>0.79164245525741705</v>
      </c>
      <c r="W94">
        <v>811.2</v>
      </c>
      <c r="X94">
        <v>834.4</v>
      </c>
      <c r="Y94">
        <v>776.7</v>
      </c>
      <c r="Z94">
        <v>834.4</v>
      </c>
      <c r="AA94">
        <v>776.7</v>
      </c>
      <c r="AB94">
        <v>854</v>
      </c>
      <c r="AC94" s="1">
        <f>(Table2[[#This Row],[Close Price]]/Table2[[#This Row],[Day Low]])-1</f>
        <v>1.2820512820512775E-2</v>
      </c>
      <c r="AD94" s="1">
        <f>(Table2[[#This Row],[Day High]]/Table2[[#This Row],[Close Price]])-1</f>
        <v>1.5579357351509282E-2</v>
      </c>
      <c r="AE94" s="1">
        <f>(Table2[[#This Row],[Close Price]]/Table2[[#This Row],[Current Week Low]])-1</f>
        <v>5.7808677739152881E-2</v>
      </c>
      <c r="AF94" s="1">
        <f>(Table2[[#This Row],[Current Week High]]/Table2[[#This Row],[Close Price]])-1</f>
        <v>1.5579357351509282E-2</v>
      </c>
      <c r="AG94" s="1">
        <f>(Table2[[#This Row],[Close Price]]/Table2[[#This Row],[Current Month Low]])-1</f>
        <v>5.7808677739152881E-2</v>
      </c>
      <c r="AH94" s="1">
        <f>(Table2[[#This Row],[Current Month High]]/Table2[[#This Row],[Close Price]])-1</f>
        <v>3.9435248296007863E-2</v>
      </c>
      <c r="AI94">
        <v>19.279454722492599</v>
      </c>
      <c r="AJ94">
        <v>173.86666666666599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-0.11</v>
      </c>
      <c r="AM94" t="s">
        <v>3227</v>
      </c>
      <c r="AN94">
        <v>2.91</v>
      </c>
      <c r="AO94" t="s">
        <v>3226</v>
      </c>
      <c r="AP94">
        <v>0.18422304643950799</v>
      </c>
      <c r="AQ94">
        <f>(Table2[[#This Row],[Sharpe Ratio]]-AVERAGE(Table2[Sharpe Ratio]))/_xlfn.STDEV.P(Table2[Sharpe Ratio])</f>
        <v>1.4072407538202729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2.0704382248150548</v>
      </c>
      <c r="AS94">
        <f>_xlfn.RANK.AVG(Table2[[#This Row],[1Y Return vs Nifty Z-Score]],Table2[1Y Return vs Nifty Z-Score])</f>
        <v>60</v>
      </c>
      <c r="AT94">
        <f>_xlfn.RANK.AVG(Table2[[#This Row],[6M Return vs Nifty Z-Score]],Table2[6M Return vs Nifty Z-Score])</f>
        <v>330</v>
      </c>
      <c r="AU94">
        <f>_xlfn.RANK.AVG(Table2[[#This Row],[Sharpe Ratio Z-Score]],Table2[Sharpe Ratio Z-Score])</f>
        <v>57</v>
      </c>
      <c r="AV94">
        <f>(Table2[[#This Row],[Rank 1Y]]+Table2[[#This Row],[Rank 6M]]+Table2[[#This Row],[Rank Sharpe]])/3</f>
        <v>149</v>
      </c>
    </row>
    <row r="95" spans="1:48" x14ac:dyDescent="0.3">
      <c r="A95" t="s">
        <v>855</v>
      </c>
      <c r="B95" t="s">
        <v>856</v>
      </c>
      <c r="C95" t="s">
        <v>3170</v>
      </c>
      <c r="D95" t="s">
        <v>220</v>
      </c>
      <c r="E95">
        <v>18772.478554500001</v>
      </c>
      <c r="F95">
        <v>2690.55</v>
      </c>
      <c r="G95">
        <v>96.608812725232994</v>
      </c>
      <c r="H95">
        <f>(Table2[[#This Row],[1Y Return vs Nifty]]-AVERAGE(Table2[1Y Return vs Nifty]))/_xlfn.STDEV.P(Table2[1Y Return vs Nifty])</f>
        <v>1.1121375064206711</v>
      </c>
      <c r="I95">
        <v>9.9900713082996493</v>
      </c>
      <c r="J95">
        <f>(Table2[[#This Row],[1M Return vs Nifty]]-AVERAGE(Table2[1M Return vs Nifty]))/_xlfn.STDEV.P(Table2[1M Return vs Nifty])</f>
        <v>1.0798267639090362</v>
      </c>
      <c r="K95">
        <v>59.012125929407397</v>
      </c>
      <c r="L95">
        <f>(Table2[[#This Row],[6M Return vs Nifty]]-AVERAGE(Table2[6M Return vs Nifty]))/_xlfn.STDEV.P(Table2[6M Return vs Nifty])</f>
        <v>1.0760645077669004</v>
      </c>
      <c r="M95">
        <v>-2.6723333529292299</v>
      </c>
      <c r="N95">
        <f>(Table2[[#This Row],[1W Return vs Nifty]]-AVERAGE(Table2[1W Return vs Nifty]))/_xlfn.STDEV.P(Table2[1W Return vs Nifty])</f>
        <v>9.0793730225354786E-3</v>
      </c>
      <c r="O95">
        <v>2574.2800000000002</v>
      </c>
      <c r="P95">
        <v>2365.4039344705002</v>
      </c>
      <c r="Q95">
        <v>1860.88036137783</v>
      </c>
      <c r="R95">
        <v>61.615098320408499</v>
      </c>
      <c r="S95" s="1">
        <f>(Table2[[#This Row],[Close Price]]-Table2[[#This Row],[20D EMA]])/Table2[[#This Row],[20D EMA]]</f>
        <v>4.5166027005609323E-2</v>
      </c>
      <c r="T95" s="1">
        <f>(Table2[[#This Row],[Close Price]]-Table2[[#This Row],[50D EMA]])/Table2[[#This Row],[50D EMA]]</f>
        <v>0.13745900257931401</v>
      </c>
      <c r="U95" s="1">
        <f>(Table2[[#This Row],[Close Price]]-Table2[[#This Row],[200D EMA]])/Table2[[#This Row],[200D EMA]]</f>
        <v>0.44584792007148033</v>
      </c>
      <c r="V95">
        <v>0.91031854078344798</v>
      </c>
      <c r="W95">
        <v>2672.05</v>
      </c>
      <c r="X95">
        <v>2747.8</v>
      </c>
      <c r="Y95">
        <v>2560</v>
      </c>
      <c r="Z95">
        <v>2749.7</v>
      </c>
      <c r="AA95">
        <v>2444.0500000000002</v>
      </c>
      <c r="AB95">
        <v>2774</v>
      </c>
      <c r="AC95" s="1">
        <f>(Table2[[#This Row],[Close Price]]/Table2[[#This Row],[Day Low]])-1</f>
        <v>6.9235231376658657E-3</v>
      </c>
      <c r="AD95" s="1">
        <f>(Table2[[#This Row],[Day High]]/Table2[[#This Row],[Close Price]])-1</f>
        <v>2.1278177324338898E-2</v>
      </c>
      <c r="AE95" s="1">
        <f>(Table2[[#This Row],[Close Price]]/Table2[[#This Row],[Current Week Low]])-1</f>
        <v>5.0996093750000027E-2</v>
      </c>
      <c r="AF95" s="1">
        <f>(Table2[[#This Row],[Current Week High]]/Table2[[#This Row],[Close Price]])-1</f>
        <v>2.1984352641652993E-2</v>
      </c>
      <c r="AG95" s="1">
        <f>(Table2[[#This Row],[Close Price]]/Table2[[#This Row],[Current Month Low]])-1</f>
        <v>0.10085718377283603</v>
      </c>
      <c r="AH95" s="1">
        <f>(Table2[[#This Row],[Current Month High]]/Table2[[#This Row],[Close Price]])-1</f>
        <v>3.1015963278883341E-2</v>
      </c>
      <c r="AI95">
        <v>3.1015963278883301</v>
      </c>
      <c r="AJ95">
        <v>133.97104221922601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0.2</v>
      </c>
      <c r="AM95" t="s">
        <v>3226</v>
      </c>
      <c r="AN95">
        <v>4.49</v>
      </c>
      <c r="AO95" t="s">
        <v>3226</v>
      </c>
      <c r="AP95">
        <v>8.6318427794984998E-2</v>
      </c>
      <c r="AQ95">
        <f>(Table2[[#This Row],[Sharpe Ratio]]-AVERAGE(Table2[Sharpe Ratio]))/_xlfn.STDEV.P(Table2[Sharpe Ratio])</f>
        <v>0.26842119161617478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3.5455293427353176</v>
      </c>
      <c r="AS95">
        <f>_xlfn.RANK.AVG(Table2[[#This Row],[1Y Return vs Nifty Z-Score]],Table2[1Y Return vs Nifty Z-Score])</f>
        <v>84</v>
      </c>
      <c r="AT95">
        <f>_xlfn.RANK.AVG(Table2[[#This Row],[6M Return vs Nifty Z-Score]],Table2[6M Return vs Nifty Z-Score])</f>
        <v>95</v>
      </c>
      <c r="AU95">
        <f>_xlfn.RANK.AVG(Table2[[#This Row],[Sharpe Ratio Z-Score]],Table2[Sharpe Ratio Z-Score])</f>
        <v>272</v>
      </c>
      <c r="AV95">
        <f>(Table2[[#This Row],[Rank 1Y]]+Table2[[#This Row],[Rank 6M]]+Table2[[#This Row],[Rank Sharpe]])/3</f>
        <v>150.33333333333334</v>
      </c>
    </row>
    <row r="96" spans="1:48" x14ac:dyDescent="0.3">
      <c r="A96" t="s">
        <v>1546</v>
      </c>
      <c r="B96" t="s">
        <v>1547</v>
      </c>
      <c r="C96" t="s">
        <v>3180</v>
      </c>
      <c r="D96" t="s">
        <v>166</v>
      </c>
      <c r="E96">
        <v>6568.5144480600002</v>
      </c>
      <c r="F96">
        <v>420.6</v>
      </c>
      <c r="G96">
        <v>37.126461388250299</v>
      </c>
      <c r="H96">
        <f>(Table2[[#This Row],[1Y Return vs Nifty]]-AVERAGE(Table2[1Y Return vs Nifty]))/_xlfn.STDEV.P(Table2[1Y Return vs Nifty])</f>
        <v>0.13388789399841378</v>
      </c>
      <c r="I96">
        <v>-4.3136005590078899</v>
      </c>
      <c r="J96">
        <f>(Table2[[#This Row],[1M Return vs Nifty]]-AVERAGE(Table2[1M Return vs Nifty]))/_xlfn.STDEV.P(Table2[1M Return vs Nifty])</f>
        <v>-0.28720338151047842</v>
      </c>
      <c r="K96">
        <v>43.597986505954701</v>
      </c>
      <c r="L96">
        <f>(Table2[[#This Row],[6M Return vs Nifty]]-AVERAGE(Table2[6M Return vs Nifty]))/_xlfn.STDEV.P(Table2[6M Return vs Nifty])</f>
        <v>0.6387998269362436</v>
      </c>
      <c r="M96">
        <v>-7.0110364098235696</v>
      </c>
      <c r="N96">
        <f>(Table2[[#This Row],[1W Return vs Nifty]]-AVERAGE(Table2[1W Return vs Nifty]))/_xlfn.STDEV.P(Table2[1W Return vs Nifty])</f>
        <v>-1.026236602214309</v>
      </c>
      <c r="O96">
        <v>419.31</v>
      </c>
      <c r="P96">
        <v>405.41987753130297</v>
      </c>
      <c r="Q96">
        <v>339.559155778356</v>
      </c>
      <c r="R96">
        <v>50.579594254954401</v>
      </c>
      <c r="S96" s="1">
        <f>(Table2[[#This Row],[Close Price]]-Table2[[#This Row],[20D EMA]])/Table2[[#This Row],[20D EMA]]</f>
        <v>3.0764827931602404E-3</v>
      </c>
      <c r="T96" s="1">
        <f>(Table2[[#This Row],[Close Price]]-Table2[[#This Row],[50D EMA]])/Table2[[#This Row],[50D EMA]]</f>
        <v>3.7442965453821322E-2</v>
      </c>
      <c r="U96" s="1">
        <f>(Table2[[#This Row],[Close Price]]-Table2[[#This Row],[200D EMA]])/Table2[[#This Row],[200D EMA]]</f>
        <v>0.23866487721668933</v>
      </c>
      <c r="V96">
        <v>0.60413696448175902</v>
      </c>
      <c r="W96">
        <v>410.35</v>
      </c>
      <c r="X96">
        <v>423.9</v>
      </c>
      <c r="Y96">
        <v>398.3</v>
      </c>
      <c r="Z96">
        <v>437.8</v>
      </c>
      <c r="AA96">
        <v>398.3</v>
      </c>
      <c r="AB96">
        <v>446.8</v>
      </c>
      <c r="AC96" s="1">
        <f>(Table2[[#This Row],[Close Price]]/Table2[[#This Row],[Day Low]])-1</f>
        <v>2.4978676739368932E-2</v>
      </c>
      <c r="AD96" s="1">
        <f>(Table2[[#This Row],[Day High]]/Table2[[#This Row],[Close Price]])-1</f>
        <v>7.8459343794579084E-3</v>
      </c>
      <c r="AE96" s="1">
        <f>(Table2[[#This Row],[Close Price]]/Table2[[#This Row],[Current Week Low]])-1</f>
        <v>5.5987948782324937E-2</v>
      </c>
      <c r="AF96" s="1">
        <f>(Table2[[#This Row],[Current Week High]]/Table2[[#This Row],[Close Price]])-1</f>
        <v>4.0893961008083624E-2</v>
      </c>
      <c r="AG96" s="1">
        <f>(Table2[[#This Row],[Close Price]]/Table2[[#This Row],[Current Month Low]])-1</f>
        <v>5.5987948782324937E-2</v>
      </c>
      <c r="AH96" s="1">
        <f>(Table2[[#This Row],[Current Month High]]/Table2[[#This Row],[Close Price]])-1</f>
        <v>6.2291963861150768E-2</v>
      </c>
      <c r="AI96">
        <v>7.2277698525915204</v>
      </c>
      <c r="AJ96">
        <v>86.065029860650299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0.14000000000000001</v>
      </c>
      <c r="AM96" t="s">
        <v>3226</v>
      </c>
      <c r="AN96">
        <v>-1.36</v>
      </c>
      <c r="AO96" t="s">
        <v>3227</v>
      </c>
      <c r="AP96">
        <v>0.18818524276721099</v>
      </c>
      <c r="AQ96">
        <f>(Table2[[#This Row],[Sharpe Ratio]]-AVERAGE(Table2[Sharpe Ratio]))/_xlfn.STDEV.P(Table2[Sharpe Ratio])</f>
        <v>1.4533287397575314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0.91257647696740141</v>
      </c>
      <c r="AS96">
        <f>_xlfn.RANK.AVG(Table2[[#This Row],[1Y Return vs Nifty Z-Score]],Table2[1Y Return vs Nifty Z-Score])</f>
        <v>257</v>
      </c>
      <c r="AT96">
        <f>_xlfn.RANK.AVG(Table2[[#This Row],[6M Return vs Nifty Z-Score]],Table2[6M Return vs Nifty Z-Score])</f>
        <v>148</v>
      </c>
      <c r="AU96">
        <f>_xlfn.RANK.AVG(Table2[[#This Row],[Sharpe Ratio Z-Score]],Table2[Sharpe Ratio Z-Score])</f>
        <v>53</v>
      </c>
      <c r="AV96">
        <f>(Table2[[#This Row],[Rank 1Y]]+Table2[[#This Row],[Rank 6M]]+Table2[[#This Row],[Rank Sharpe]])/3</f>
        <v>152.66666666666666</v>
      </c>
    </row>
    <row r="97" spans="1:48" x14ac:dyDescent="0.3">
      <c r="A97" t="s">
        <v>533</v>
      </c>
      <c r="B97" t="s">
        <v>534</v>
      </c>
      <c r="C97" t="s">
        <v>3180</v>
      </c>
      <c r="D97" t="s">
        <v>535</v>
      </c>
      <c r="E97">
        <v>40080.734687700002</v>
      </c>
      <c r="F97">
        <v>4441.5</v>
      </c>
      <c r="G97">
        <v>46.071476337999201</v>
      </c>
      <c r="H97">
        <f>(Table2[[#This Row],[1Y Return vs Nifty]]-AVERAGE(Table2[1Y Return vs Nifty]))/_xlfn.STDEV.P(Table2[1Y Return vs Nifty])</f>
        <v>0.28099804030264425</v>
      </c>
      <c r="I97">
        <v>-1.6787212282795501</v>
      </c>
      <c r="J97">
        <f>(Table2[[#This Row],[1M Return vs Nifty]]-AVERAGE(Table2[1M Return vs Nifty]))/_xlfn.STDEV.P(Table2[1M Return vs Nifty])</f>
        <v>-3.5382764534422649E-2</v>
      </c>
      <c r="K97">
        <v>32.507744247334202</v>
      </c>
      <c r="L97">
        <f>(Table2[[#This Row],[6M Return vs Nifty]]-AVERAGE(Table2[6M Return vs Nifty]))/_xlfn.STDEV.P(Table2[6M Return vs Nifty])</f>
        <v>0.32419444363654337</v>
      </c>
      <c r="M97">
        <v>-4.17606854940116</v>
      </c>
      <c r="N97">
        <f>(Table2[[#This Row],[1W Return vs Nifty]]-AVERAGE(Table2[1W Return vs Nifty]))/_xlfn.STDEV.P(Table2[1W Return vs Nifty])</f>
        <v>-0.34974699767352618</v>
      </c>
      <c r="O97">
        <v>4442.29</v>
      </c>
      <c r="P97">
        <v>4394.0922763053504</v>
      </c>
      <c r="Q97">
        <v>3823.1658036839099</v>
      </c>
      <c r="R97">
        <v>49.709554582051901</v>
      </c>
      <c r="S97" s="1">
        <f>(Table2[[#This Row],[Close Price]]-Table2[[#This Row],[20D EMA]])/Table2[[#This Row],[20D EMA]]</f>
        <v>-1.7783620610089921E-4</v>
      </c>
      <c r="T97" s="1">
        <f>(Table2[[#This Row],[Close Price]]-Table2[[#This Row],[50D EMA]])/Table2[[#This Row],[50D EMA]]</f>
        <v>1.0788968622777999E-2</v>
      </c>
      <c r="U97" s="1">
        <f>(Table2[[#This Row],[Close Price]]-Table2[[#This Row],[200D EMA]])/Table2[[#This Row],[200D EMA]]</f>
        <v>0.16173355487755156</v>
      </c>
      <c r="V97">
        <v>0.59688412187756201</v>
      </c>
      <c r="W97">
        <v>4391.1499999999996</v>
      </c>
      <c r="X97">
        <v>4464.3</v>
      </c>
      <c r="Y97">
        <v>4311.5</v>
      </c>
      <c r="Z97">
        <v>4499.95</v>
      </c>
      <c r="AA97">
        <v>4311.5</v>
      </c>
      <c r="AB97">
        <v>4647.5</v>
      </c>
      <c r="AC97" s="1">
        <f>(Table2[[#This Row],[Close Price]]/Table2[[#This Row],[Day Low]])-1</f>
        <v>1.1466244605627285E-2</v>
      </c>
      <c r="AD97" s="1">
        <f>(Table2[[#This Row],[Day High]]/Table2[[#This Row],[Close Price]])-1</f>
        <v>5.1334008780816731E-3</v>
      </c>
      <c r="AE97" s="1">
        <f>(Table2[[#This Row],[Close Price]]/Table2[[#This Row],[Current Week Low]])-1</f>
        <v>3.0151919285631434E-2</v>
      </c>
      <c r="AF97" s="1">
        <f>(Table2[[#This Row],[Current Week High]]/Table2[[#This Row],[Close Price]])-1</f>
        <v>1.3159968479117268E-2</v>
      </c>
      <c r="AG97" s="1">
        <f>(Table2[[#This Row],[Close Price]]/Table2[[#This Row],[Current Month Low]])-1</f>
        <v>3.0151919285631434E-2</v>
      </c>
      <c r="AH97" s="1">
        <f>(Table2[[#This Row],[Current Month High]]/Table2[[#This Row],[Close Price]])-1</f>
        <v>4.6380727231791097E-2</v>
      </c>
      <c r="AI97">
        <v>13.468422830124901</v>
      </c>
      <c r="AJ97">
        <v>91.353237689026699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-0.11</v>
      </c>
      <c r="AM97" t="s">
        <v>3227</v>
      </c>
      <c r="AN97">
        <v>-2.2599999999999998</v>
      </c>
      <c r="AO97" t="s">
        <v>3227</v>
      </c>
      <c r="AP97">
        <v>0.217843889938618</v>
      </c>
      <c r="AQ97">
        <f>(Table2[[#This Row],[Sharpe Ratio]]-AVERAGE(Table2[Sharpe Ratio]))/_xlfn.STDEV.P(Table2[Sharpe Ratio])</f>
        <v>1.7983160146678459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2.0183787363990846</v>
      </c>
      <c r="AS97">
        <f>_xlfn.RANK.AVG(Table2[[#This Row],[1Y Return vs Nifty Z-Score]],Table2[1Y Return vs Nifty Z-Score])</f>
        <v>217</v>
      </c>
      <c r="AT97">
        <f>_xlfn.RANK.AVG(Table2[[#This Row],[6M Return vs Nifty Z-Score]],Table2[6M Return vs Nifty Z-Score])</f>
        <v>218</v>
      </c>
      <c r="AU97">
        <f>_xlfn.RANK.AVG(Table2[[#This Row],[Sharpe Ratio Z-Score]],Table2[Sharpe Ratio Z-Score])</f>
        <v>25</v>
      </c>
      <c r="AV97">
        <f>(Table2[[#This Row],[Rank 1Y]]+Table2[[#This Row],[Rank 6M]]+Table2[[#This Row],[Rank Sharpe]])/3</f>
        <v>153.33333333333334</v>
      </c>
    </row>
    <row r="98" spans="1:48" x14ac:dyDescent="0.3">
      <c r="A98" t="s">
        <v>1008</v>
      </c>
      <c r="B98" t="s">
        <v>1009</v>
      </c>
      <c r="C98" t="s">
        <v>3180</v>
      </c>
      <c r="D98" t="s">
        <v>166</v>
      </c>
      <c r="E98">
        <v>14317.837533649999</v>
      </c>
      <c r="F98">
        <v>638.04999999999995</v>
      </c>
      <c r="G98">
        <v>36.562608040429303</v>
      </c>
      <c r="H98">
        <f>(Table2[[#This Row],[1Y Return vs Nifty]]-AVERAGE(Table2[1Y Return vs Nifty]))/_xlfn.STDEV.P(Table2[1Y Return vs Nifty])</f>
        <v>0.12461473470711432</v>
      </c>
      <c r="I98">
        <v>-1.09545812887671</v>
      </c>
      <c r="J98">
        <f>(Table2[[#This Row],[1M Return vs Nifty]]-AVERAGE(Table2[1M Return vs Nifty]))/_xlfn.STDEV.P(Table2[1M Return vs Nifty])</f>
        <v>2.0360840813299072E-2</v>
      </c>
      <c r="K98">
        <v>42.313250023614003</v>
      </c>
      <c r="L98">
        <f>(Table2[[#This Row],[6M Return vs Nifty]]-AVERAGE(Table2[6M Return vs Nifty]))/_xlfn.STDEV.P(Table2[6M Return vs Nifty])</f>
        <v>0.60235472465259166</v>
      </c>
      <c r="M98">
        <v>-3.4308270608817502</v>
      </c>
      <c r="N98">
        <f>(Table2[[#This Row],[1W Return vs Nifty]]-AVERAGE(Table2[1W Return vs Nifty]))/_xlfn.STDEV.P(Table2[1W Return vs Nifty])</f>
        <v>-0.17191495700243303</v>
      </c>
      <c r="O98">
        <v>620.29</v>
      </c>
      <c r="P98">
        <v>615.295877455447</v>
      </c>
      <c r="Q98">
        <v>545.04846155743098</v>
      </c>
      <c r="R98">
        <v>63.967134927571799</v>
      </c>
      <c r="S98" s="1">
        <f>(Table2[[#This Row],[Close Price]]-Table2[[#This Row],[20D EMA]])/Table2[[#This Row],[20D EMA]]</f>
        <v>2.8631769011268911E-2</v>
      </c>
      <c r="T98" s="1">
        <f>(Table2[[#This Row],[Close Price]]-Table2[[#This Row],[50D EMA]])/Table2[[#This Row],[50D EMA]]</f>
        <v>3.6980781731632127E-2</v>
      </c>
      <c r="U98" s="1">
        <f>(Table2[[#This Row],[Close Price]]-Table2[[#This Row],[200D EMA]])/Table2[[#This Row],[200D EMA]]</f>
        <v>0.17062985220951685</v>
      </c>
      <c r="V98">
        <v>0.46452739790180902</v>
      </c>
      <c r="W98">
        <v>620.04999999999995</v>
      </c>
      <c r="X98">
        <v>644.9</v>
      </c>
      <c r="Y98">
        <v>604.20000000000005</v>
      </c>
      <c r="Z98">
        <v>651.70000000000005</v>
      </c>
      <c r="AA98">
        <v>604.20000000000005</v>
      </c>
      <c r="AB98">
        <v>651.70000000000005</v>
      </c>
      <c r="AC98" s="1">
        <f>(Table2[[#This Row],[Close Price]]/Table2[[#This Row],[Day Low]])-1</f>
        <v>2.9029916942182155E-2</v>
      </c>
      <c r="AD98" s="1">
        <f>(Table2[[#This Row],[Day High]]/Table2[[#This Row],[Close Price]])-1</f>
        <v>1.0735835749549505E-2</v>
      </c>
      <c r="AE98" s="1">
        <f>(Table2[[#This Row],[Close Price]]/Table2[[#This Row],[Current Week Low]])-1</f>
        <v>5.6024495200264646E-2</v>
      </c>
      <c r="AF98" s="1">
        <f>(Table2[[#This Row],[Current Week High]]/Table2[[#This Row],[Close Price]])-1</f>
        <v>2.1393307734503653E-2</v>
      </c>
      <c r="AG98" s="1">
        <f>(Table2[[#This Row],[Close Price]]/Table2[[#This Row],[Current Month Low]])-1</f>
        <v>5.6024495200264646E-2</v>
      </c>
      <c r="AH98" s="1">
        <f>(Table2[[#This Row],[Current Month High]]/Table2[[#This Row],[Close Price]])-1</f>
        <v>2.1393307734503653E-2</v>
      </c>
      <c r="AI98">
        <v>12.334456547292501</v>
      </c>
      <c r="AJ98">
        <v>84.367550386476907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-0.08</v>
      </c>
      <c r="AM98" t="s">
        <v>3227</v>
      </c>
      <c r="AN98">
        <v>3.6</v>
      </c>
      <c r="AO98" t="s">
        <v>3226</v>
      </c>
      <c r="AP98">
        <v>0.19861851208805001</v>
      </c>
      <c r="AQ98">
        <f>(Table2[[#This Row],[Sharpe Ratio]]-AVERAGE(Table2[Sharpe Ratio]))/_xlfn.STDEV.P(Table2[Sharpe Ratio])</f>
        <v>1.5746877866014366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2.1501031297720088</v>
      </c>
      <c r="AS98">
        <f>_xlfn.RANK.AVG(Table2[[#This Row],[1Y Return vs Nifty Z-Score]],Table2[1Y Return vs Nifty Z-Score])</f>
        <v>263</v>
      </c>
      <c r="AT98">
        <f>_xlfn.RANK.AVG(Table2[[#This Row],[6M Return vs Nifty Z-Score]],Table2[6M Return vs Nifty Z-Score])</f>
        <v>156</v>
      </c>
      <c r="AU98">
        <f>_xlfn.RANK.AVG(Table2[[#This Row],[Sharpe Ratio Z-Score]],Table2[Sharpe Ratio Z-Score])</f>
        <v>41</v>
      </c>
      <c r="AV98">
        <f>(Table2[[#This Row],[Rank 1Y]]+Table2[[#This Row],[Rank 6M]]+Table2[[#This Row],[Rank Sharpe]])/3</f>
        <v>153.33333333333334</v>
      </c>
    </row>
    <row r="99" spans="1:48" x14ac:dyDescent="0.3">
      <c r="A99" t="s">
        <v>1417</v>
      </c>
      <c r="B99" t="s">
        <v>1418</v>
      </c>
      <c r="C99" t="s">
        <v>3180</v>
      </c>
      <c r="D99" t="s">
        <v>742</v>
      </c>
      <c r="E99">
        <v>7905.3046318950001</v>
      </c>
      <c r="F99">
        <v>229.79</v>
      </c>
      <c r="G99">
        <v>41.634837280046099</v>
      </c>
      <c r="H99">
        <f>(Table2[[#This Row],[1Y Return vs Nifty]]-AVERAGE(Table2[1Y Return vs Nifty]))/_xlfn.STDEV.P(Table2[1Y Return vs Nifty])</f>
        <v>0.20803286086123196</v>
      </c>
      <c r="I99">
        <v>-17.4989333991374</v>
      </c>
      <c r="J99">
        <f>(Table2[[#This Row],[1M Return vs Nifty]]-AVERAGE(Table2[1M Return vs Nifty]))/_xlfn.STDEV.P(Table2[1M Return vs Nifty])</f>
        <v>-1.5473516593134873</v>
      </c>
      <c r="K99">
        <v>43.097774675879499</v>
      </c>
      <c r="L99">
        <f>(Table2[[#This Row],[6M Return vs Nifty]]-AVERAGE(Table2[6M Return vs Nifty]))/_xlfn.STDEV.P(Table2[6M Return vs Nifty])</f>
        <v>0.62460993542061605</v>
      </c>
      <c r="M99">
        <v>-2.4630418301720698</v>
      </c>
      <c r="N99">
        <f>(Table2[[#This Row],[1W Return vs Nifty]]-AVERAGE(Table2[1W Return vs Nifty]))/_xlfn.STDEV.P(Table2[1W Return vs Nifty])</f>
        <v>5.9021222960345204E-2</v>
      </c>
      <c r="O99">
        <v>236.48</v>
      </c>
      <c r="P99">
        <v>239.921262126709</v>
      </c>
      <c r="Q99">
        <v>201.74188345463901</v>
      </c>
      <c r="R99">
        <v>41.158731067442297</v>
      </c>
      <c r="S99" s="1">
        <f>(Table2[[#This Row],[Close Price]]-Table2[[#This Row],[20D EMA]])/Table2[[#This Row],[20D EMA]]</f>
        <v>-2.8289918809201616E-2</v>
      </c>
      <c r="T99" s="1">
        <f>(Table2[[#This Row],[Close Price]]-Table2[[#This Row],[50D EMA]])/Table2[[#This Row],[50D EMA]]</f>
        <v>-4.2227445941654E-2</v>
      </c>
      <c r="U99" s="1">
        <f>(Table2[[#This Row],[Close Price]]-Table2[[#This Row],[200D EMA]])/Table2[[#This Row],[200D EMA]]</f>
        <v>0.1390297149261398</v>
      </c>
      <c r="V99">
        <v>0.32162858440207398</v>
      </c>
      <c r="W99">
        <v>226.35</v>
      </c>
      <c r="X99">
        <v>233.9</v>
      </c>
      <c r="Y99">
        <v>221.61</v>
      </c>
      <c r="Z99">
        <v>233.9</v>
      </c>
      <c r="AA99">
        <v>220</v>
      </c>
      <c r="AB99">
        <v>243.98</v>
      </c>
      <c r="AC99" s="1">
        <f>(Table2[[#This Row],[Close Price]]/Table2[[#This Row],[Day Low]])-1</f>
        <v>1.5197702672851809E-2</v>
      </c>
      <c r="AD99" s="1">
        <f>(Table2[[#This Row],[Day High]]/Table2[[#This Row],[Close Price]])-1</f>
        <v>1.7885895817920661E-2</v>
      </c>
      <c r="AE99" s="1">
        <f>(Table2[[#This Row],[Close Price]]/Table2[[#This Row],[Current Week Low]])-1</f>
        <v>3.6911691710662886E-2</v>
      </c>
      <c r="AF99" s="1">
        <f>(Table2[[#This Row],[Current Week High]]/Table2[[#This Row],[Close Price]])-1</f>
        <v>1.7885895817920661E-2</v>
      </c>
      <c r="AG99" s="1">
        <f>(Table2[[#This Row],[Close Price]]/Table2[[#This Row],[Current Month Low]])-1</f>
        <v>4.4499999999999984E-2</v>
      </c>
      <c r="AH99" s="1">
        <f>(Table2[[#This Row],[Current Month High]]/Table2[[#This Row],[Close Price]])-1</f>
        <v>6.1752034466251882E-2</v>
      </c>
      <c r="AI99">
        <v>29.0265024587667</v>
      </c>
      <c r="AJ99">
        <v>107.57904245709101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0.01</v>
      </c>
      <c r="AM99" t="s">
        <v>3226</v>
      </c>
      <c r="AN99">
        <v>-8.67</v>
      </c>
      <c r="AO99" t="s">
        <v>3227</v>
      </c>
      <c r="AP99">
        <v>0.17447046687053899</v>
      </c>
      <c r="AQ99">
        <f>(Table2[[#This Row],[Sharpe Ratio]]-AVERAGE(Table2[Sharpe Ratio]))/_xlfn.STDEV.P(Table2[Sharpe Ratio])</f>
        <v>1.2937994417671645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240</v>
      </c>
      <c r="AT99">
        <f>_xlfn.RANK.AVG(Table2[[#This Row],[6M Return vs Nifty Z-Score]],Table2[6M Return vs Nifty Z-Score])</f>
        <v>151</v>
      </c>
      <c r="AU99">
        <f>_xlfn.RANK.AVG(Table2[[#This Row],[Sharpe Ratio Z-Score]],Table2[Sharpe Ratio Z-Score])</f>
        <v>72</v>
      </c>
      <c r="AV99">
        <f>(Table2[[#This Row],[Rank 1Y]]+Table2[[#This Row],[Rank 6M]]+Table2[[#This Row],[Rank Sharpe]])/3</f>
        <v>154.33333333333334</v>
      </c>
    </row>
    <row r="100" spans="1:48" x14ac:dyDescent="0.3">
      <c r="A100" t="s">
        <v>252</v>
      </c>
      <c r="B100" t="s">
        <v>253</v>
      </c>
      <c r="C100" t="s">
        <v>3180</v>
      </c>
      <c r="D100" t="s">
        <v>166</v>
      </c>
      <c r="E100">
        <v>109088.19526877999</v>
      </c>
      <c r="F100">
        <v>713.7</v>
      </c>
      <c r="G100">
        <v>34.6204488620006</v>
      </c>
      <c r="H100">
        <f>(Table2[[#This Row],[1Y Return vs Nifty]]-AVERAGE(Table2[1Y Return vs Nifty]))/_xlfn.STDEV.P(Table2[1Y Return vs Nifty])</f>
        <v>9.2673891400556083E-2</v>
      </c>
      <c r="I100">
        <v>-2.0564170717476</v>
      </c>
      <c r="J100">
        <f>(Table2[[#This Row],[1M Return vs Nifty]]-AVERAGE(Table2[1M Return vs Nifty]))/_xlfn.STDEV.P(Table2[1M Return vs Nifty])</f>
        <v>-7.14799015919763E-2</v>
      </c>
      <c r="K100">
        <v>39.3957750386529</v>
      </c>
      <c r="L100">
        <f>(Table2[[#This Row],[6M Return vs Nifty]]-AVERAGE(Table2[6M Return vs Nifty]))/_xlfn.STDEV.P(Table2[6M Return vs Nifty])</f>
        <v>0.51959248064502517</v>
      </c>
      <c r="M100">
        <v>3.7441529152636202</v>
      </c>
      <c r="N100">
        <f>(Table2[[#This Row],[1W Return vs Nifty]]-AVERAGE(Table2[1W Return vs Nifty]))/_xlfn.STDEV.P(Table2[1W Return vs Nifty])</f>
        <v>1.5402029948135716</v>
      </c>
      <c r="O100">
        <v>700.42</v>
      </c>
      <c r="P100">
        <v>697.44802753541705</v>
      </c>
      <c r="Q100">
        <v>593.08749578354605</v>
      </c>
      <c r="R100">
        <v>58.272050385255802</v>
      </c>
      <c r="S100" s="1">
        <f>(Table2[[#This Row],[Close Price]]-Table2[[#This Row],[20D EMA]])/Table2[[#This Row],[20D EMA]]</f>
        <v>1.8960052539904754E-2</v>
      </c>
      <c r="T100" s="1">
        <f>(Table2[[#This Row],[Close Price]]-Table2[[#This Row],[50D EMA]])/Table2[[#This Row],[50D EMA]]</f>
        <v>2.3302055239890547E-2</v>
      </c>
      <c r="U100" s="1">
        <f>(Table2[[#This Row],[Close Price]]-Table2[[#This Row],[200D EMA]])/Table2[[#This Row],[200D EMA]]</f>
        <v>0.20336376179556631</v>
      </c>
      <c r="V100">
        <v>1.04675261397038</v>
      </c>
      <c r="W100">
        <v>711.55</v>
      </c>
      <c r="X100">
        <v>737.65</v>
      </c>
      <c r="Y100">
        <v>658.75</v>
      </c>
      <c r="Z100">
        <v>739</v>
      </c>
      <c r="AA100">
        <v>658.75</v>
      </c>
      <c r="AB100">
        <v>739</v>
      </c>
      <c r="AC100" s="1">
        <f>(Table2[[#This Row],[Close Price]]/Table2[[#This Row],[Day Low]])-1</f>
        <v>3.0215726231468398E-3</v>
      </c>
      <c r="AD100" s="1">
        <f>(Table2[[#This Row],[Day High]]/Table2[[#This Row],[Close Price]])-1</f>
        <v>3.3557517164074513E-2</v>
      </c>
      <c r="AE100" s="1">
        <f>(Table2[[#This Row],[Close Price]]/Table2[[#This Row],[Current Week Low]])-1</f>
        <v>8.3415559772296088E-2</v>
      </c>
      <c r="AF100" s="1">
        <f>(Table2[[#This Row],[Current Week High]]/Table2[[#This Row],[Close Price]])-1</f>
        <v>3.5449068235953396E-2</v>
      </c>
      <c r="AG100" s="1">
        <f>(Table2[[#This Row],[Close Price]]/Table2[[#This Row],[Current Month Low]])-1</f>
        <v>8.3415559772296088E-2</v>
      </c>
      <c r="AH100" s="1">
        <f>(Table2[[#This Row],[Current Month High]]/Table2[[#This Row],[Close Price]])-1</f>
        <v>3.5449068235953396E-2</v>
      </c>
      <c r="AI100">
        <v>9.81504833963848</v>
      </c>
      <c r="AJ100">
        <v>98.691536748329597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0.01</v>
      </c>
      <c r="AM100" t="s">
        <v>3226</v>
      </c>
      <c r="AN100">
        <v>0.27</v>
      </c>
      <c r="AO100" t="s">
        <v>3226</v>
      </c>
      <c r="AP100">
        <v>0.23195298446235399</v>
      </c>
      <c r="AQ100">
        <f>(Table2[[#This Row],[Sharpe Ratio]]-AVERAGE(Table2[Sharpe Ratio]))/_xlfn.STDEV.P(Table2[Sharpe Ratio])</f>
        <v>1.9624319988887406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4.0434214641559176</v>
      </c>
      <c r="AS100">
        <f>_xlfn.RANK.AVG(Table2[[#This Row],[1Y Return vs Nifty Z-Score]],Table2[1Y Return vs Nifty Z-Score])</f>
        <v>272</v>
      </c>
      <c r="AT100">
        <f>_xlfn.RANK.AVG(Table2[[#This Row],[6M Return vs Nifty Z-Score]],Table2[6M Return vs Nifty Z-Score])</f>
        <v>173</v>
      </c>
      <c r="AU100">
        <f>_xlfn.RANK.AVG(Table2[[#This Row],[Sharpe Ratio Z-Score]],Table2[Sharpe Ratio Z-Score])</f>
        <v>19</v>
      </c>
      <c r="AV100">
        <f>(Table2[[#This Row],[Rank 1Y]]+Table2[[#This Row],[Rank 6M]]+Table2[[#This Row],[Rank Sharpe]])/3</f>
        <v>154.66666666666666</v>
      </c>
    </row>
    <row r="101" spans="1:48" x14ac:dyDescent="0.3">
      <c r="A101" t="s">
        <v>520</v>
      </c>
      <c r="B101" t="s">
        <v>521</v>
      </c>
      <c r="C101" t="s">
        <v>3174</v>
      </c>
      <c r="D101" t="s">
        <v>522</v>
      </c>
      <c r="E101">
        <v>41259</v>
      </c>
      <c r="F101">
        <v>485.4</v>
      </c>
      <c r="G101">
        <v>55.0159399136461</v>
      </c>
      <c r="H101">
        <f>(Table2[[#This Row],[1Y Return vs Nifty]]-AVERAGE(Table2[1Y Return vs Nifty]))/_xlfn.STDEV.P(Table2[1Y Return vs Nifty])</f>
        <v>0.42809911868186062</v>
      </c>
      <c r="I101">
        <v>-8.9968677373648305</v>
      </c>
      <c r="J101">
        <f>(Table2[[#This Row],[1M Return vs Nifty]]-AVERAGE(Table2[1M Return vs Nifty]))/_xlfn.STDEV.P(Table2[1M Return vs Nifty])</f>
        <v>-0.73479246711447055</v>
      </c>
      <c r="K101">
        <v>46.154476508978803</v>
      </c>
      <c r="L101">
        <f>(Table2[[#This Row],[6M Return vs Nifty]]-AVERAGE(Table2[6M Return vs Nifty]))/_xlfn.STDEV.P(Table2[6M Return vs Nifty])</f>
        <v>0.7113217339016279</v>
      </c>
      <c r="M101">
        <v>-5.2561841757666503</v>
      </c>
      <c r="N101">
        <f>(Table2[[#This Row],[1W Return vs Nifty]]-AVERAGE(Table2[1W Return vs Nifty]))/_xlfn.STDEV.P(Table2[1W Return vs Nifty])</f>
        <v>-0.60748783598745271</v>
      </c>
      <c r="O101">
        <v>489.75</v>
      </c>
      <c r="P101">
        <v>501.18119045540402</v>
      </c>
      <c r="Q101">
        <v>431.67216483167101</v>
      </c>
      <c r="R101">
        <v>49.367960048077101</v>
      </c>
      <c r="S101" s="1">
        <f>(Table2[[#This Row],[Close Price]]-Table2[[#This Row],[20D EMA]])/Table2[[#This Row],[20D EMA]]</f>
        <v>-8.8820826952527264E-3</v>
      </c>
      <c r="T101" s="1">
        <f>(Table2[[#This Row],[Close Price]]-Table2[[#This Row],[50D EMA]])/Table2[[#This Row],[50D EMA]]</f>
        <v>-3.1487994274215052E-2</v>
      </c>
      <c r="U101" s="1">
        <f>(Table2[[#This Row],[Close Price]]-Table2[[#This Row],[200D EMA]])/Table2[[#This Row],[200D EMA]]</f>
        <v>0.12446444210568902</v>
      </c>
      <c r="V101">
        <v>0.57717533957339195</v>
      </c>
      <c r="W101">
        <v>477.5</v>
      </c>
      <c r="X101">
        <v>488.75</v>
      </c>
      <c r="Y101">
        <v>466.5</v>
      </c>
      <c r="Z101">
        <v>488.75</v>
      </c>
      <c r="AA101">
        <v>466.5</v>
      </c>
      <c r="AB101">
        <v>499.7</v>
      </c>
      <c r="AC101" s="1">
        <f>(Table2[[#This Row],[Close Price]]/Table2[[#This Row],[Day Low]])-1</f>
        <v>1.6544502617801049E-2</v>
      </c>
      <c r="AD101" s="1">
        <f>(Table2[[#This Row],[Day High]]/Table2[[#This Row],[Close Price]])-1</f>
        <v>6.9015245158632332E-3</v>
      </c>
      <c r="AE101" s="1">
        <f>(Table2[[#This Row],[Close Price]]/Table2[[#This Row],[Current Week Low]])-1</f>
        <v>4.0514469453376112E-2</v>
      </c>
      <c r="AF101" s="1">
        <f>(Table2[[#This Row],[Current Week High]]/Table2[[#This Row],[Close Price]])-1</f>
        <v>6.9015245158632332E-3</v>
      </c>
      <c r="AG101" s="1">
        <f>(Table2[[#This Row],[Close Price]]/Table2[[#This Row],[Current Month Low]])-1</f>
        <v>4.0514469453376112E-2</v>
      </c>
      <c r="AH101" s="1">
        <f>(Table2[[#This Row],[Current Month High]]/Table2[[#This Row],[Close Price]])-1</f>
        <v>2.9460238978162412E-2</v>
      </c>
      <c r="AI101">
        <v>27.8018129377832</v>
      </c>
      <c r="AJ101">
        <v>100.827472072817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-0.17</v>
      </c>
      <c r="AM101" t="s">
        <v>3227</v>
      </c>
      <c r="AN101">
        <v>-1.28</v>
      </c>
      <c r="AO101" t="s">
        <v>3227</v>
      </c>
      <c r="AP101">
        <v>0.13015041050333601</v>
      </c>
      <c r="AQ101">
        <f>(Table2[[#This Row],[Sharpe Ratio]]-AVERAGE(Table2[Sharpe Ratio]))/_xlfn.STDEV.P(Table2[Sharpe Ratio])</f>
        <v>0.77827169764492543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173</v>
      </c>
      <c r="AT101">
        <f>_xlfn.RANK.AVG(Table2[[#This Row],[6M Return vs Nifty Z-Score]],Table2[6M Return vs Nifty Z-Score])</f>
        <v>138</v>
      </c>
      <c r="AU101">
        <f>_xlfn.RANK.AVG(Table2[[#This Row],[Sharpe Ratio Z-Score]],Table2[Sharpe Ratio Z-Score])</f>
        <v>154</v>
      </c>
      <c r="AV101">
        <f>(Table2[[#This Row],[Rank 1Y]]+Table2[[#This Row],[Rank 6M]]+Table2[[#This Row],[Rank Sharpe]])/3</f>
        <v>155</v>
      </c>
    </row>
    <row r="102" spans="1:48" x14ac:dyDescent="0.3">
      <c r="A102" t="s">
        <v>982</v>
      </c>
      <c r="B102" t="s">
        <v>983</v>
      </c>
      <c r="C102" t="s">
        <v>3169</v>
      </c>
      <c r="D102" t="s">
        <v>984</v>
      </c>
      <c r="E102">
        <v>15207.666415694999</v>
      </c>
      <c r="F102">
        <v>473.85</v>
      </c>
      <c r="G102">
        <v>84.728733397474102</v>
      </c>
      <c r="H102">
        <f>(Table2[[#This Row],[1Y Return vs Nifty]]-AVERAGE(Table2[1Y Return vs Nifty]))/_xlfn.STDEV.P(Table2[1Y Return vs Nifty])</f>
        <v>0.91675715011824443</v>
      </c>
      <c r="I102">
        <v>-7.9643140103025596</v>
      </c>
      <c r="J102">
        <f>(Table2[[#This Row],[1M Return vs Nifty]]-AVERAGE(Table2[1M Return vs Nifty]))/_xlfn.STDEV.P(Table2[1M Return vs Nifty])</f>
        <v>-0.63610926990791317</v>
      </c>
      <c r="K102">
        <v>38.4537587191016</v>
      </c>
      <c r="L102">
        <f>(Table2[[#This Row],[6M Return vs Nifty]]-AVERAGE(Table2[6M Return vs Nifty]))/_xlfn.STDEV.P(Table2[6M Return vs Nifty])</f>
        <v>0.49286958331096148</v>
      </c>
      <c r="M102">
        <v>-6.4731714950434203</v>
      </c>
      <c r="N102">
        <f>(Table2[[#This Row],[1W Return vs Nifty]]-AVERAGE(Table2[1W Return vs Nifty]))/_xlfn.STDEV.P(Table2[1W Return vs Nifty])</f>
        <v>-0.89788945987959135</v>
      </c>
      <c r="O102">
        <v>482.24</v>
      </c>
      <c r="P102">
        <v>479.20904243285798</v>
      </c>
      <c r="Q102">
        <v>404.84051783980198</v>
      </c>
      <c r="R102">
        <v>42.311819856778797</v>
      </c>
      <c r="S102" s="1">
        <f>(Table2[[#This Row],[Close Price]]-Table2[[#This Row],[20D EMA]])/Table2[[#This Row],[20D EMA]]</f>
        <v>-1.7397976111479734E-2</v>
      </c>
      <c r="T102" s="1">
        <f>(Table2[[#This Row],[Close Price]]-Table2[[#This Row],[50D EMA]])/Table2[[#This Row],[50D EMA]]</f>
        <v>-1.1183099562669078E-2</v>
      </c>
      <c r="U102" s="1">
        <f>(Table2[[#This Row],[Close Price]]-Table2[[#This Row],[200D EMA]])/Table2[[#This Row],[200D EMA]]</f>
        <v>0.17046090773825545</v>
      </c>
      <c r="V102">
        <v>0.25385777014354699</v>
      </c>
      <c r="W102">
        <v>468.05</v>
      </c>
      <c r="X102">
        <v>486.6</v>
      </c>
      <c r="Y102">
        <v>461.05</v>
      </c>
      <c r="Z102">
        <v>486.6</v>
      </c>
      <c r="AA102">
        <v>461.05</v>
      </c>
      <c r="AB102">
        <v>516</v>
      </c>
      <c r="AC102" s="1">
        <f>(Table2[[#This Row],[Close Price]]/Table2[[#This Row],[Day Low]])-1</f>
        <v>1.2391838478795103E-2</v>
      </c>
      <c r="AD102" s="1">
        <f>(Table2[[#This Row],[Day High]]/Table2[[#This Row],[Close Price]])-1</f>
        <v>2.6907249129471289E-2</v>
      </c>
      <c r="AE102" s="1">
        <f>(Table2[[#This Row],[Close Price]]/Table2[[#This Row],[Current Week Low]])-1</f>
        <v>2.7762715540613936E-2</v>
      </c>
      <c r="AF102" s="1">
        <f>(Table2[[#This Row],[Current Week High]]/Table2[[#This Row],[Close Price]])-1</f>
        <v>2.6907249129471289E-2</v>
      </c>
      <c r="AG102" s="1">
        <f>(Table2[[#This Row],[Close Price]]/Table2[[#This Row],[Current Month Low]])-1</f>
        <v>2.7762715540613936E-2</v>
      </c>
      <c r="AH102" s="1">
        <f>(Table2[[#This Row],[Current Month High]]/Table2[[#This Row],[Close Price]])-1</f>
        <v>8.8952200063311171E-2</v>
      </c>
      <c r="AI102">
        <v>30.3788118602933</v>
      </c>
      <c r="AJ102">
        <v>134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-0.06</v>
      </c>
      <c r="AM102" t="s">
        <v>3227</v>
      </c>
      <c r="AN102">
        <v>-5.61</v>
      </c>
      <c r="AO102" t="s">
        <v>3227</v>
      </c>
      <c r="AP102">
        <v>0.118613619360982</v>
      </c>
      <c r="AQ102">
        <f>(Table2[[#This Row],[Sharpe Ratio]]-AVERAGE(Table2[Sharpe Ratio]))/_xlfn.STDEV.P(Table2[Sharpe Ratio])</f>
        <v>0.6440765634431469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0.51970456708484847</v>
      </c>
      <c r="AS102">
        <f>_xlfn.RANK.AVG(Table2[[#This Row],[1Y Return vs Nifty Z-Score]],Table2[1Y Return vs Nifty Z-Score])</f>
        <v>101</v>
      </c>
      <c r="AT102">
        <f>_xlfn.RANK.AVG(Table2[[#This Row],[6M Return vs Nifty Z-Score]],Table2[6M Return vs Nifty Z-Score])</f>
        <v>179</v>
      </c>
      <c r="AU102">
        <f>_xlfn.RANK.AVG(Table2[[#This Row],[Sharpe Ratio Z-Score]],Table2[Sharpe Ratio Z-Score])</f>
        <v>186</v>
      </c>
      <c r="AV102">
        <f>(Table2[[#This Row],[Rank 1Y]]+Table2[[#This Row],[Rank 6M]]+Table2[[#This Row],[Rank Sharpe]])/3</f>
        <v>155.33333333333334</v>
      </c>
    </row>
    <row r="103" spans="1:48" x14ac:dyDescent="0.3">
      <c r="A103" t="s">
        <v>1098</v>
      </c>
      <c r="B103" t="s">
        <v>1099</v>
      </c>
      <c r="C103" t="s">
        <v>3180</v>
      </c>
      <c r="D103" t="s">
        <v>261</v>
      </c>
      <c r="E103">
        <v>12050.242956120001</v>
      </c>
      <c r="F103">
        <v>1811.1</v>
      </c>
      <c r="G103">
        <v>65.077542373294094</v>
      </c>
      <c r="H103">
        <f>(Table2[[#This Row],[1Y Return vs Nifty]]-AVERAGE(Table2[1Y Return vs Nifty]))/_xlfn.STDEV.P(Table2[1Y Return vs Nifty])</f>
        <v>0.59357271690489888</v>
      </c>
      <c r="I103">
        <v>-3.67587631445409</v>
      </c>
      <c r="J103">
        <f>(Table2[[#This Row],[1M Return vs Nifty]]-AVERAGE(Table2[1M Return vs Nifty]))/_xlfn.STDEV.P(Table2[1M Return vs Nifty])</f>
        <v>-0.22625481705392864</v>
      </c>
      <c r="K103">
        <v>41.163866892045903</v>
      </c>
      <c r="L103">
        <f>(Table2[[#This Row],[6M Return vs Nifty]]-AVERAGE(Table2[6M Return vs Nifty]))/_xlfn.STDEV.P(Table2[6M Return vs Nifty])</f>
        <v>0.56974929438039745</v>
      </c>
      <c r="M103">
        <v>1.3156736653164001</v>
      </c>
      <c r="N103">
        <f>(Table2[[#This Row],[1W Return vs Nifty]]-AVERAGE(Table2[1W Return vs Nifty]))/_xlfn.STDEV.P(Table2[1W Return vs Nifty])</f>
        <v>0.96071107521646237</v>
      </c>
      <c r="O103">
        <v>1742.6</v>
      </c>
      <c r="P103">
        <v>1719.0451409366599</v>
      </c>
      <c r="Q103">
        <v>1460.5016386580101</v>
      </c>
      <c r="R103">
        <v>67.919094404675207</v>
      </c>
      <c r="S103" s="1">
        <f>(Table2[[#This Row],[Close Price]]-Table2[[#This Row],[20D EMA]])/Table2[[#This Row],[20D EMA]]</f>
        <v>3.9309078388614714E-2</v>
      </c>
      <c r="T103" s="1">
        <f>(Table2[[#This Row],[Close Price]]-Table2[[#This Row],[50D EMA]])/Table2[[#This Row],[50D EMA]]</f>
        <v>5.35499952102374E-2</v>
      </c>
      <c r="U103" s="1">
        <f>(Table2[[#This Row],[Close Price]]-Table2[[#This Row],[200D EMA]])/Table2[[#This Row],[200D EMA]]</f>
        <v>0.24005338444134788</v>
      </c>
      <c r="V103">
        <v>0.62310730845729501</v>
      </c>
      <c r="W103">
        <v>1772.5</v>
      </c>
      <c r="X103">
        <v>1820</v>
      </c>
      <c r="Y103">
        <v>1686.2</v>
      </c>
      <c r="Z103">
        <v>1830</v>
      </c>
      <c r="AA103">
        <v>1683.1</v>
      </c>
      <c r="AB103">
        <v>1830</v>
      </c>
      <c r="AC103" s="1">
        <f>(Table2[[#This Row],[Close Price]]/Table2[[#This Row],[Day Low]])-1</f>
        <v>2.1777150916784116E-2</v>
      </c>
      <c r="AD103" s="1">
        <f>(Table2[[#This Row],[Day High]]/Table2[[#This Row],[Close Price]])-1</f>
        <v>4.914140577549686E-3</v>
      </c>
      <c r="AE103" s="1">
        <f>(Table2[[#This Row],[Close Price]]/Table2[[#This Row],[Current Week Low]])-1</f>
        <v>7.4071877594591218E-2</v>
      </c>
      <c r="AF103" s="1">
        <f>(Table2[[#This Row],[Current Week High]]/Table2[[#This Row],[Close Price]])-1</f>
        <v>1.0435646844459301E-2</v>
      </c>
      <c r="AG103" s="1">
        <f>(Table2[[#This Row],[Close Price]]/Table2[[#This Row],[Current Month Low]])-1</f>
        <v>7.6050145564731775E-2</v>
      </c>
      <c r="AH103" s="1">
        <f>(Table2[[#This Row],[Current Month High]]/Table2[[#This Row],[Close Price]])-1</f>
        <v>1.0435646844459301E-2</v>
      </c>
      <c r="AI103">
        <v>8.7847164706531906</v>
      </c>
      <c r="AJ103">
        <v>115.171676369252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0.08</v>
      </c>
      <c r="AM103" t="s">
        <v>3226</v>
      </c>
      <c r="AN103">
        <v>8.27</v>
      </c>
      <c r="AO103" t="s">
        <v>3226</v>
      </c>
      <c r="AP103">
        <v>0.128672451859633</v>
      </c>
      <c r="AQ103">
        <f>(Table2[[#This Row],[Sharpe Ratio]]-AVERAGE(Table2[Sharpe Ratio]))/_xlfn.STDEV.P(Table2[Sharpe Ratio])</f>
        <v>0.76108018779707232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2.6588584572449023</v>
      </c>
      <c r="AS103">
        <f>_xlfn.RANK.AVG(Table2[[#This Row],[1Y Return vs Nifty Z-Score]],Table2[1Y Return vs Nifty Z-Score])</f>
        <v>147</v>
      </c>
      <c r="AT103">
        <f>_xlfn.RANK.AVG(Table2[[#This Row],[6M Return vs Nifty Z-Score]],Table2[6M Return vs Nifty Z-Score])</f>
        <v>163</v>
      </c>
      <c r="AU103">
        <f>_xlfn.RANK.AVG(Table2[[#This Row],[Sharpe Ratio Z-Score]],Table2[Sharpe Ratio Z-Score])</f>
        <v>158</v>
      </c>
      <c r="AV103">
        <f>(Table2[[#This Row],[Rank 1Y]]+Table2[[#This Row],[Rank 6M]]+Table2[[#This Row],[Rank Sharpe]])/3</f>
        <v>156</v>
      </c>
    </row>
    <row r="104" spans="1:48" x14ac:dyDescent="0.3">
      <c r="A104" t="s">
        <v>1639</v>
      </c>
      <c r="B104" t="s">
        <v>1640</v>
      </c>
      <c r="C104" t="s">
        <v>3169</v>
      </c>
      <c r="D104" t="s">
        <v>995</v>
      </c>
      <c r="E104">
        <v>5609.4795739849997</v>
      </c>
      <c r="F104">
        <v>653.35</v>
      </c>
      <c r="G104">
        <v>79.147975402649905</v>
      </c>
      <c r="H104">
        <f>(Table2[[#This Row],[1Y Return vs Nifty]]-AVERAGE(Table2[1Y Return vs Nifty]))/_xlfn.STDEV.P(Table2[1Y Return vs Nifty])</f>
        <v>0.82497573558521031</v>
      </c>
      <c r="I104">
        <v>13.6215408213302</v>
      </c>
      <c r="J104">
        <f>(Table2[[#This Row],[1M Return vs Nifty]]-AVERAGE(Table2[1M Return vs Nifty]))/_xlfn.STDEV.P(Table2[1M Return vs Nifty])</f>
        <v>1.4268934711530099</v>
      </c>
      <c r="K104">
        <v>132.39981938217801</v>
      </c>
      <c r="L104">
        <f>(Table2[[#This Row],[6M Return vs Nifty]]-AVERAGE(Table2[6M Return vs Nifty]))/_xlfn.STDEV.P(Table2[6M Return vs Nifty])</f>
        <v>3.1579093304301078</v>
      </c>
      <c r="M104">
        <v>4.3160842283766101</v>
      </c>
      <c r="N104">
        <f>(Table2[[#This Row],[1W Return vs Nifty]]-AVERAGE(Table2[1W Return vs Nifty]))/_xlfn.STDEV.P(Table2[1W Return vs Nifty])</f>
        <v>1.6766791761607029</v>
      </c>
      <c r="O104">
        <v>570.03</v>
      </c>
      <c r="P104">
        <v>501.58410057382298</v>
      </c>
      <c r="Q104">
        <v>371.30382342290301</v>
      </c>
      <c r="R104">
        <v>78.019177381938107</v>
      </c>
      <c r="S104" s="1">
        <f>(Table2[[#This Row],[Close Price]]-Table2[[#This Row],[20D EMA]])/Table2[[#This Row],[20D EMA]]</f>
        <v>0.14616774555725146</v>
      </c>
      <c r="T104" s="1">
        <f>(Table2[[#This Row],[Close Price]]-Table2[[#This Row],[50D EMA]])/Table2[[#This Row],[50D EMA]]</f>
        <v>0.30257318613678863</v>
      </c>
      <c r="U104" s="1">
        <f>(Table2[[#This Row],[Close Price]]-Table2[[#This Row],[200D EMA]])/Table2[[#This Row],[200D EMA]]</f>
        <v>0.75961021348238467</v>
      </c>
      <c r="V104">
        <v>0.52527679647949399</v>
      </c>
      <c r="W104">
        <v>615.25</v>
      </c>
      <c r="X104">
        <v>658</v>
      </c>
      <c r="Y104">
        <v>561.20000000000005</v>
      </c>
      <c r="Z104">
        <v>658</v>
      </c>
      <c r="AA104">
        <v>549.9</v>
      </c>
      <c r="AB104">
        <v>658</v>
      </c>
      <c r="AC104" s="1">
        <f>(Table2[[#This Row],[Close Price]]/Table2[[#This Row],[Day Low]])-1</f>
        <v>6.192604632263321E-2</v>
      </c>
      <c r="AD104" s="1">
        <f>(Table2[[#This Row],[Day High]]/Table2[[#This Row],[Close Price]])-1</f>
        <v>7.1171653784340982E-3</v>
      </c>
      <c r="AE104" s="1">
        <f>(Table2[[#This Row],[Close Price]]/Table2[[#This Row],[Current Week Low]])-1</f>
        <v>0.16420171062009969</v>
      </c>
      <c r="AF104" s="1">
        <f>(Table2[[#This Row],[Current Week High]]/Table2[[#This Row],[Close Price]])-1</f>
        <v>7.1171653784340982E-3</v>
      </c>
      <c r="AG104" s="1">
        <f>(Table2[[#This Row],[Close Price]]/Table2[[#This Row],[Current Month Low]])-1</f>
        <v>0.18812511365702855</v>
      </c>
      <c r="AH104" s="1">
        <f>(Table2[[#This Row],[Current Month High]]/Table2[[#This Row],[Close Price]])-1</f>
        <v>7.1171653784340982E-3</v>
      </c>
      <c r="AI104">
        <v>0.71171653784340905</v>
      </c>
      <c r="AJ104">
        <v>202.757182576459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0.85</v>
      </c>
      <c r="AM104" t="s">
        <v>3226</v>
      </c>
      <c r="AN104">
        <v>10.08</v>
      </c>
      <c r="AO104" t="s">
        <v>3226</v>
      </c>
      <c r="AP104">
        <v>6.5653117828311999E-2</v>
      </c>
      <c r="AQ104">
        <f>(Table2[[#This Row],[Sharpe Ratio]]-AVERAGE(Table2[Sharpe Ratio]))/_xlfn.STDEV.P(Table2[Sharpe Ratio])</f>
        <v>2.8043775566915893E-2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7.1145014888959475</v>
      </c>
      <c r="AS104">
        <f>_xlfn.RANK.AVG(Table2[[#This Row],[1Y Return vs Nifty Z-Score]],Table2[1Y Return vs Nifty Z-Score])</f>
        <v>116</v>
      </c>
      <c r="AT104">
        <f>_xlfn.RANK.AVG(Table2[[#This Row],[6M Return vs Nifty Z-Score]],Table2[6M Return vs Nifty Z-Score])</f>
        <v>11</v>
      </c>
      <c r="AU104">
        <f>_xlfn.RANK.AVG(Table2[[#This Row],[Sharpe Ratio Z-Score]],Table2[Sharpe Ratio Z-Score])</f>
        <v>342</v>
      </c>
      <c r="AV104">
        <f>(Table2[[#This Row],[Rank 1Y]]+Table2[[#This Row],[Rank 6M]]+Table2[[#This Row],[Rank Sharpe]])/3</f>
        <v>156.33333333333334</v>
      </c>
    </row>
    <row r="105" spans="1:48" x14ac:dyDescent="0.3">
      <c r="A105" t="s">
        <v>711</v>
      </c>
      <c r="B105" t="s">
        <v>712</v>
      </c>
      <c r="C105" t="s">
        <v>3172</v>
      </c>
      <c r="D105" t="s">
        <v>713</v>
      </c>
      <c r="E105">
        <v>25719.193811975001</v>
      </c>
      <c r="F105">
        <v>2539.15</v>
      </c>
      <c r="G105">
        <v>51.876922174389897</v>
      </c>
      <c r="H105">
        <f>(Table2[[#This Row],[1Y Return vs Nifty]]-AVERAGE(Table2[1Y Return vs Nifty]))/_xlfn.STDEV.P(Table2[1Y Return vs Nifty])</f>
        <v>0.37647468189022421</v>
      </c>
      <c r="I105">
        <v>25.237568114154801</v>
      </c>
      <c r="J105">
        <f>(Table2[[#This Row],[1M Return vs Nifty]]-AVERAGE(Table2[1M Return vs Nifty]))/_xlfn.STDEV.P(Table2[1M Return vs Nifty])</f>
        <v>2.537060121130569</v>
      </c>
      <c r="K105">
        <v>66.605638538640605</v>
      </c>
      <c r="L105">
        <f>(Table2[[#This Row],[6M Return vs Nifty]]-AVERAGE(Table2[6M Return vs Nifty]))/_xlfn.STDEV.P(Table2[6M Return vs Nifty])</f>
        <v>1.2914754870141727</v>
      </c>
      <c r="M105">
        <v>-3.87895597346732</v>
      </c>
      <c r="N105">
        <f>(Table2[[#This Row],[1W Return vs Nifty]]-AVERAGE(Table2[1W Return vs Nifty]))/_xlfn.STDEV.P(Table2[1W Return vs Nifty])</f>
        <v>-0.27884899145499054</v>
      </c>
      <c r="O105">
        <v>2382.98</v>
      </c>
      <c r="P105">
        <v>2190.1454924118302</v>
      </c>
      <c r="Q105">
        <v>1805.97769791065</v>
      </c>
      <c r="R105">
        <v>72.453647118741301</v>
      </c>
      <c r="S105" s="1">
        <f>(Table2[[#This Row],[Close Price]]-Table2[[#This Row],[20D EMA]])/Table2[[#This Row],[20D EMA]]</f>
        <v>6.5535589891648302E-2</v>
      </c>
      <c r="T105" s="1">
        <f>(Table2[[#This Row],[Close Price]]-Table2[[#This Row],[50D EMA]])/Table2[[#This Row],[50D EMA]]</f>
        <v>0.15935220230681543</v>
      </c>
      <c r="U105" s="1">
        <f>(Table2[[#This Row],[Close Price]]-Table2[[#This Row],[200D EMA]])/Table2[[#This Row],[200D EMA]]</f>
        <v>0.40596974311341882</v>
      </c>
      <c r="V105">
        <v>1.1468815413472599</v>
      </c>
      <c r="W105">
        <v>2482.5500000000002</v>
      </c>
      <c r="X105">
        <v>2569.9499999999998</v>
      </c>
      <c r="Y105">
        <v>2482.5500000000002</v>
      </c>
      <c r="Z105">
        <v>2599.4499999999998</v>
      </c>
      <c r="AA105">
        <v>2345.0500000000002</v>
      </c>
      <c r="AB105">
        <v>2686.6</v>
      </c>
      <c r="AC105" s="1">
        <f>(Table2[[#This Row],[Close Price]]/Table2[[#This Row],[Day Low]])-1</f>
        <v>2.2799137983122053E-2</v>
      </c>
      <c r="AD105" s="1">
        <f>(Table2[[#This Row],[Day High]]/Table2[[#This Row],[Close Price]])-1</f>
        <v>1.2130043518500111E-2</v>
      </c>
      <c r="AE105" s="1">
        <f>(Table2[[#This Row],[Close Price]]/Table2[[#This Row],[Current Week Low]])-1</f>
        <v>2.2799137983122053E-2</v>
      </c>
      <c r="AF105" s="1">
        <f>(Table2[[#This Row],[Current Week High]]/Table2[[#This Row],[Close Price]])-1</f>
        <v>2.3748104680700211E-2</v>
      </c>
      <c r="AG105" s="1">
        <f>(Table2[[#This Row],[Close Price]]/Table2[[#This Row],[Current Month Low]])-1</f>
        <v>8.277009018997461E-2</v>
      </c>
      <c r="AH105" s="1">
        <f>(Table2[[#This Row],[Current Month High]]/Table2[[#This Row],[Close Price]])-1</f>
        <v>5.8070614181911173E-2</v>
      </c>
      <c r="AI105">
        <v>5.8070614181911102</v>
      </c>
      <c r="AJ105">
        <v>103.11575073994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0.06</v>
      </c>
      <c r="AM105" t="s">
        <v>3226</v>
      </c>
      <c r="AN105">
        <v>9.76</v>
      </c>
      <c r="AO105" t="s">
        <v>3226</v>
      </c>
      <c r="AP105">
        <v>0.102868617558888</v>
      </c>
      <c r="AQ105">
        <f>(Table2[[#This Row],[Sharpe Ratio]]-AVERAGE(Table2[Sharpe Ratio]))/_xlfn.STDEV.P(Table2[Sharpe Ratio])</f>
        <v>0.46093182208761219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4.3870931206675881</v>
      </c>
      <c r="AS105">
        <f>_xlfn.RANK.AVG(Table2[[#This Row],[1Y Return vs Nifty Z-Score]],Table2[1Y Return vs Nifty Z-Score])</f>
        <v>182</v>
      </c>
      <c r="AT105">
        <f>_xlfn.RANK.AVG(Table2[[#This Row],[6M Return vs Nifty Z-Score]],Table2[6M Return vs Nifty Z-Score])</f>
        <v>72</v>
      </c>
      <c r="AU105">
        <f>_xlfn.RANK.AVG(Table2[[#This Row],[Sharpe Ratio Z-Score]],Table2[Sharpe Ratio Z-Score])</f>
        <v>222</v>
      </c>
      <c r="AV105">
        <f>(Table2[[#This Row],[Rank 1Y]]+Table2[[#This Row],[Rank 6M]]+Table2[[#This Row],[Rank Sharpe]])/3</f>
        <v>158.66666666666666</v>
      </c>
    </row>
    <row r="106" spans="1:48" x14ac:dyDescent="0.3">
      <c r="A106" t="s">
        <v>761</v>
      </c>
      <c r="B106" t="s">
        <v>762</v>
      </c>
      <c r="C106" t="s">
        <v>3171</v>
      </c>
      <c r="D106" t="s">
        <v>223</v>
      </c>
      <c r="E106">
        <v>22430.564668160001</v>
      </c>
      <c r="F106">
        <v>1380.8</v>
      </c>
      <c r="G106">
        <v>87.075456150767494</v>
      </c>
      <c r="H106">
        <f>(Table2[[#This Row],[1Y Return vs Nifty]]-AVERAGE(Table2[1Y Return vs Nifty]))/_xlfn.STDEV.P(Table2[1Y Return vs Nifty])</f>
        <v>0.95535146544492233</v>
      </c>
      <c r="I106">
        <v>6.5399022822006403</v>
      </c>
      <c r="J106">
        <f>(Table2[[#This Row],[1M Return vs Nifty]]-AVERAGE(Table2[1M Return vs Nifty]))/_xlfn.STDEV.P(Table2[1M Return vs Nifty])</f>
        <v>0.75008730195661077</v>
      </c>
      <c r="K106">
        <v>23.616667091309999</v>
      </c>
      <c r="L106">
        <f>(Table2[[#This Row],[6M Return vs Nifty]]-AVERAGE(Table2[6M Return vs Nifty]))/_xlfn.STDEV.P(Table2[6M Return vs Nifty])</f>
        <v>7.1974458591226517E-2</v>
      </c>
      <c r="M106">
        <v>-4.5763140178130399</v>
      </c>
      <c r="N106">
        <f>(Table2[[#This Row],[1W Return vs Nifty]]-AVERAGE(Table2[1W Return vs Nifty]))/_xlfn.STDEV.P(Table2[1W Return vs Nifty])</f>
        <v>-0.44525492297496139</v>
      </c>
      <c r="O106">
        <v>1347.94</v>
      </c>
      <c r="P106">
        <v>1305.79121204322</v>
      </c>
      <c r="Q106">
        <v>1098.34401181103</v>
      </c>
      <c r="R106">
        <v>59.533854980128098</v>
      </c>
      <c r="S106" s="1">
        <f>(Table2[[#This Row],[Close Price]]-Table2[[#This Row],[20D EMA]])/Table2[[#This Row],[20D EMA]]</f>
        <v>2.4377939670905159E-2</v>
      </c>
      <c r="T106" s="1">
        <f>(Table2[[#This Row],[Close Price]]-Table2[[#This Row],[50D EMA]])/Table2[[#This Row],[50D EMA]]</f>
        <v>5.7443171055969175E-2</v>
      </c>
      <c r="U106" s="1">
        <f>(Table2[[#This Row],[Close Price]]-Table2[[#This Row],[200D EMA]])/Table2[[#This Row],[200D EMA]]</f>
        <v>0.25716531901806966</v>
      </c>
      <c r="V106">
        <v>0.584092992956466</v>
      </c>
      <c r="W106">
        <v>1377</v>
      </c>
      <c r="X106">
        <v>1397</v>
      </c>
      <c r="Y106">
        <v>1340</v>
      </c>
      <c r="Z106">
        <v>1404.55</v>
      </c>
      <c r="AA106">
        <v>1340</v>
      </c>
      <c r="AB106">
        <v>1449</v>
      </c>
      <c r="AC106" s="1">
        <f>(Table2[[#This Row],[Close Price]]/Table2[[#This Row],[Day Low]])-1</f>
        <v>2.7596223674655196E-3</v>
      </c>
      <c r="AD106" s="1">
        <f>(Table2[[#This Row],[Day High]]/Table2[[#This Row],[Close Price]])-1</f>
        <v>1.1732329084588766E-2</v>
      </c>
      <c r="AE106" s="1">
        <f>(Table2[[#This Row],[Close Price]]/Table2[[#This Row],[Current Week Low]])-1</f>
        <v>3.0447761194029921E-2</v>
      </c>
      <c r="AF106" s="1">
        <f>(Table2[[#This Row],[Current Week High]]/Table2[[#This Row],[Close Price]])-1</f>
        <v>1.7200173812282671E-2</v>
      </c>
      <c r="AG106" s="1">
        <f>(Table2[[#This Row],[Close Price]]/Table2[[#This Row],[Current Month Low]])-1</f>
        <v>3.0447761194029921E-2</v>
      </c>
      <c r="AH106" s="1">
        <f>(Table2[[#This Row],[Current Month High]]/Table2[[#This Row],[Close Price]])-1</f>
        <v>4.9391657010428691E-2</v>
      </c>
      <c r="AI106">
        <v>4.9391657010428602</v>
      </c>
      <c r="AJ106">
        <v>129.65488565488499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0.12</v>
      </c>
      <c r="AM106" t="s">
        <v>3226</v>
      </c>
      <c r="AN106">
        <v>3.23</v>
      </c>
      <c r="AO106" t="s">
        <v>3226</v>
      </c>
      <c r="AP106">
        <v>0.16520627643763999</v>
      </c>
      <c r="AQ106">
        <f>(Table2[[#This Row],[Sharpe Ratio]]-AVERAGE(Table2[Sharpe Ratio]))/_xlfn.STDEV.P(Table2[Sharpe Ratio])</f>
        <v>1.1860390374161116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2.5181973404339093</v>
      </c>
      <c r="AS106">
        <f>_xlfn.RANK.AVG(Table2[[#This Row],[1Y Return vs Nifty Z-Score]],Table2[1Y Return vs Nifty Z-Score])</f>
        <v>98</v>
      </c>
      <c r="AT106">
        <f>_xlfn.RANK.AVG(Table2[[#This Row],[6M Return vs Nifty Z-Score]],Table2[6M Return vs Nifty Z-Score])</f>
        <v>286</v>
      </c>
      <c r="AU106">
        <f>_xlfn.RANK.AVG(Table2[[#This Row],[Sharpe Ratio Z-Score]],Table2[Sharpe Ratio Z-Score])</f>
        <v>93</v>
      </c>
      <c r="AV106">
        <f>(Table2[[#This Row],[Rank 1Y]]+Table2[[#This Row],[Rank 6M]]+Table2[[#This Row],[Rank Sharpe]])/3</f>
        <v>159</v>
      </c>
    </row>
    <row r="107" spans="1:48" x14ac:dyDescent="0.3">
      <c r="A107" t="s">
        <v>193</v>
      </c>
      <c r="B107" t="s">
        <v>194</v>
      </c>
      <c r="C107" t="s">
        <v>3174</v>
      </c>
      <c r="D107" t="s">
        <v>86</v>
      </c>
      <c r="E107">
        <v>134385.51650160999</v>
      </c>
      <c r="F107">
        <v>2828.65</v>
      </c>
      <c r="G107">
        <v>68.148827494857102</v>
      </c>
      <c r="H107">
        <f>(Table2[[#This Row],[1Y Return vs Nifty]]-AVERAGE(Table2[1Y Return vs Nifty]))/_xlfn.STDEV.P(Table2[1Y Return vs Nifty])</f>
        <v>0.64408321980660987</v>
      </c>
      <c r="I107">
        <v>4.5304321877477696</v>
      </c>
      <c r="J107">
        <f>(Table2[[#This Row],[1M Return vs Nifty]]-AVERAGE(Table2[1M Return vs Nifty]))/_xlfn.STDEV.P(Table2[1M Return vs Nifty])</f>
        <v>0.55803827979506149</v>
      </c>
      <c r="K107">
        <v>16.526122245707601</v>
      </c>
      <c r="L107">
        <f>(Table2[[#This Row],[6M Return vs Nifty]]-AVERAGE(Table2[6M Return vs Nifty]))/_xlfn.STDEV.P(Table2[6M Return vs Nifty])</f>
        <v>-0.12916844946567407</v>
      </c>
      <c r="M107">
        <v>-5.1982684728115701E-3</v>
      </c>
      <c r="N107">
        <f>(Table2[[#This Row],[1W Return vs Nifty]]-AVERAGE(Table2[1W Return vs Nifty]))/_xlfn.STDEV.P(Table2[1W Return vs Nifty])</f>
        <v>0.64552015379100991</v>
      </c>
      <c r="O107">
        <v>2737.29</v>
      </c>
      <c r="P107">
        <v>2614.72242073594</v>
      </c>
      <c r="Q107">
        <v>2226.5830402203301</v>
      </c>
      <c r="R107">
        <v>74.097303588371304</v>
      </c>
      <c r="S107" s="1">
        <f>(Table2[[#This Row],[Close Price]]-Table2[[#This Row],[20D EMA]])/Table2[[#This Row],[20D EMA]]</f>
        <v>3.3376076338276224E-2</v>
      </c>
      <c r="T107" s="1">
        <f>(Table2[[#This Row],[Close Price]]-Table2[[#This Row],[50D EMA]])/Table2[[#This Row],[50D EMA]]</f>
        <v>8.1816554433280161E-2</v>
      </c>
      <c r="U107" s="1">
        <f>(Table2[[#This Row],[Close Price]]-Table2[[#This Row],[200D EMA]])/Table2[[#This Row],[200D EMA]]</f>
        <v>0.27039950853128425</v>
      </c>
      <c r="V107">
        <v>0.67629399762443199</v>
      </c>
      <c r="W107">
        <v>2818.35</v>
      </c>
      <c r="X107">
        <v>2843.6</v>
      </c>
      <c r="Y107">
        <v>2716.05</v>
      </c>
      <c r="Z107">
        <v>2843.6</v>
      </c>
      <c r="AA107">
        <v>2716.05</v>
      </c>
      <c r="AB107">
        <v>2860</v>
      </c>
      <c r="AC107" s="1">
        <f>(Table2[[#This Row],[Close Price]]/Table2[[#This Row],[Day Low]])-1</f>
        <v>3.6546206113505786E-3</v>
      </c>
      <c r="AD107" s="1">
        <f>(Table2[[#This Row],[Day High]]/Table2[[#This Row],[Close Price]])-1</f>
        <v>5.2852067240556355E-3</v>
      </c>
      <c r="AE107" s="1">
        <f>(Table2[[#This Row],[Close Price]]/Table2[[#This Row],[Current Week Low]])-1</f>
        <v>4.1457263305167302E-2</v>
      </c>
      <c r="AF107" s="1">
        <f>(Table2[[#This Row],[Current Week High]]/Table2[[#This Row],[Close Price]])-1</f>
        <v>5.2852067240556355E-3</v>
      </c>
      <c r="AG107" s="1">
        <f>(Table2[[#This Row],[Close Price]]/Table2[[#This Row],[Current Month Low]])-1</f>
        <v>4.1457263305167302E-2</v>
      </c>
      <c r="AH107" s="1">
        <f>(Table2[[#This Row],[Current Month High]]/Table2[[#This Row],[Close Price]])-1</f>
        <v>1.1083025471514629E-2</v>
      </c>
      <c r="AI107">
        <v>1.10830254715146</v>
      </c>
      <c r="AJ107">
        <v>96.543218454696998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0.15</v>
      </c>
      <c r="AM107" t="s">
        <v>3226</v>
      </c>
      <c r="AN107">
        <v>3.34</v>
      </c>
      <c r="AO107" t="s">
        <v>3226</v>
      </c>
      <c r="AP107">
        <v>0.26665340717737901</v>
      </c>
      <c r="AQ107">
        <f>(Table2[[#This Row],[Sharpe Ratio]]-AVERAGE(Table2[Sharpe Ratio]))/_xlfn.STDEV.P(Table2[Sharpe Ratio])</f>
        <v>2.3660648484083748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4.0845380523353825</v>
      </c>
      <c r="AS107">
        <f>_xlfn.RANK.AVG(Table2[[#This Row],[1Y Return vs Nifty Z-Score]],Table2[1Y Return vs Nifty Z-Score])</f>
        <v>136</v>
      </c>
      <c r="AT107">
        <f>_xlfn.RANK.AVG(Table2[[#This Row],[6M Return vs Nifty Z-Score]],Table2[6M Return vs Nifty Z-Score])</f>
        <v>348</v>
      </c>
      <c r="AU107">
        <f>_xlfn.RANK.AVG(Table2[[#This Row],[Sharpe Ratio Z-Score]],Table2[Sharpe Ratio Z-Score])</f>
        <v>7</v>
      </c>
      <c r="AV107">
        <f>(Table2[[#This Row],[Rank 1Y]]+Table2[[#This Row],[Rank 6M]]+Table2[[#This Row],[Rank Sharpe]])/3</f>
        <v>163.66666666666666</v>
      </c>
    </row>
    <row r="108" spans="1:48" x14ac:dyDescent="0.3">
      <c r="A108" t="s">
        <v>396</v>
      </c>
      <c r="B108" t="s">
        <v>397</v>
      </c>
      <c r="C108" t="s">
        <v>3174</v>
      </c>
      <c r="D108" t="s">
        <v>206</v>
      </c>
      <c r="E108">
        <v>60737.922343325001</v>
      </c>
      <c r="F108">
        <v>1057.8499999999999</v>
      </c>
      <c r="G108">
        <v>44.652982926362398</v>
      </c>
      <c r="H108">
        <f>(Table2[[#This Row],[1Y Return vs Nifty]]-AVERAGE(Table2[1Y Return vs Nifty]))/_xlfn.STDEV.P(Table2[1Y Return vs Nifty])</f>
        <v>0.25766942939592519</v>
      </c>
      <c r="I108">
        <v>-6.0948141755182599</v>
      </c>
      <c r="J108">
        <f>(Table2[[#This Row],[1M Return vs Nifty]]-AVERAGE(Table2[1M Return vs Nifty]))/_xlfn.STDEV.P(Table2[1M Return vs Nifty])</f>
        <v>-0.45743748166253534</v>
      </c>
      <c r="K108">
        <v>55.118503132958502</v>
      </c>
      <c r="L108">
        <f>(Table2[[#This Row],[6M Return vs Nifty]]-AVERAGE(Table2[6M Return vs Nifty]))/_xlfn.STDEV.P(Table2[6M Return vs Nifty])</f>
        <v>0.96561113229179818</v>
      </c>
      <c r="M108">
        <v>-11.8743256625526</v>
      </c>
      <c r="N108">
        <f>(Table2[[#This Row],[1W Return vs Nifty]]-AVERAGE(Table2[1W Return vs Nifty]))/_xlfn.STDEV.P(Table2[1W Return vs Nifty])</f>
        <v>-2.1867311070288702</v>
      </c>
      <c r="O108">
        <v>1089.3399999999999</v>
      </c>
      <c r="P108">
        <v>1060.3745261576701</v>
      </c>
      <c r="Q108">
        <v>868.31876072381397</v>
      </c>
      <c r="R108">
        <v>39.538482042725903</v>
      </c>
      <c r="S108" s="1">
        <f>(Table2[[#This Row],[Close Price]]-Table2[[#This Row],[20D EMA]])/Table2[[#This Row],[20D EMA]]</f>
        <v>-2.8907411827345009E-2</v>
      </c>
      <c r="T108" s="1">
        <f>(Table2[[#This Row],[Close Price]]-Table2[[#This Row],[50D EMA]])/Table2[[#This Row],[50D EMA]]</f>
        <v>-2.3807872552520878E-3</v>
      </c>
      <c r="U108" s="1">
        <f>(Table2[[#This Row],[Close Price]]-Table2[[#This Row],[200D EMA]])/Table2[[#This Row],[200D EMA]]</f>
        <v>0.21827380433217441</v>
      </c>
      <c r="V108">
        <v>1.1238775335488</v>
      </c>
      <c r="W108">
        <v>1026.0999999999999</v>
      </c>
      <c r="X108">
        <v>1070.5</v>
      </c>
      <c r="Y108">
        <v>1006.75</v>
      </c>
      <c r="Z108">
        <v>1100.55</v>
      </c>
      <c r="AA108">
        <v>1006.75</v>
      </c>
      <c r="AB108">
        <v>1255</v>
      </c>
      <c r="AC108" s="1">
        <f>(Table2[[#This Row],[Close Price]]/Table2[[#This Row],[Day Low]])-1</f>
        <v>3.094240327453468E-2</v>
      </c>
      <c r="AD108" s="1">
        <f>(Table2[[#This Row],[Day High]]/Table2[[#This Row],[Close Price]])-1</f>
        <v>1.1958217138535732E-2</v>
      </c>
      <c r="AE108" s="1">
        <f>(Table2[[#This Row],[Close Price]]/Table2[[#This Row],[Current Week Low]])-1</f>
        <v>5.0757387633473927E-2</v>
      </c>
      <c r="AF108" s="1">
        <f>(Table2[[#This Row],[Current Week High]]/Table2[[#This Row],[Close Price]])-1</f>
        <v>4.0364891052606655E-2</v>
      </c>
      <c r="AG108" s="1">
        <f>(Table2[[#This Row],[Close Price]]/Table2[[#This Row],[Current Month Low]])-1</f>
        <v>5.0757387633473927E-2</v>
      </c>
      <c r="AH108" s="1">
        <f>(Table2[[#This Row],[Current Month High]]/Table2[[#This Row],[Close Price]])-1</f>
        <v>0.18636857777567717</v>
      </c>
      <c r="AI108">
        <v>18.636857777567698</v>
      </c>
      <c r="AJ108">
        <v>92.827196500182197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-0.03</v>
      </c>
      <c r="AM108" t="s">
        <v>3227</v>
      </c>
      <c r="AN108">
        <v>-6.23</v>
      </c>
      <c r="AO108" t="s">
        <v>3227</v>
      </c>
      <c r="AP108">
        <v>0.123947893579802</v>
      </c>
      <c r="AQ108">
        <f>(Table2[[#This Row],[Sharpe Ratio]]-AVERAGE(Table2[Sharpe Ratio]))/_xlfn.STDEV.P(Table2[Sharpe Ratio])</f>
        <v>0.70612446184321942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-0.71476356516046269</v>
      </c>
      <c r="AS108">
        <f>_xlfn.RANK.AVG(Table2[[#This Row],[1Y Return vs Nifty Z-Score]],Table2[1Y Return vs Nifty Z-Score])</f>
        <v>223</v>
      </c>
      <c r="AT108">
        <f>_xlfn.RANK.AVG(Table2[[#This Row],[6M Return vs Nifty Z-Score]],Table2[6M Return vs Nifty Z-Score])</f>
        <v>102</v>
      </c>
      <c r="AU108">
        <f>_xlfn.RANK.AVG(Table2[[#This Row],[Sharpe Ratio Z-Score]],Table2[Sharpe Ratio Z-Score])</f>
        <v>169</v>
      </c>
      <c r="AV108">
        <f>(Table2[[#This Row],[Rank 1Y]]+Table2[[#This Row],[Rank 6M]]+Table2[[#This Row],[Rank Sharpe]])/3</f>
        <v>164.66666666666666</v>
      </c>
    </row>
    <row r="109" spans="1:48" x14ac:dyDescent="0.3">
      <c r="A109" t="s">
        <v>709</v>
      </c>
      <c r="B109" t="s">
        <v>710</v>
      </c>
      <c r="C109" t="s">
        <v>3174</v>
      </c>
      <c r="D109" t="s">
        <v>522</v>
      </c>
      <c r="E109">
        <v>25816.642719020001</v>
      </c>
      <c r="F109">
        <v>1410.55</v>
      </c>
      <c r="G109">
        <v>91.606230018174898</v>
      </c>
      <c r="H109">
        <f>(Table2[[#This Row],[1Y Return vs Nifty]]-AVERAGE(Table2[1Y Return vs Nifty]))/_xlfn.STDEV.P(Table2[1Y Return vs Nifty])</f>
        <v>1.0298647904924558</v>
      </c>
      <c r="I109">
        <v>-18.000927773986799</v>
      </c>
      <c r="J109">
        <f>(Table2[[#This Row],[1M Return vs Nifty]]-AVERAGE(Table2[1M Return vs Nifty]))/_xlfn.STDEV.P(Table2[1M Return vs Nifty])</f>
        <v>-1.5953282522901917</v>
      </c>
      <c r="K109">
        <v>64.843497706002296</v>
      </c>
      <c r="L109">
        <f>(Table2[[#This Row],[6M Return vs Nifty]]-AVERAGE(Table2[6M Return vs Nifty]))/_xlfn.STDEV.P(Table2[6M Return vs Nifty])</f>
        <v>1.2414874904355311</v>
      </c>
      <c r="M109">
        <v>-5.9801458540018002</v>
      </c>
      <c r="N109">
        <f>(Table2[[#This Row],[1W Return vs Nifty]]-AVERAGE(Table2[1W Return vs Nifty]))/_xlfn.STDEV.P(Table2[1W Return vs Nifty])</f>
        <v>-0.78024201646659397</v>
      </c>
      <c r="O109">
        <v>1473.73</v>
      </c>
      <c r="P109">
        <v>1486.0127163544901</v>
      </c>
      <c r="Q109">
        <v>1193.1774436170699</v>
      </c>
      <c r="R109">
        <v>29.8745490446451</v>
      </c>
      <c r="S109" s="1">
        <f>(Table2[[#This Row],[Close Price]]-Table2[[#This Row],[20D EMA]])/Table2[[#This Row],[20D EMA]]</f>
        <v>-4.2870810799807334E-2</v>
      </c>
      <c r="T109" s="1">
        <f>(Table2[[#This Row],[Close Price]]-Table2[[#This Row],[50D EMA]])/Table2[[#This Row],[50D EMA]]</f>
        <v>-5.0782012511720924E-2</v>
      </c>
      <c r="U109" s="1">
        <f>(Table2[[#This Row],[Close Price]]-Table2[[#This Row],[200D EMA]])/Table2[[#This Row],[200D EMA]]</f>
        <v>0.18217957232243159</v>
      </c>
      <c r="V109">
        <v>0.336212204002378</v>
      </c>
      <c r="W109">
        <v>1404.8</v>
      </c>
      <c r="X109">
        <v>1440.2</v>
      </c>
      <c r="Y109">
        <v>1383.25</v>
      </c>
      <c r="Z109">
        <v>1453</v>
      </c>
      <c r="AA109">
        <v>1383.25</v>
      </c>
      <c r="AB109">
        <v>1530</v>
      </c>
      <c r="AC109" s="1">
        <f>(Table2[[#This Row],[Close Price]]/Table2[[#This Row],[Day Low]])-1</f>
        <v>4.0931093394076523E-3</v>
      </c>
      <c r="AD109" s="1">
        <f>(Table2[[#This Row],[Day High]]/Table2[[#This Row],[Close Price]])-1</f>
        <v>2.102016943745344E-2</v>
      </c>
      <c r="AE109" s="1">
        <f>(Table2[[#This Row],[Close Price]]/Table2[[#This Row],[Current Week Low]])-1</f>
        <v>1.9736128682450671E-2</v>
      </c>
      <c r="AF109" s="1">
        <f>(Table2[[#This Row],[Current Week High]]/Table2[[#This Row],[Close Price]])-1</f>
        <v>3.009464393321748E-2</v>
      </c>
      <c r="AG109" s="1">
        <f>(Table2[[#This Row],[Close Price]]/Table2[[#This Row],[Current Month Low]])-1</f>
        <v>1.9736128682450671E-2</v>
      </c>
      <c r="AH109" s="1">
        <f>(Table2[[#This Row],[Current Month High]]/Table2[[#This Row],[Close Price]])-1</f>
        <v>8.468327957179822E-2</v>
      </c>
      <c r="AI109">
        <v>25.904788912126399</v>
      </c>
      <c r="AJ109">
        <v>135.484140233722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-0.18</v>
      </c>
      <c r="AM109" t="s">
        <v>3227</v>
      </c>
      <c r="AN109">
        <v>-8.14</v>
      </c>
      <c r="AO109" t="s">
        <v>3227</v>
      </c>
      <c r="AP109">
        <v>7.1181831022185005E-2</v>
      </c>
      <c r="AQ109">
        <f>(Table2[[#This Row],[Sharpe Ratio]]-AVERAGE(Table2[Sharpe Ratio]))/_xlfn.STDEV.P(Table2[Sharpe Ratio])</f>
        <v>9.2353374298504459E-2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92</v>
      </c>
      <c r="AT109">
        <f>_xlfn.RANK.AVG(Table2[[#This Row],[6M Return vs Nifty Z-Score]],Table2[6M Return vs Nifty Z-Score])</f>
        <v>80</v>
      </c>
      <c r="AU109">
        <f>_xlfn.RANK.AVG(Table2[[#This Row],[Sharpe Ratio Z-Score]],Table2[Sharpe Ratio Z-Score])</f>
        <v>322</v>
      </c>
      <c r="AV109">
        <f>(Table2[[#This Row],[Rank 1Y]]+Table2[[#This Row],[Rank 6M]]+Table2[[#This Row],[Rank Sharpe]])/3</f>
        <v>164.66666666666666</v>
      </c>
    </row>
    <row r="110" spans="1:48" x14ac:dyDescent="0.3">
      <c r="A110" t="s">
        <v>576</v>
      </c>
      <c r="B110" t="s">
        <v>577</v>
      </c>
      <c r="C110" t="s">
        <v>3168</v>
      </c>
      <c r="D110" t="s">
        <v>412</v>
      </c>
      <c r="E110">
        <v>35612.9345556099</v>
      </c>
      <c r="F110">
        <v>1896.55</v>
      </c>
      <c r="G110">
        <v>40.2282840901741</v>
      </c>
      <c r="H110">
        <f>(Table2[[#This Row],[1Y Return vs Nifty]]-AVERAGE(Table2[1Y Return vs Nifty]))/_xlfn.STDEV.P(Table2[1Y Return vs Nifty])</f>
        <v>0.1849006194162291</v>
      </c>
      <c r="I110">
        <v>16.377395590149</v>
      </c>
      <c r="J110">
        <f>(Table2[[#This Row],[1M Return vs Nifty]]-AVERAGE(Table2[1M Return vs Nifty]))/_xlfn.STDEV.P(Table2[1M Return vs Nifty])</f>
        <v>1.6902759494650335</v>
      </c>
      <c r="K110">
        <v>65.466824506438201</v>
      </c>
      <c r="L110">
        <f>(Table2[[#This Row],[6M Return vs Nifty]]-AVERAGE(Table2[6M Return vs Nifty]))/_xlfn.STDEV.P(Table2[6M Return vs Nifty])</f>
        <v>1.2591698784662959</v>
      </c>
      <c r="M110">
        <v>0.71411269218668805</v>
      </c>
      <c r="N110">
        <f>(Table2[[#This Row],[1W Return vs Nifty]]-AVERAGE(Table2[1W Return vs Nifty]))/_xlfn.STDEV.P(Table2[1W Return vs Nifty])</f>
        <v>0.81716456433677576</v>
      </c>
      <c r="O110">
        <v>1727.97</v>
      </c>
      <c r="P110">
        <v>1593.6003572821201</v>
      </c>
      <c r="Q110">
        <v>1290.1232610362699</v>
      </c>
      <c r="R110">
        <v>76.269103112545395</v>
      </c>
      <c r="S110" s="1">
        <f>(Table2[[#This Row],[Close Price]]-Table2[[#This Row],[20D EMA]])/Table2[[#This Row],[20D EMA]]</f>
        <v>9.7559564112802838E-2</v>
      </c>
      <c r="T110" s="1">
        <f>(Table2[[#This Row],[Close Price]]-Table2[[#This Row],[50D EMA]])/Table2[[#This Row],[50D EMA]]</f>
        <v>0.19010389984761267</v>
      </c>
      <c r="U110" s="1">
        <f>(Table2[[#This Row],[Close Price]]-Table2[[#This Row],[200D EMA]])/Table2[[#This Row],[200D EMA]]</f>
        <v>0.47005333310293768</v>
      </c>
      <c r="V110">
        <v>0.81703759551490596</v>
      </c>
      <c r="W110">
        <v>1845</v>
      </c>
      <c r="X110">
        <v>1912.05</v>
      </c>
      <c r="Y110">
        <v>1771.65</v>
      </c>
      <c r="Z110">
        <v>1912.05</v>
      </c>
      <c r="AA110">
        <v>1612</v>
      </c>
      <c r="AB110">
        <v>1912.05</v>
      </c>
      <c r="AC110" s="1">
        <f>(Table2[[#This Row],[Close Price]]/Table2[[#This Row],[Day Low]])-1</f>
        <v>2.7940379403794013E-2</v>
      </c>
      <c r="AD110" s="1">
        <f>(Table2[[#This Row],[Day High]]/Table2[[#This Row],[Close Price]])-1</f>
        <v>8.1727347024860286E-3</v>
      </c>
      <c r="AE110" s="1">
        <f>(Table2[[#This Row],[Close Price]]/Table2[[#This Row],[Current Week Low]])-1</f>
        <v>7.0499252109615274E-2</v>
      </c>
      <c r="AF110" s="1">
        <f>(Table2[[#This Row],[Current Week High]]/Table2[[#This Row],[Close Price]])-1</f>
        <v>8.1727347024860286E-3</v>
      </c>
      <c r="AG110" s="1">
        <f>(Table2[[#This Row],[Close Price]]/Table2[[#This Row],[Current Month Low]])-1</f>
        <v>0.17651985111662527</v>
      </c>
      <c r="AH110" s="1">
        <f>(Table2[[#This Row],[Current Month High]]/Table2[[#This Row],[Close Price]])-1</f>
        <v>8.1727347024860286E-3</v>
      </c>
      <c r="AI110">
        <v>0.81727347024860197</v>
      </c>
      <c r="AJ110">
        <v>97.331183019456802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0.45</v>
      </c>
      <c r="AM110" t="s">
        <v>3226</v>
      </c>
      <c r="AN110">
        <v>15.65</v>
      </c>
      <c r="AO110" t="s">
        <v>3226</v>
      </c>
      <c r="AP110">
        <v>0.12344710735994099</v>
      </c>
      <c r="AQ110">
        <f>(Table2[[#This Row],[Sharpe Ratio]]-AVERAGE(Table2[Sharpe Ratio]))/_xlfn.STDEV.P(Table2[Sharpe Ratio])</f>
        <v>0.70029935214404726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4.651810363828381</v>
      </c>
      <c r="AS110">
        <f>_xlfn.RANK.AVG(Table2[[#This Row],[1Y Return vs Nifty Z-Score]],Table2[1Y Return vs Nifty Z-Score])</f>
        <v>245</v>
      </c>
      <c r="AT110">
        <f>_xlfn.RANK.AVG(Table2[[#This Row],[6M Return vs Nifty Z-Score]],Table2[6M Return vs Nifty Z-Score])</f>
        <v>77</v>
      </c>
      <c r="AU110">
        <f>_xlfn.RANK.AVG(Table2[[#This Row],[Sharpe Ratio Z-Score]],Table2[Sharpe Ratio Z-Score])</f>
        <v>173</v>
      </c>
      <c r="AV110">
        <f>(Table2[[#This Row],[Rank 1Y]]+Table2[[#This Row],[Rank 6M]]+Table2[[#This Row],[Rank Sharpe]])/3</f>
        <v>165</v>
      </c>
    </row>
    <row r="111" spans="1:48" x14ac:dyDescent="0.3">
      <c r="A111" t="s">
        <v>1531</v>
      </c>
      <c r="B111" t="s">
        <v>1532</v>
      </c>
      <c r="C111" t="s">
        <v>3166</v>
      </c>
      <c r="D111" t="s">
        <v>282</v>
      </c>
      <c r="E111">
        <v>6719.1535004549996</v>
      </c>
      <c r="F111">
        <v>1364.55</v>
      </c>
      <c r="G111">
        <v>119.325367559746</v>
      </c>
      <c r="H111">
        <f>(Table2[[#This Row],[1Y Return vs Nifty]]-AVERAGE(Table2[1Y Return vs Nifty]))/_xlfn.STDEV.P(Table2[1Y Return vs Nifty])</f>
        <v>1.4857350603663011</v>
      </c>
      <c r="I111">
        <v>-2.5983397212820298</v>
      </c>
      <c r="J111">
        <f>(Table2[[#This Row],[1M Return vs Nifty]]-AVERAGE(Table2[1M Return vs Nifty]))/_xlfn.STDEV.P(Table2[1M Return vs Nifty])</f>
        <v>-0.12327251856974747</v>
      </c>
      <c r="K111">
        <v>41.530901162857802</v>
      </c>
      <c r="L111">
        <f>(Table2[[#This Row],[6M Return vs Nifty]]-AVERAGE(Table2[6M Return vs Nifty]))/_xlfn.STDEV.P(Table2[6M Return vs Nifty])</f>
        <v>0.58016123622622562</v>
      </c>
      <c r="M111">
        <v>-6.6327491337081197</v>
      </c>
      <c r="N111">
        <f>(Table2[[#This Row],[1W Return vs Nifty]]-AVERAGE(Table2[1W Return vs Nifty]))/_xlfn.STDEV.P(Table2[1W Return vs Nifty])</f>
        <v>-0.93596841491146587</v>
      </c>
      <c r="O111">
        <v>1365.91</v>
      </c>
      <c r="P111">
        <v>1289.80149855178</v>
      </c>
      <c r="Q111">
        <v>1030.23739450121</v>
      </c>
      <c r="R111">
        <v>46.553127141197002</v>
      </c>
      <c r="S111" s="1">
        <f>(Table2[[#This Row],[Close Price]]-Table2[[#This Row],[20D EMA]])/Table2[[#This Row],[20D EMA]]</f>
        <v>-9.9567321419429347E-4</v>
      </c>
      <c r="T111" s="1">
        <f>(Table2[[#This Row],[Close Price]]-Table2[[#This Row],[50D EMA]])/Table2[[#This Row],[50D EMA]]</f>
        <v>5.7953492480935516E-2</v>
      </c>
      <c r="U111" s="1">
        <f>(Table2[[#This Row],[Close Price]]-Table2[[#This Row],[200D EMA]])/Table2[[#This Row],[200D EMA]]</f>
        <v>0.32450055422483237</v>
      </c>
      <c r="V111">
        <v>0.75799115713554999</v>
      </c>
      <c r="W111">
        <v>1356.4</v>
      </c>
      <c r="X111">
        <v>1383.5</v>
      </c>
      <c r="Y111">
        <v>1322.5</v>
      </c>
      <c r="Z111">
        <v>1399.95</v>
      </c>
      <c r="AA111">
        <v>1322.5</v>
      </c>
      <c r="AB111">
        <v>1513.55</v>
      </c>
      <c r="AC111" s="1">
        <f>(Table2[[#This Row],[Close Price]]/Table2[[#This Row],[Day Low]])-1</f>
        <v>6.0085520495427591E-3</v>
      </c>
      <c r="AD111" s="1">
        <f>(Table2[[#This Row],[Day High]]/Table2[[#This Row],[Close Price]])-1</f>
        <v>1.3887362134036962E-2</v>
      </c>
      <c r="AE111" s="1">
        <f>(Table2[[#This Row],[Close Price]]/Table2[[#This Row],[Current Week Low]])-1</f>
        <v>3.1795841209829812E-2</v>
      </c>
      <c r="AF111" s="1">
        <f>(Table2[[#This Row],[Current Week High]]/Table2[[#This Row],[Close Price]])-1</f>
        <v>2.5942618445641497E-2</v>
      </c>
      <c r="AG111" s="1">
        <f>(Table2[[#This Row],[Close Price]]/Table2[[#This Row],[Current Month Low]])-1</f>
        <v>3.1795841209829812E-2</v>
      </c>
      <c r="AH111" s="1">
        <f>(Table2[[#This Row],[Current Month High]]/Table2[[#This Row],[Close Price]])-1</f>
        <v>0.1091935070169654</v>
      </c>
      <c r="AI111">
        <v>10.9193507016965</v>
      </c>
      <c r="AJ111">
        <v>161.383009290297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0.13</v>
      </c>
      <c r="AM111" t="s">
        <v>3226</v>
      </c>
      <c r="AN111">
        <v>-2.41</v>
      </c>
      <c r="AO111" t="s">
        <v>3227</v>
      </c>
      <c r="AP111">
        <v>8.3824432195185997E-2</v>
      </c>
      <c r="AQ111">
        <f>(Table2[[#This Row],[Sharpe Ratio]]-AVERAGE(Table2[Sharpe Ratio]))/_xlfn.STDEV.P(Table2[Sharpe Ratio])</f>
        <v>0.2394112121440681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1.2460665752553814</v>
      </c>
      <c r="AS111">
        <f>_xlfn.RANK.AVG(Table2[[#This Row],[1Y Return vs Nifty Z-Score]],Table2[1Y Return vs Nifty Z-Score])</f>
        <v>57</v>
      </c>
      <c r="AT111">
        <f>_xlfn.RANK.AVG(Table2[[#This Row],[6M Return vs Nifty Z-Score]],Table2[6M Return vs Nifty Z-Score])</f>
        <v>161</v>
      </c>
      <c r="AU111">
        <f>_xlfn.RANK.AVG(Table2[[#This Row],[Sharpe Ratio Z-Score]],Table2[Sharpe Ratio Z-Score])</f>
        <v>282</v>
      </c>
      <c r="AV111">
        <f>(Table2[[#This Row],[Rank 1Y]]+Table2[[#This Row],[Rank 6M]]+Table2[[#This Row],[Rank Sharpe]])/3</f>
        <v>166.66666666666666</v>
      </c>
    </row>
    <row r="112" spans="1:48" x14ac:dyDescent="0.3">
      <c r="A112" t="s">
        <v>147</v>
      </c>
      <c r="B112" t="s">
        <v>148</v>
      </c>
      <c r="C112" t="s">
        <v>3179</v>
      </c>
      <c r="D112" t="s">
        <v>149</v>
      </c>
      <c r="E112">
        <v>190903.808630115</v>
      </c>
      <c r="F112">
        <v>4942.3500000000004</v>
      </c>
      <c r="G112">
        <v>75.610820897748198</v>
      </c>
      <c r="H112">
        <f>(Table2[[#This Row],[1Y Return vs Nifty]]-AVERAGE(Table2[1Y Return vs Nifty]))/_xlfn.STDEV.P(Table2[1Y Return vs Nifty])</f>
        <v>0.76680352238713567</v>
      </c>
      <c r="I112">
        <v>12.0257210067975</v>
      </c>
      <c r="J112">
        <f>(Table2[[#This Row],[1M Return vs Nifty]]-AVERAGE(Table2[1M Return vs Nifty]))/_xlfn.STDEV.P(Table2[1M Return vs Nifty])</f>
        <v>1.274377822488691</v>
      </c>
      <c r="K112">
        <v>43.518941619455497</v>
      </c>
      <c r="L112">
        <f>(Table2[[#This Row],[6M Return vs Nifty]]-AVERAGE(Table2[6M Return vs Nifty]))/_xlfn.STDEV.P(Table2[6M Return vs Nifty])</f>
        <v>0.63655750019215163</v>
      </c>
      <c r="M112">
        <v>0.97431022285428703</v>
      </c>
      <c r="N112">
        <f>(Table2[[#This Row],[1W Return vs Nifty]]-AVERAGE(Table2[1W Return vs Nifty]))/_xlfn.STDEV.P(Table2[1W Return vs Nifty])</f>
        <v>0.87925377779176894</v>
      </c>
      <c r="O112">
        <v>4741</v>
      </c>
      <c r="P112">
        <v>4536.7174858280496</v>
      </c>
      <c r="Q112">
        <v>3839.73851156005</v>
      </c>
      <c r="R112">
        <v>70.032492799108198</v>
      </c>
      <c r="S112" s="1">
        <f>(Table2[[#This Row],[Close Price]]-Table2[[#This Row],[20D EMA]])/Table2[[#This Row],[20D EMA]]</f>
        <v>4.2469943049989529E-2</v>
      </c>
      <c r="T112" s="1">
        <f>(Table2[[#This Row],[Close Price]]-Table2[[#This Row],[50D EMA]])/Table2[[#This Row],[50D EMA]]</f>
        <v>8.9411014778654221E-2</v>
      </c>
      <c r="U112" s="1">
        <f>(Table2[[#This Row],[Close Price]]-Table2[[#This Row],[200D EMA]])/Table2[[#This Row],[200D EMA]]</f>
        <v>0.28715796274157468</v>
      </c>
      <c r="V112">
        <v>1.0394690461158</v>
      </c>
      <c r="W112">
        <v>4929</v>
      </c>
      <c r="X112">
        <v>5012</v>
      </c>
      <c r="Y112">
        <v>4718.3999999999996</v>
      </c>
      <c r="Z112">
        <v>5035</v>
      </c>
      <c r="AA112">
        <v>4718.3999999999996</v>
      </c>
      <c r="AB112">
        <v>5035</v>
      </c>
      <c r="AC112" s="1">
        <f>(Table2[[#This Row],[Close Price]]/Table2[[#This Row],[Day Low]])-1</f>
        <v>2.7084601339015801E-3</v>
      </c>
      <c r="AD112" s="1">
        <f>(Table2[[#This Row],[Day High]]/Table2[[#This Row],[Close Price]])-1</f>
        <v>1.40924863678209E-2</v>
      </c>
      <c r="AE112" s="1">
        <f>(Table2[[#This Row],[Close Price]]/Table2[[#This Row],[Current Week Low]])-1</f>
        <v>4.7463123092573944E-2</v>
      </c>
      <c r="AF112" s="1">
        <f>(Table2[[#This Row],[Current Week High]]/Table2[[#This Row],[Close Price]])-1</f>
        <v>1.8746143029125806E-2</v>
      </c>
      <c r="AG112" s="1">
        <f>(Table2[[#This Row],[Close Price]]/Table2[[#This Row],[Current Month Low]])-1</f>
        <v>4.7463123092573944E-2</v>
      </c>
      <c r="AH112" s="1">
        <f>(Table2[[#This Row],[Current Month High]]/Table2[[#This Row],[Close Price]])-1</f>
        <v>1.8746143029125806E-2</v>
      </c>
      <c r="AI112">
        <v>1.8746143029125799</v>
      </c>
      <c r="AJ112">
        <v>111.813487046521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0.13</v>
      </c>
      <c r="AM112" t="s">
        <v>3226</v>
      </c>
      <c r="AN112">
        <v>1.7</v>
      </c>
      <c r="AO112" t="s">
        <v>3226</v>
      </c>
      <c r="AP112">
        <v>9.8659705744557999E-2</v>
      </c>
      <c r="AQ112">
        <f>(Table2[[#This Row],[Sharpe Ratio]]-AVERAGE(Table2[Sharpe Ratio]))/_xlfn.STDEV.P(Table2[Sharpe Ratio])</f>
        <v>0.41197405915352314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3.9689666820132707</v>
      </c>
      <c r="AS112">
        <f>_xlfn.RANK.AVG(Table2[[#This Row],[1Y Return vs Nifty Z-Score]],Table2[1Y Return vs Nifty Z-Score])</f>
        <v>124</v>
      </c>
      <c r="AT112">
        <f>_xlfn.RANK.AVG(Table2[[#This Row],[6M Return vs Nifty Z-Score]],Table2[6M Return vs Nifty Z-Score])</f>
        <v>149</v>
      </c>
      <c r="AU112">
        <f>_xlfn.RANK.AVG(Table2[[#This Row],[Sharpe Ratio Z-Score]],Table2[Sharpe Ratio Z-Score])</f>
        <v>231</v>
      </c>
      <c r="AV112">
        <f>(Table2[[#This Row],[Rank 1Y]]+Table2[[#This Row],[Rank 6M]]+Table2[[#This Row],[Rank Sharpe]])/3</f>
        <v>168</v>
      </c>
    </row>
    <row r="113" spans="1:48" x14ac:dyDescent="0.3">
      <c r="A113" t="s">
        <v>1327</v>
      </c>
      <c r="B113" t="s">
        <v>1328</v>
      </c>
      <c r="C113" t="s">
        <v>3172</v>
      </c>
      <c r="D113" t="s">
        <v>54</v>
      </c>
      <c r="E113">
        <v>8633.4703127800003</v>
      </c>
      <c r="F113">
        <v>882.85</v>
      </c>
      <c r="G113">
        <v>117.912008137516</v>
      </c>
      <c r="H113">
        <f>(Table2[[#This Row],[1Y Return vs Nifty]]-AVERAGE(Table2[1Y Return vs Nifty]))/_xlfn.STDEV.P(Table2[1Y Return vs Nifty])</f>
        <v>1.4624908832964176</v>
      </c>
      <c r="I113">
        <v>24.544036492768601</v>
      </c>
      <c r="J113">
        <f>(Table2[[#This Row],[1M Return vs Nifty]]-AVERAGE(Table2[1M Return vs Nifty]))/_xlfn.STDEV.P(Table2[1M Return vs Nifty])</f>
        <v>2.4707779355469124</v>
      </c>
      <c r="K113">
        <v>102.530563570995</v>
      </c>
      <c r="L113">
        <f>(Table2[[#This Row],[6M Return vs Nifty]]-AVERAGE(Table2[6M Return vs Nifty]))/_xlfn.STDEV.P(Table2[6M Return vs Nifty])</f>
        <v>2.3105853086261954</v>
      </c>
      <c r="M113">
        <v>5.0876065611738301</v>
      </c>
      <c r="N113">
        <f>(Table2[[#This Row],[1W Return vs Nifty]]-AVERAGE(Table2[1W Return vs Nifty]))/_xlfn.STDEV.P(Table2[1W Return vs Nifty])</f>
        <v>1.8607824406437812</v>
      </c>
      <c r="O113">
        <v>793.6</v>
      </c>
      <c r="P113">
        <v>718.69935758930296</v>
      </c>
      <c r="Q113">
        <v>549.95419918855998</v>
      </c>
      <c r="R113">
        <v>77.6121250184015</v>
      </c>
      <c r="S113" s="1">
        <f>(Table2[[#This Row],[Close Price]]-Table2[[#This Row],[20D EMA]])/Table2[[#This Row],[20D EMA]]</f>
        <v>0.11246219758064516</v>
      </c>
      <c r="T113" s="1">
        <f>(Table2[[#This Row],[Close Price]]-Table2[[#This Row],[50D EMA]])/Table2[[#This Row],[50D EMA]]</f>
        <v>0.22839959529294598</v>
      </c>
      <c r="U113" s="1">
        <f>(Table2[[#This Row],[Close Price]]-Table2[[#This Row],[200D EMA]])/Table2[[#This Row],[200D EMA]]</f>
        <v>0.60531549954999386</v>
      </c>
      <c r="V113">
        <v>1.0155415327314199</v>
      </c>
      <c r="W113">
        <v>870.95</v>
      </c>
      <c r="X113">
        <v>920</v>
      </c>
      <c r="Y113">
        <v>813.15</v>
      </c>
      <c r="Z113">
        <v>920</v>
      </c>
      <c r="AA113">
        <v>746.05</v>
      </c>
      <c r="AB113">
        <v>920</v>
      </c>
      <c r="AC113" s="1">
        <f>(Table2[[#This Row],[Close Price]]/Table2[[#This Row],[Day Low]])-1</f>
        <v>1.3663241288248473E-2</v>
      </c>
      <c r="AD113" s="1">
        <f>(Table2[[#This Row],[Day High]]/Table2[[#This Row],[Close Price]])-1</f>
        <v>4.2079628475958586E-2</v>
      </c>
      <c r="AE113" s="1">
        <f>(Table2[[#This Row],[Close Price]]/Table2[[#This Row],[Current Week Low]])-1</f>
        <v>8.5716042550574967E-2</v>
      </c>
      <c r="AF113" s="1">
        <f>(Table2[[#This Row],[Current Week High]]/Table2[[#This Row],[Close Price]])-1</f>
        <v>4.2079628475958586E-2</v>
      </c>
      <c r="AG113" s="1">
        <f>(Table2[[#This Row],[Close Price]]/Table2[[#This Row],[Current Month Low]])-1</f>
        <v>0.18336572615776436</v>
      </c>
      <c r="AH113" s="1">
        <f>(Table2[[#This Row],[Current Month High]]/Table2[[#This Row],[Close Price]])-1</f>
        <v>4.2079628475958586E-2</v>
      </c>
      <c r="AI113">
        <v>4.2079628475958497</v>
      </c>
      <c r="AJ113">
        <v>197.456199460916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0.25</v>
      </c>
      <c r="AM113" t="s">
        <v>3226</v>
      </c>
      <c r="AN113">
        <v>15.65</v>
      </c>
      <c r="AO113" t="s">
        <v>3226</v>
      </c>
      <c r="AP113">
        <v>3.6515787910725003E-2</v>
      </c>
      <c r="AQ113">
        <f>(Table2[[#This Row],[Sharpe Ratio]]-AVERAGE(Table2[Sharpe Ratio]))/_xlfn.STDEV.P(Table2[Sharpe Ratio])</f>
        <v>-0.31087957411715011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7.7937569939961566</v>
      </c>
      <c r="AS113">
        <f>_xlfn.RANK.AVG(Table2[[#This Row],[1Y Return vs Nifty Z-Score]],Table2[1Y Return vs Nifty Z-Score])</f>
        <v>61</v>
      </c>
      <c r="AT113">
        <f>_xlfn.RANK.AVG(Table2[[#This Row],[6M Return vs Nifty Z-Score]],Table2[6M Return vs Nifty Z-Score])</f>
        <v>20</v>
      </c>
      <c r="AU113">
        <f>_xlfn.RANK.AVG(Table2[[#This Row],[Sharpe Ratio Z-Score]],Table2[Sharpe Ratio Z-Score])</f>
        <v>423</v>
      </c>
      <c r="AV113">
        <f>(Table2[[#This Row],[Rank 1Y]]+Table2[[#This Row],[Rank 6M]]+Table2[[#This Row],[Rank Sharpe]])/3</f>
        <v>168</v>
      </c>
    </row>
    <row r="114" spans="1:48" x14ac:dyDescent="0.3">
      <c r="A114" t="s">
        <v>130</v>
      </c>
      <c r="B114" t="s">
        <v>131</v>
      </c>
      <c r="C114" t="s">
        <v>3168</v>
      </c>
      <c r="D114" t="s">
        <v>132</v>
      </c>
      <c r="E114">
        <v>218570.76285</v>
      </c>
      <c r="F114">
        <v>167.25</v>
      </c>
      <c r="G114">
        <v>85.636877393002806</v>
      </c>
      <c r="H114">
        <f>(Table2[[#This Row],[1Y Return vs Nifty]]-AVERAGE(Table2[1Y Return vs Nifty]))/_xlfn.STDEV.P(Table2[1Y Return vs Nifty])</f>
        <v>0.93169252996926255</v>
      </c>
      <c r="I114">
        <v>-15.4166593259348</v>
      </c>
      <c r="J114">
        <f>(Table2[[#This Row],[1M Return vs Nifty]]-AVERAGE(Table2[1M Return vs Nifty]))/_xlfn.STDEV.P(Table2[1M Return vs Nifty])</f>
        <v>-1.3483446172406428</v>
      </c>
      <c r="K114">
        <v>19.338776857126799</v>
      </c>
      <c r="L114">
        <f>(Table2[[#This Row],[6M Return vs Nifty]]-AVERAGE(Table2[6M Return vs Nifty]))/_xlfn.STDEV.P(Table2[6M Return vs Nifty])</f>
        <v>-4.9379725154680074E-2</v>
      </c>
      <c r="M114">
        <v>-5.9580760271118098</v>
      </c>
      <c r="N114">
        <f>(Table2[[#This Row],[1W Return vs Nifty]]-AVERAGE(Table2[1W Return vs Nifty]))/_xlfn.STDEV.P(Table2[1W Return vs Nifty])</f>
        <v>-0.77497563984429663</v>
      </c>
      <c r="O114">
        <v>174.71</v>
      </c>
      <c r="P114">
        <v>178.59332646001599</v>
      </c>
      <c r="Q114">
        <v>151.38086486518799</v>
      </c>
      <c r="R114">
        <v>26.555907095393799</v>
      </c>
      <c r="S114" s="1">
        <f>(Table2[[#This Row],[Close Price]]-Table2[[#This Row],[20D EMA]])/Table2[[#This Row],[20D EMA]]</f>
        <v>-4.269933031881408E-2</v>
      </c>
      <c r="T114" s="1">
        <f>(Table2[[#This Row],[Close Price]]-Table2[[#This Row],[50D EMA]])/Table2[[#This Row],[50D EMA]]</f>
        <v>-6.3514839467171055E-2</v>
      </c>
      <c r="U114" s="1">
        <f>(Table2[[#This Row],[Close Price]]-Table2[[#This Row],[200D EMA]])/Table2[[#This Row],[200D EMA]]</f>
        <v>0.10482920116055783</v>
      </c>
      <c r="V114">
        <v>0.27666360307295701</v>
      </c>
      <c r="W114">
        <v>165.97</v>
      </c>
      <c r="X114">
        <v>170.66</v>
      </c>
      <c r="Y114">
        <v>163.52000000000001</v>
      </c>
      <c r="Z114">
        <v>171.84</v>
      </c>
      <c r="AA114">
        <v>163.52000000000001</v>
      </c>
      <c r="AB114">
        <v>180.25</v>
      </c>
      <c r="AC114" s="1">
        <f>(Table2[[#This Row],[Close Price]]/Table2[[#This Row],[Day Low]])-1</f>
        <v>7.7122371512923227E-3</v>
      </c>
      <c r="AD114" s="1">
        <f>(Table2[[#This Row],[Day High]]/Table2[[#This Row],[Close Price]])-1</f>
        <v>2.0388639760837046E-2</v>
      </c>
      <c r="AE114" s="1">
        <f>(Table2[[#This Row],[Close Price]]/Table2[[#This Row],[Current Week Low]])-1</f>
        <v>2.2810665362035243E-2</v>
      </c>
      <c r="AF114" s="1">
        <f>(Table2[[#This Row],[Current Week High]]/Table2[[#This Row],[Close Price]])-1</f>
        <v>2.7443946188340895E-2</v>
      </c>
      <c r="AG114" s="1">
        <f>(Table2[[#This Row],[Close Price]]/Table2[[#This Row],[Current Month Low]])-1</f>
        <v>2.2810665362035243E-2</v>
      </c>
      <c r="AH114" s="1">
        <f>(Table2[[#This Row],[Current Month High]]/Table2[[#This Row],[Close Price]])-1</f>
        <v>7.7727952167414127E-2</v>
      </c>
      <c r="AI114">
        <v>36.920777279521602</v>
      </c>
      <c r="AJ114">
        <v>154.372623574144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-0.06</v>
      </c>
      <c r="AM114" t="s">
        <v>3227</v>
      </c>
      <c r="AN114">
        <v>-7.58</v>
      </c>
      <c r="AO114" t="s">
        <v>3227</v>
      </c>
      <c r="AP114">
        <v>0.17153423674035101</v>
      </c>
      <c r="AQ114">
        <f>(Table2[[#This Row],[Sharpe Ratio]]-AVERAGE(Table2[Sharpe Ratio]))/_xlfn.STDEV.P(Table2[Sharpe Ratio])</f>
        <v>1.2596454216842907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100</v>
      </c>
      <c r="AT114">
        <f>_xlfn.RANK.AVG(Table2[[#This Row],[6M Return vs Nifty Z-Score]],Table2[6M Return vs Nifty Z-Score])</f>
        <v>323</v>
      </c>
      <c r="AU114">
        <f>_xlfn.RANK.AVG(Table2[[#This Row],[Sharpe Ratio Z-Score]],Table2[Sharpe Ratio Z-Score])</f>
        <v>81</v>
      </c>
      <c r="AV114">
        <f>(Table2[[#This Row],[Rank 1Y]]+Table2[[#This Row],[Rank 6M]]+Table2[[#This Row],[Rank Sharpe]])/3</f>
        <v>168</v>
      </c>
    </row>
    <row r="115" spans="1:48" x14ac:dyDescent="0.3">
      <c r="A115" t="s">
        <v>959</v>
      </c>
      <c r="B115" t="s">
        <v>960</v>
      </c>
      <c r="C115" t="s">
        <v>3172</v>
      </c>
      <c r="D115" t="s">
        <v>54</v>
      </c>
      <c r="E115">
        <v>15841.11935952</v>
      </c>
      <c r="F115">
        <v>1292.8499999999999</v>
      </c>
      <c r="G115">
        <v>83.793782913804094</v>
      </c>
      <c r="H115">
        <f>(Table2[[#This Row],[1Y Return vs Nifty]]-AVERAGE(Table2[1Y Return vs Nifty]))/_xlfn.STDEV.P(Table2[1Y Return vs Nifty])</f>
        <v>0.90138090947330651</v>
      </c>
      <c r="I115">
        <v>25.7343841177142</v>
      </c>
      <c r="J115">
        <f>(Table2[[#This Row],[1M Return vs Nifty]]-AVERAGE(Table2[1M Return vs Nifty]))/_xlfn.STDEV.P(Table2[1M Return vs Nifty])</f>
        <v>2.5845418069447437</v>
      </c>
      <c r="K115">
        <v>72.563471531054503</v>
      </c>
      <c r="L115">
        <f>(Table2[[#This Row],[6M Return vs Nifty]]-AVERAGE(Table2[6M Return vs Nifty]))/_xlfn.STDEV.P(Table2[6M Return vs Nifty])</f>
        <v>1.460485891701863</v>
      </c>
      <c r="M115">
        <v>15.836121582969399</v>
      </c>
      <c r="N115">
        <f>(Table2[[#This Row],[1W Return vs Nifty]]-AVERAGE(Table2[1W Return vs Nifty]))/_xlfn.STDEV.P(Table2[1W Return vs Nifty])</f>
        <v>4.4256293928810919</v>
      </c>
      <c r="O115">
        <v>1127.3599999999999</v>
      </c>
      <c r="P115">
        <v>1017.9127489944</v>
      </c>
      <c r="Q115">
        <v>849.711387250332</v>
      </c>
      <c r="R115">
        <v>84.870691501451901</v>
      </c>
      <c r="S115" s="1">
        <f>(Table2[[#This Row],[Close Price]]-Table2[[#This Row],[20D EMA]])/Table2[[#This Row],[20D EMA]]</f>
        <v>0.14679428044280446</v>
      </c>
      <c r="T115" s="1">
        <f>(Table2[[#This Row],[Close Price]]-Table2[[#This Row],[50D EMA]])/Table2[[#This Row],[50D EMA]]</f>
        <v>0.27009903479174568</v>
      </c>
      <c r="U115" s="1">
        <f>(Table2[[#This Row],[Close Price]]-Table2[[#This Row],[200D EMA]])/Table2[[#This Row],[200D EMA]]</f>
        <v>0.52151662246597108</v>
      </c>
      <c r="V115">
        <v>2.0891151023363101</v>
      </c>
      <c r="W115">
        <v>1275</v>
      </c>
      <c r="X115">
        <v>1323</v>
      </c>
      <c r="Y115">
        <v>1141.05</v>
      </c>
      <c r="Z115">
        <v>1325</v>
      </c>
      <c r="AA115">
        <v>1031.9000000000001</v>
      </c>
      <c r="AB115">
        <v>1325</v>
      </c>
      <c r="AC115" s="1">
        <f>(Table2[[#This Row],[Close Price]]/Table2[[#This Row],[Day Low]])-1</f>
        <v>1.4000000000000012E-2</v>
      </c>
      <c r="AD115" s="1">
        <f>(Table2[[#This Row],[Day High]]/Table2[[#This Row],[Close Price]])-1</f>
        <v>2.3320570831883103E-2</v>
      </c>
      <c r="AE115" s="1">
        <f>(Table2[[#This Row],[Close Price]]/Table2[[#This Row],[Current Week Low]])-1</f>
        <v>0.13303536216642553</v>
      </c>
      <c r="AF115" s="1">
        <f>(Table2[[#This Row],[Current Week High]]/Table2[[#This Row],[Close Price]])-1</f>
        <v>2.4867540704644808E-2</v>
      </c>
      <c r="AG115" s="1">
        <f>(Table2[[#This Row],[Close Price]]/Table2[[#This Row],[Current Month Low]])-1</f>
        <v>0.25288303130148249</v>
      </c>
      <c r="AH115" s="1">
        <f>(Table2[[#This Row],[Current Month High]]/Table2[[#This Row],[Close Price]])-1</f>
        <v>2.4867540704644808E-2</v>
      </c>
      <c r="AI115">
        <v>2.4867540704644799</v>
      </c>
      <c r="AJ115">
        <v>111.595744680851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0.28000000000000003</v>
      </c>
      <c r="AM115" t="s">
        <v>3226</v>
      </c>
      <c r="AN115">
        <v>23.89</v>
      </c>
      <c r="AO115" t="s">
        <v>3226</v>
      </c>
      <c r="AP115">
        <v>6.2801120127546003E-2</v>
      </c>
      <c r="AQ115">
        <f>(Table2[[#This Row],[Sharpe Ratio]]-AVERAGE(Table2[Sharpe Ratio]))/_xlfn.STDEV.P(Table2[Sharpe Ratio])</f>
        <v>-5.1304588865791322E-3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9.3669075421144257</v>
      </c>
      <c r="AS115">
        <f>_xlfn.RANK.AVG(Table2[[#This Row],[1Y Return vs Nifty Z-Score]],Table2[1Y Return vs Nifty Z-Score])</f>
        <v>105</v>
      </c>
      <c r="AT115">
        <f>_xlfn.RANK.AVG(Table2[[#This Row],[6M Return vs Nifty Z-Score]],Table2[6M Return vs Nifty Z-Score])</f>
        <v>55</v>
      </c>
      <c r="AU115">
        <f>_xlfn.RANK.AVG(Table2[[#This Row],[Sharpe Ratio Z-Score]],Table2[Sharpe Ratio Z-Score])</f>
        <v>352</v>
      </c>
      <c r="AV115">
        <f>(Table2[[#This Row],[Rank 1Y]]+Table2[[#This Row],[Rank 6M]]+Table2[[#This Row],[Rank Sharpe]])/3</f>
        <v>170.66666666666666</v>
      </c>
    </row>
    <row r="116" spans="1:48" x14ac:dyDescent="0.3">
      <c r="A116" t="s">
        <v>1382</v>
      </c>
      <c r="B116" t="s">
        <v>1383</v>
      </c>
      <c r="C116" t="s">
        <v>3178</v>
      </c>
      <c r="D116" t="s">
        <v>81</v>
      </c>
      <c r="E116">
        <v>8281.97867133</v>
      </c>
      <c r="F116">
        <v>3383.1</v>
      </c>
      <c r="G116">
        <v>79.138144723901505</v>
      </c>
      <c r="H116">
        <f>(Table2[[#This Row],[1Y Return vs Nifty]]-AVERAGE(Table2[1Y Return vs Nifty]))/_xlfn.STDEV.P(Table2[1Y Return vs Nifty])</f>
        <v>0.82481405976945465</v>
      </c>
      <c r="I116">
        <v>-5.8631285760813299</v>
      </c>
      <c r="J116">
        <f>(Table2[[#This Row],[1M Return vs Nifty]]-AVERAGE(Table2[1M Return vs Nifty]))/_xlfn.STDEV.P(Table2[1M Return vs Nifty])</f>
        <v>-0.43529483174522482</v>
      </c>
      <c r="K116">
        <v>16.014236979275399</v>
      </c>
      <c r="L116">
        <f>(Table2[[#This Row],[6M Return vs Nifty]]-AVERAGE(Table2[6M Return vs Nifty]))/_xlfn.STDEV.P(Table2[6M Return vs Nifty])</f>
        <v>-0.14368949027758179</v>
      </c>
      <c r="M116">
        <v>-8.1200066328027294</v>
      </c>
      <c r="N116">
        <f>(Table2[[#This Row],[1W Return vs Nifty]]-AVERAGE(Table2[1W Return vs Nifty]))/_xlfn.STDEV.P(Table2[1W Return vs Nifty])</f>
        <v>-1.2908628218141653</v>
      </c>
      <c r="O116">
        <v>3271.86</v>
      </c>
      <c r="P116">
        <v>3116.2774702400002</v>
      </c>
      <c r="Q116">
        <v>2596.87468900145</v>
      </c>
      <c r="R116">
        <v>60.594920641415001</v>
      </c>
      <c r="S116" s="1">
        <f>(Table2[[#This Row],[Close Price]]-Table2[[#This Row],[20D EMA]])/Table2[[#This Row],[20D EMA]]</f>
        <v>3.3999009737580389E-2</v>
      </c>
      <c r="T116" s="1">
        <f>(Table2[[#This Row],[Close Price]]-Table2[[#This Row],[50D EMA]])/Table2[[#This Row],[50D EMA]]</f>
        <v>8.5622199020503262E-2</v>
      </c>
      <c r="U116" s="1">
        <f>(Table2[[#This Row],[Close Price]]-Table2[[#This Row],[200D EMA]])/Table2[[#This Row],[200D EMA]]</f>
        <v>0.30275827876040845</v>
      </c>
      <c r="V116">
        <v>0.82789475946307101</v>
      </c>
      <c r="W116">
        <v>3265.1</v>
      </c>
      <c r="X116">
        <v>3524.95</v>
      </c>
      <c r="Y116">
        <v>3228</v>
      </c>
      <c r="Z116">
        <v>3524.95</v>
      </c>
      <c r="AA116">
        <v>3210</v>
      </c>
      <c r="AB116">
        <v>3524.95</v>
      </c>
      <c r="AC116" s="1">
        <f>(Table2[[#This Row],[Close Price]]/Table2[[#This Row],[Day Low]])-1</f>
        <v>3.6139781323696107E-2</v>
      </c>
      <c r="AD116" s="1">
        <f>(Table2[[#This Row],[Day High]]/Table2[[#This Row],[Close Price]])-1</f>
        <v>4.1929000029558683E-2</v>
      </c>
      <c r="AE116" s="1">
        <f>(Table2[[#This Row],[Close Price]]/Table2[[#This Row],[Current Week Low]])-1</f>
        <v>4.8048327137546476E-2</v>
      </c>
      <c r="AF116" s="1">
        <f>(Table2[[#This Row],[Current Week High]]/Table2[[#This Row],[Close Price]])-1</f>
        <v>4.1929000029558683E-2</v>
      </c>
      <c r="AG116" s="1">
        <f>(Table2[[#This Row],[Close Price]]/Table2[[#This Row],[Current Month Low]])-1</f>
        <v>5.3925233644859683E-2</v>
      </c>
      <c r="AH116" s="1">
        <f>(Table2[[#This Row],[Current Month High]]/Table2[[#This Row],[Close Price]])-1</f>
        <v>4.1929000029558683E-2</v>
      </c>
      <c r="AI116">
        <v>4.1929000029558603</v>
      </c>
      <c r="AJ116">
        <v>118.116759614454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0.09</v>
      </c>
      <c r="AM116" t="s">
        <v>3226</v>
      </c>
      <c r="AN116">
        <v>6.39</v>
      </c>
      <c r="AO116" t="s">
        <v>3226</v>
      </c>
      <c r="AP116">
        <v>0.192753199182602</v>
      </c>
      <c r="AQ116">
        <f>(Table2[[#This Row],[Sharpe Ratio]]-AVERAGE(Table2[Sharpe Ratio]))/_xlfn.STDEV.P(Table2[Sharpe Ratio])</f>
        <v>1.5064628839599716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0.46142979989245414</v>
      </c>
      <c r="AS116">
        <f>_xlfn.RANK.AVG(Table2[[#This Row],[1Y Return vs Nifty Z-Score]],Table2[1Y Return vs Nifty Z-Score])</f>
        <v>117</v>
      </c>
      <c r="AT116">
        <f>_xlfn.RANK.AVG(Table2[[#This Row],[6M Return vs Nifty Z-Score]],Table2[6M Return vs Nifty Z-Score])</f>
        <v>351</v>
      </c>
      <c r="AU116">
        <f>_xlfn.RANK.AVG(Table2[[#This Row],[Sharpe Ratio Z-Score]],Table2[Sharpe Ratio Z-Score])</f>
        <v>47</v>
      </c>
      <c r="AV116">
        <f>(Table2[[#This Row],[Rank 1Y]]+Table2[[#This Row],[Rank 6M]]+Table2[[#This Row],[Rank Sharpe]])/3</f>
        <v>171.66666666666666</v>
      </c>
    </row>
    <row r="117" spans="1:48" x14ac:dyDescent="0.3">
      <c r="A117" t="s">
        <v>1624</v>
      </c>
      <c r="B117" t="s">
        <v>1625</v>
      </c>
      <c r="C117" t="s">
        <v>3171</v>
      </c>
      <c r="D117" t="s">
        <v>46</v>
      </c>
      <c r="E117">
        <v>5848.1869587399997</v>
      </c>
      <c r="F117">
        <v>772.9</v>
      </c>
      <c r="G117">
        <v>66.619371520611494</v>
      </c>
      <c r="H117">
        <f>(Table2[[#This Row],[1Y Return vs Nifty]]-AVERAGE(Table2[1Y Return vs Nifty]))/_xlfn.STDEV.P(Table2[1Y Return vs Nifty])</f>
        <v>0.61892971325562685</v>
      </c>
      <c r="I117">
        <v>-17.0840338978239</v>
      </c>
      <c r="J117">
        <f>(Table2[[#This Row],[1M Return vs Nifty]]-AVERAGE(Table2[1M Return vs Nifty]))/_xlfn.STDEV.P(Table2[1M Return vs Nifty])</f>
        <v>-1.5076988952626409</v>
      </c>
      <c r="K117">
        <v>26.119587947026702</v>
      </c>
      <c r="L117">
        <f>(Table2[[#This Row],[6M Return vs Nifty]]-AVERAGE(Table2[6M Return vs Nifty]))/_xlfn.STDEV.P(Table2[6M Return vs Nifty])</f>
        <v>0.14297672858848395</v>
      </c>
      <c r="M117">
        <v>-9.1608318605833698</v>
      </c>
      <c r="N117">
        <f>(Table2[[#This Row],[1W Return vs Nifty]]-AVERAGE(Table2[1W Return vs Nifty]))/_xlfn.STDEV.P(Table2[1W Return vs Nifty])</f>
        <v>-1.5392280525340944</v>
      </c>
      <c r="O117">
        <v>803.35</v>
      </c>
      <c r="P117">
        <v>811.92281717580795</v>
      </c>
      <c r="Q117">
        <v>691.81895733131398</v>
      </c>
      <c r="R117">
        <v>38.207683905701202</v>
      </c>
      <c r="S117" s="1">
        <f>(Table2[[#This Row],[Close Price]]-Table2[[#This Row],[20D EMA]])/Table2[[#This Row],[20D EMA]]</f>
        <v>-3.7903777929918524E-2</v>
      </c>
      <c r="T117" s="1">
        <f>(Table2[[#This Row],[Close Price]]-Table2[[#This Row],[50D EMA]])/Table2[[#This Row],[50D EMA]]</f>
        <v>-4.8062225066595528E-2</v>
      </c>
      <c r="U117" s="1">
        <f>(Table2[[#This Row],[Close Price]]-Table2[[#This Row],[200D EMA]])/Table2[[#This Row],[200D EMA]]</f>
        <v>0.11719979889168615</v>
      </c>
      <c r="V117">
        <v>0.839217966446694</v>
      </c>
      <c r="W117">
        <v>749.95</v>
      </c>
      <c r="X117">
        <v>779.65</v>
      </c>
      <c r="Y117">
        <v>744.25</v>
      </c>
      <c r="Z117">
        <v>800</v>
      </c>
      <c r="AA117">
        <v>744.25</v>
      </c>
      <c r="AB117">
        <v>856.8</v>
      </c>
      <c r="AC117" s="1">
        <f>(Table2[[#This Row],[Close Price]]/Table2[[#This Row],[Day Low]])-1</f>
        <v>3.0602040136008979E-2</v>
      </c>
      <c r="AD117" s="1">
        <f>(Table2[[#This Row],[Day High]]/Table2[[#This Row],[Close Price]])-1</f>
        <v>8.7333419588562222E-3</v>
      </c>
      <c r="AE117" s="1">
        <f>(Table2[[#This Row],[Close Price]]/Table2[[#This Row],[Current Week Low]])-1</f>
        <v>3.8495129324823685E-2</v>
      </c>
      <c r="AF117" s="1">
        <f>(Table2[[#This Row],[Current Week High]]/Table2[[#This Row],[Close Price]])-1</f>
        <v>3.5062750679260013E-2</v>
      </c>
      <c r="AG117" s="1">
        <f>(Table2[[#This Row],[Close Price]]/Table2[[#This Row],[Current Month Low]])-1</f>
        <v>3.8495129324823685E-2</v>
      </c>
      <c r="AH117" s="1">
        <f>(Table2[[#This Row],[Current Month High]]/Table2[[#This Row],[Close Price]])-1</f>
        <v>0.10855220597748727</v>
      </c>
      <c r="AI117">
        <v>21.2058481045413</v>
      </c>
      <c r="AJ117">
        <v>101.276041666666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-0.12</v>
      </c>
      <c r="AM117" t="s">
        <v>3227</v>
      </c>
      <c r="AN117">
        <v>-7.41</v>
      </c>
      <c r="AO117" t="s">
        <v>3227</v>
      </c>
      <c r="AP117">
        <v>0.15457205919678599</v>
      </c>
      <c r="AQ117">
        <f>(Table2[[#This Row],[Sharpe Ratio]]-AVERAGE(Table2[Sharpe Ratio]))/_xlfn.STDEV.P(Table2[Sharpe Ratio])</f>
        <v>1.0623425786557352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142</v>
      </c>
      <c r="AT117">
        <f>_xlfn.RANK.AVG(Table2[[#This Row],[6M Return vs Nifty Z-Score]],Table2[6M Return vs Nifty Z-Score])</f>
        <v>269</v>
      </c>
      <c r="AU117">
        <f>_xlfn.RANK.AVG(Table2[[#This Row],[Sharpe Ratio Z-Score]],Table2[Sharpe Ratio Z-Score])</f>
        <v>106</v>
      </c>
      <c r="AV117">
        <f>(Table2[[#This Row],[Rank 1Y]]+Table2[[#This Row],[Rank 6M]]+Table2[[#This Row],[Rank Sharpe]])/3</f>
        <v>172.33333333333334</v>
      </c>
    </row>
    <row r="118" spans="1:48" x14ac:dyDescent="0.3">
      <c r="A118" t="s">
        <v>879</v>
      </c>
      <c r="B118" t="s">
        <v>880</v>
      </c>
      <c r="C118" t="s">
        <v>3180</v>
      </c>
      <c r="D118" t="s">
        <v>127</v>
      </c>
      <c r="E118">
        <v>18067.275887420001</v>
      </c>
      <c r="F118">
        <v>688.9</v>
      </c>
      <c r="G118">
        <v>64.121399679501593</v>
      </c>
      <c r="H118">
        <f>(Table2[[#This Row],[1Y Return vs Nifty]]-AVERAGE(Table2[1Y Return vs Nifty]))/_xlfn.STDEV.P(Table2[1Y Return vs Nifty])</f>
        <v>0.57784794815250184</v>
      </c>
      <c r="I118">
        <v>-6.3938919352925598</v>
      </c>
      <c r="J118">
        <f>(Table2[[#This Row],[1M Return vs Nifty]]-AVERAGE(Table2[1M Return vs Nifty]))/_xlfn.STDEV.P(Table2[1M Return vs Nifty])</f>
        <v>-0.48602093332647256</v>
      </c>
      <c r="K118">
        <v>23.959101879207601</v>
      </c>
      <c r="L118">
        <f>(Table2[[#This Row],[6M Return vs Nifty]]-AVERAGE(Table2[6M Return vs Nifty]))/_xlfn.STDEV.P(Table2[6M Return vs Nifty])</f>
        <v>8.1688568093021774E-2</v>
      </c>
      <c r="M118">
        <v>-4.0131324378936197</v>
      </c>
      <c r="N118">
        <f>(Table2[[#This Row],[1W Return vs Nifty]]-AVERAGE(Table2[1W Return vs Nifty]))/_xlfn.STDEV.P(Table2[1W Return vs Nifty])</f>
        <v>-0.31086663251032981</v>
      </c>
      <c r="O118">
        <v>690.53</v>
      </c>
      <c r="P118">
        <v>666.17883592541</v>
      </c>
      <c r="Q118">
        <v>571.85388895740095</v>
      </c>
      <c r="R118">
        <v>46.176980112483903</v>
      </c>
      <c r="S118" s="1">
        <f>(Table2[[#This Row],[Close Price]]-Table2[[#This Row],[20D EMA]])/Table2[[#This Row],[20D EMA]]</f>
        <v>-2.3605056985214192E-3</v>
      </c>
      <c r="T118" s="1">
        <f>(Table2[[#This Row],[Close Price]]-Table2[[#This Row],[50D EMA]])/Table2[[#This Row],[50D EMA]]</f>
        <v>3.4106703559603921E-2</v>
      </c>
      <c r="U118" s="1">
        <f>(Table2[[#This Row],[Close Price]]-Table2[[#This Row],[200D EMA]])/Table2[[#This Row],[200D EMA]]</f>
        <v>0.20467835106620763</v>
      </c>
      <c r="V118">
        <v>0.33742049644838501</v>
      </c>
      <c r="W118">
        <v>683.05</v>
      </c>
      <c r="X118">
        <v>691.7</v>
      </c>
      <c r="Y118">
        <v>663</v>
      </c>
      <c r="Z118">
        <v>696</v>
      </c>
      <c r="AA118">
        <v>663</v>
      </c>
      <c r="AB118">
        <v>713.4</v>
      </c>
      <c r="AC118" s="1">
        <f>(Table2[[#This Row],[Close Price]]/Table2[[#This Row],[Day Low]])-1</f>
        <v>8.5645267549960824E-3</v>
      </c>
      <c r="AD118" s="1">
        <f>(Table2[[#This Row],[Day High]]/Table2[[#This Row],[Close Price]])-1</f>
        <v>4.064450573378009E-3</v>
      </c>
      <c r="AE118" s="1">
        <f>(Table2[[#This Row],[Close Price]]/Table2[[#This Row],[Current Week Low]])-1</f>
        <v>3.9064856711915397E-2</v>
      </c>
      <c r="AF118" s="1">
        <f>(Table2[[#This Row],[Current Week High]]/Table2[[#This Row],[Close Price]])-1</f>
        <v>1.0306285382493785E-2</v>
      </c>
      <c r="AG118" s="1">
        <f>(Table2[[#This Row],[Close Price]]/Table2[[#This Row],[Current Month Low]])-1</f>
        <v>3.9064856711915397E-2</v>
      </c>
      <c r="AH118" s="1">
        <f>(Table2[[#This Row],[Current Month High]]/Table2[[#This Row],[Close Price]])-1</f>
        <v>3.5563942517056191E-2</v>
      </c>
      <c r="AI118">
        <v>8.8692117869066696</v>
      </c>
      <c r="AJ118">
        <v>95.738030970308202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0.26</v>
      </c>
      <c r="AM118" t="s">
        <v>3226</v>
      </c>
      <c r="AN118">
        <v>-3.27</v>
      </c>
      <c r="AO118" t="s">
        <v>3227</v>
      </c>
      <c r="AP118">
        <v>0.169968869644084</v>
      </c>
      <c r="AQ118">
        <f>(Table2[[#This Row],[Sharpe Ratio]]-AVERAGE(Table2[Sharpe Ratio]))/_xlfn.STDEV.P(Table2[Sharpe Ratio])</f>
        <v>1.2414371829317135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1.1040861333404348</v>
      </c>
      <c r="AS118">
        <f>_xlfn.RANK.AVG(Table2[[#This Row],[1Y Return vs Nifty Z-Score]],Table2[1Y Return vs Nifty Z-Score])</f>
        <v>151</v>
      </c>
      <c r="AT118">
        <f>_xlfn.RANK.AVG(Table2[[#This Row],[6M Return vs Nifty Z-Score]],Table2[6M Return vs Nifty Z-Score])</f>
        <v>285</v>
      </c>
      <c r="AU118">
        <f>_xlfn.RANK.AVG(Table2[[#This Row],[Sharpe Ratio Z-Score]],Table2[Sharpe Ratio Z-Score])</f>
        <v>84</v>
      </c>
      <c r="AV118">
        <f>(Table2[[#This Row],[Rank 1Y]]+Table2[[#This Row],[Rank 6M]]+Table2[[#This Row],[Rank Sharpe]])/3</f>
        <v>173.33333333333334</v>
      </c>
    </row>
    <row r="119" spans="1:48" x14ac:dyDescent="0.3">
      <c r="A119" t="s">
        <v>784</v>
      </c>
      <c r="B119" t="s">
        <v>785</v>
      </c>
      <c r="C119" t="s">
        <v>3169</v>
      </c>
      <c r="D119" t="s">
        <v>673</v>
      </c>
      <c r="E119">
        <v>21730.591236863998</v>
      </c>
      <c r="F119">
        <v>150.72</v>
      </c>
      <c r="G119">
        <v>79.0002905362565</v>
      </c>
      <c r="H119">
        <f>(Table2[[#This Row],[1Y Return vs Nifty]]-AVERAGE(Table2[1Y Return vs Nifty]))/_xlfn.STDEV.P(Table2[1Y Return vs Nifty])</f>
        <v>0.82254690316580059</v>
      </c>
      <c r="I119">
        <v>0.35223032174118502</v>
      </c>
      <c r="J119">
        <f>(Table2[[#This Row],[1M Return vs Nifty]]-AVERAGE(Table2[1M Return vs Nifty]))/_xlfn.STDEV.P(Table2[1M Return vs Nifty])</f>
        <v>0.15871928272454083</v>
      </c>
      <c r="K119">
        <v>64.802815569689002</v>
      </c>
      <c r="L119">
        <f>(Table2[[#This Row],[6M Return vs Nifty]]-AVERAGE(Table2[6M Return vs Nifty]))/_xlfn.STDEV.P(Table2[6M Return vs Nifty])</f>
        <v>1.240333429163484</v>
      </c>
      <c r="M119">
        <v>-6.8033666794927399</v>
      </c>
      <c r="N119">
        <f>(Table2[[#This Row],[1W Return vs Nifty]]-AVERAGE(Table2[1W Return vs Nifty]))/_xlfn.STDEV.P(Table2[1W Return vs Nifty])</f>
        <v>-0.97668174986206335</v>
      </c>
      <c r="O119">
        <v>147.57</v>
      </c>
      <c r="P119">
        <v>137.11789253088699</v>
      </c>
      <c r="Q119">
        <v>110.27282276357001</v>
      </c>
      <c r="R119">
        <v>52.945735743862897</v>
      </c>
      <c r="S119" s="1">
        <f>(Table2[[#This Row],[Close Price]]-Table2[[#This Row],[20D EMA]])/Table2[[#This Row],[20D EMA]]</f>
        <v>2.1345801992274892E-2</v>
      </c>
      <c r="T119" s="1">
        <f>(Table2[[#This Row],[Close Price]]-Table2[[#This Row],[50D EMA]])/Table2[[#This Row],[50D EMA]]</f>
        <v>9.9200091381575276E-2</v>
      </c>
      <c r="U119" s="1">
        <f>(Table2[[#This Row],[Close Price]]-Table2[[#This Row],[200D EMA]])/Table2[[#This Row],[200D EMA]]</f>
        <v>0.36679189144500818</v>
      </c>
      <c r="V119">
        <v>0.76546868417525604</v>
      </c>
      <c r="W119">
        <v>150.26</v>
      </c>
      <c r="X119">
        <v>155.97999999999999</v>
      </c>
      <c r="Y119">
        <v>146.25</v>
      </c>
      <c r="Z119">
        <v>156.35</v>
      </c>
      <c r="AA119">
        <v>146.01</v>
      </c>
      <c r="AB119">
        <v>160.66</v>
      </c>
      <c r="AC119" s="1">
        <f>(Table2[[#This Row],[Close Price]]/Table2[[#This Row],[Day Low]])-1</f>
        <v>3.0613603087981112E-3</v>
      </c>
      <c r="AD119" s="1">
        <f>(Table2[[#This Row],[Day High]]/Table2[[#This Row],[Close Price]])-1</f>
        <v>3.4899150743099794E-2</v>
      </c>
      <c r="AE119" s="1">
        <f>(Table2[[#This Row],[Close Price]]/Table2[[#This Row],[Current Week Low]])-1</f>
        <v>3.056410256410258E-2</v>
      </c>
      <c r="AF119" s="1">
        <f>(Table2[[#This Row],[Current Week High]]/Table2[[#This Row],[Close Price]])-1</f>
        <v>3.7354033970276035E-2</v>
      </c>
      <c r="AG119" s="1">
        <f>(Table2[[#This Row],[Close Price]]/Table2[[#This Row],[Current Month Low]])-1</f>
        <v>3.2258064516129004E-2</v>
      </c>
      <c r="AH119" s="1">
        <f>(Table2[[#This Row],[Current Month High]]/Table2[[#This Row],[Close Price]])-1</f>
        <v>6.5950106157112609E-2</v>
      </c>
      <c r="AI119">
        <v>6.59501061571126</v>
      </c>
      <c r="AJ119">
        <v>145.07317073170699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0.22</v>
      </c>
      <c r="AM119" t="s">
        <v>3226</v>
      </c>
      <c r="AN119">
        <v>2.98</v>
      </c>
      <c r="AO119" t="s">
        <v>3226</v>
      </c>
      <c r="AP119">
        <v>7.0610976790088001E-2</v>
      </c>
      <c r="AQ119">
        <f>(Table2[[#This Row],[Sharpe Ratio]]-AVERAGE(Table2[Sharpe Ratio]))/_xlfn.STDEV.P(Table2[Sharpe Ratio])</f>
        <v>8.5713238463447666E-2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1.3306311036552101</v>
      </c>
      <c r="AS119">
        <f>_xlfn.RANK.AVG(Table2[[#This Row],[1Y Return vs Nifty Z-Score]],Table2[1Y Return vs Nifty Z-Score])</f>
        <v>118</v>
      </c>
      <c r="AT119">
        <f>_xlfn.RANK.AVG(Table2[[#This Row],[6M Return vs Nifty Z-Score]],Table2[6M Return vs Nifty Z-Score])</f>
        <v>81</v>
      </c>
      <c r="AU119">
        <f>_xlfn.RANK.AVG(Table2[[#This Row],[Sharpe Ratio Z-Score]],Table2[Sharpe Ratio Z-Score])</f>
        <v>325</v>
      </c>
      <c r="AV119">
        <f>(Table2[[#This Row],[Rank 1Y]]+Table2[[#This Row],[Rank 6M]]+Table2[[#This Row],[Rank Sharpe]])/3</f>
        <v>174.66666666666666</v>
      </c>
    </row>
    <row r="120" spans="1:48" x14ac:dyDescent="0.3">
      <c r="A120" t="s">
        <v>197</v>
      </c>
      <c r="B120" t="s">
        <v>198</v>
      </c>
      <c r="C120" t="s">
        <v>3173</v>
      </c>
      <c r="D120" t="s">
        <v>57</v>
      </c>
      <c r="E120">
        <v>134015.8722406</v>
      </c>
      <c r="F120">
        <v>768.25</v>
      </c>
      <c r="G120">
        <v>67.784770045208106</v>
      </c>
      <c r="H120">
        <f>(Table2[[#This Row],[1Y Return vs Nifty]]-AVERAGE(Table2[1Y Return vs Nifty]))/_xlfn.STDEV.P(Table2[1Y Return vs Nifty])</f>
        <v>0.63809591347097183</v>
      </c>
      <c r="I120">
        <v>5.5243361047545996</v>
      </c>
      <c r="J120">
        <f>(Table2[[#This Row],[1M Return vs Nifty]]-AVERAGE(Table2[1M Return vs Nifty]))/_xlfn.STDEV.P(Table2[1M Return vs Nifty])</f>
        <v>0.65302763838796296</v>
      </c>
      <c r="K120">
        <v>51.361648279348501</v>
      </c>
      <c r="L120">
        <f>(Table2[[#This Row],[6M Return vs Nifty]]-AVERAGE(Table2[6M Return vs Nifty]))/_xlfn.STDEV.P(Table2[6M Return vs Nifty])</f>
        <v>0.85903755764309342</v>
      </c>
      <c r="M120">
        <v>3.86360452573585</v>
      </c>
      <c r="N120">
        <f>(Table2[[#This Row],[1W Return vs Nifty]]-AVERAGE(Table2[1W Return vs Nifty]))/_xlfn.STDEV.P(Table2[1W Return vs Nifty])</f>
        <v>1.5687069414925574</v>
      </c>
      <c r="O120">
        <v>723.56</v>
      </c>
      <c r="P120">
        <v>705.01741837613497</v>
      </c>
      <c r="Q120">
        <v>595.63834729752296</v>
      </c>
      <c r="R120">
        <v>75.724561801376595</v>
      </c>
      <c r="S120" s="1">
        <f>(Table2[[#This Row],[Close Price]]-Table2[[#This Row],[20D EMA]])/Table2[[#This Row],[20D EMA]]</f>
        <v>6.1764055503344656E-2</v>
      </c>
      <c r="T120" s="1">
        <f>(Table2[[#This Row],[Close Price]]-Table2[[#This Row],[50D EMA]])/Table2[[#This Row],[50D EMA]]</f>
        <v>8.9689389191984076E-2</v>
      </c>
      <c r="U120" s="1">
        <f>(Table2[[#This Row],[Close Price]]-Table2[[#This Row],[200D EMA]])/Table2[[#This Row],[200D EMA]]</f>
        <v>0.28979271312136834</v>
      </c>
      <c r="V120">
        <v>1.08477163643305</v>
      </c>
      <c r="W120">
        <v>757.35</v>
      </c>
      <c r="X120">
        <v>775.6</v>
      </c>
      <c r="Y120">
        <v>705.1</v>
      </c>
      <c r="Z120">
        <v>775.6</v>
      </c>
      <c r="AA120">
        <v>676.25</v>
      </c>
      <c r="AB120">
        <v>775.6</v>
      </c>
      <c r="AC120" s="1">
        <f>(Table2[[#This Row],[Close Price]]/Table2[[#This Row],[Day Low]])-1</f>
        <v>1.4392288902092876E-2</v>
      </c>
      <c r="AD120" s="1">
        <f>(Table2[[#This Row],[Day High]]/Table2[[#This Row],[Close Price]])-1</f>
        <v>9.5671981776765946E-3</v>
      </c>
      <c r="AE120" s="1">
        <f>(Table2[[#This Row],[Close Price]]/Table2[[#This Row],[Current Week Low]])-1</f>
        <v>8.9561764288753398E-2</v>
      </c>
      <c r="AF120" s="1">
        <f>(Table2[[#This Row],[Current Week High]]/Table2[[#This Row],[Close Price]])-1</f>
        <v>9.5671981776765946E-3</v>
      </c>
      <c r="AG120" s="1">
        <f>(Table2[[#This Row],[Close Price]]/Table2[[#This Row],[Current Month Low]])-1</f>
        <v>0.13604436229205175</v>
      </c>
      <c r="AH120" s="1">
        <f>(Table2[[#This Row],[Current Month High]]/Table2[[#This Row],[Close Price]])-1</f>
        <v>9.5671981776765946E-3</v>
      </c>
      <c r="AI120">
        <v>0.95671981776765902</v>
      </c>
      <c r="AJ120">
        <v>121.079136690647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0.04</v>
      </c>
      <c r="AM120" t="s">
        <v>3226</v>
      </c>
      <c r="AN120">
        <v>4.3</v>
      </c>
      <c r="AO120" t="s">
        <v>3226</v>
      </c>
      <c r="AP120">
        <v>8.5901398694917003E-2</v>
      </c>
      <c r="AQ120">
        <f>(Table2[[#This Row],[Sharpe Ratio]]-AVERAGE(Table2[Sharpe Ratio]))/_xlfn.STDEV.P(Table2[Sharpe Ratio])</f>
        <v>0.26357033877857611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3.9824383897731619</v>
      </c>
      <c r="AS120">
        <f>_xlfn.RANK.AVG(Table2[[#This Row],[1Y Return vs Nifty Z-Score]],Table2[1Y Return vs Nifty Z-Score])</f>
        <v>138</v>
      </c>
      <c r="AT120">
        <f>_xlfn.RANK.AVG(Table2[[#This Row],[6M Return vs Nifty Z-Score]],Table2[6M Return vs Nifty Z-Score])</f>
        <v>116</v>
      </c>
      <c r="AU120">
        <f>_xlfn.RANK.AVG(Table2[[#This Row],[Sharpe Ratio Z-Score]],Table2[Sharpe Ratio Z-Score])</f>
        <v>275</v>
      </c>
      <c r="AV120">
        <f>(Table2[[#This Row],[Rank 1Y]]+Table2[[#This Row],[Rank 6M]]+Table2[[#This Row],[Rank Sharpe]])/3</f>
        <v>176.33333333333334</v>
      </c>
    </row>
    <row r="121" spans="1:48" x14ac:dyDescent="0.3">
      <c r="A121" t="s">
        <v>529</v>
      </c>
      <c r="B121" t="s">
        <v>530</v>
      </c>
      <c r="C121" t="s">
        <v>3183</v>
      </c>
      <c r="D121" t="s">
        <v>161</v>
      </c>
      <c r="E121">
        <v>40452.344691124999</v>
      </c>
      <c r="F121">
        <v>1201.25</v>
      </c>
      <c r="G121">
        <v>84.109936351012493</v>
      </c>
      <c r="H121">
        <f>(Table2[[#This Row],[1Y Return vs Nifty]]-AVERAGE(Table2[1Y Return vs Nifty]))/_xlfn.STDEV.P(Table2[1Y Return vs Nifty])</f>
        <v>0.90658038411517039</v>
      </c>
      <c r="I121">
        <v>28.4207744557424</v>
      </c>
      <c r="J121">
        <f>(Table2[[#This Row],[1M Return vs Nifty]]-AVERAGE(Table2[1M Return vs Nifty]))/_xlfn.STDEV.P(Table2[1M Return vs Nifty])</f>
        <v>2.8412854325337684</v>
      </c>
      <c r="K121">
        <v>43.071604190865003</v>
      </c>
      <c r="L121">
        <f>(Table2[[#This Row],[6M Return vs Nifty]]-AVERAGE(Table2[6M Return vs Nifty]))/_xlfn.STDEV.P(Table2[6M Return vs Nifty])</f>
        <v>0.62386753725859889</v>
      </c>
      <c r="M121">
        <v>-3.5383574728220002</v>
      </c>
      <c r="N121">
        <f>(Table2[[#This Row],[1W Return vs Nifty]]-AVERAGE(Table2[1W Return vs Nifty]))/_xlfn.STDEV.P(Table2[1W Return vs Nifty])</f>
        <v>-0.19757422702982885</v>
      </c>
      <c r="O121">
        <v>1104.6600000000001</v>
      </c>
      <c r="P121">
        <v>1001.9487370407001</v>
      </c>
      <c r="Q121">
        <v>843.83459383699096</v>
      </c>
      <c r="R121">
        <v>83.730461831662495</v>
      </c>
      <c r="S121" s="1">
        <f>(Table2[[#This Row],[Close Price]]-Table2[[#This Row],[20D EMA]])/Table2[[#This Row],[20D EMA]]</f>
        <v>8.7438668911701253E-2</v>
      </c>
      <c r="T121" s="1">
        <f>(Table2[[#This Row],[Close Price]]-Table2[[#This Row],[50D EMA]])/Table2[[#This Row],[50D EMA]]</f>
        <v>0.19891363259556077</v>
      </c>
      <c r="U121" s="1">
        <f>(Table2[[#This Row],[Close Price]]-Table2[[#This Row],[200D EMA]])/Table2[[#This Row],[200D EMA]]</f>
        <v>0.42356097838773044</v>
      </c>
      <c r="V121">
        <v>2.4769237644072901</v>
      </c>
      <c r="W121">
        <v>1195.05</v>
      </c>
      <c r="X121">
        <v>1224.95</v>
      </c>
      <c r="Y121">
        <v>1192</v>
      </c>
      <c r="Z121">
        <v>1246</v>
      </c>
      <c r="AA121">
        <v>1015</v>
      </c>
      <c r="AB121">
        <v>1314</v>
      </c>
      <c r="AC121" s="1">
        <f>(Table2[[#This Row],[Close Price]]/Table2[[#This Row],[Day Low]])-1</f>
        <v>5.188067444876765E-3</v>
      </c>
      <c r="AD121" s="1">
        <f>(Table2[[#This Row],[Day High]]/Table2[[#This Row],[Close Price]])-1</f>
        <v>1.9729448491154988E-2</v>
      </c>
      <c r="AE121" s="1">
        <f>(Table2[[#This Row],[Close Price]]/Table2[[#This Row],[Current Week Low]])-1</f>
        <v>7.7600671140940491E-3</v>
      </c>
      <c r="AF121" s="1">
        <f>(Table2[[#This Row],[Current Week High]]/Table2[[#This Row],[Close Price]])-1</f>
        <v>3.7252861602497411E-2</v>
      </c>
      <c r="AG121" s="1">
        <f>(Table2[[#This Row],[Close Price]]/Table2[[#This Row],[Current Month Low]])-1</f>
        <v>0.18349753694581272</v>
      </c>
      <c r="AH121" s="1">
        <f>(Table2[[#This Row],[Current Month High]]/Table2[[#This Row],[Close Price]])-1</f>
        <v>9.386056191467218E-2</v>
      </c>
      <c r="AI121">
        <v>9.38605619146721</v>
      </c>
      <c r="AJ121">
        <v>119.206204379562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0.38</v>
      </c>
      <c r="AM121" t="s">
        <v>3226</v>
      </c>
      <c r="AN121">
        <v>20</v>
      </c>
      <c r="AO121" t="s">
        <v>3226</v>
      </c>
      <c r="AP121">
        <v>8.5225364039226995E-2</v>
      </c>
      <c r="AQ121">
        <f>(Table2[[#This Row],[Sharpe Ratio]]-AVERAGE(Table2[Sharpe Ratio]))/_xlfn.STDEV.P(Table2[Sharpe Ratio])</f>
        <v>0.25570675173552743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4.4298658786132368</v>
      </c>
      <c r="AS121">
        <f>_xlfn.RANK.AVG(Table2[[#This Row],[1Y Return vs Nifty Z-Score]],Table2[1Y Return vs Nifty Z-Score])</f>
        <v>104</v>
      </c>
      <c r="AT121">
        <f>_xlfn.RANK.AVG(Table2[[#This Row],[6M Return vs Nifty Z-Score]],Table2[6M Return vs Nifty Z-Score])</f>
        <v>152</v>
      </c>
      <c r="AU121">
        <f>_xlfn.RANK.AVG(Table2[[#This Row],[Sharpe Ratio Z-Score]],Table2[Sharpe Ratio Z-Score])</f>
        <v>277</v>
      </c>
      <c r="AV121">
        <f>(Table2[[#This Row],[Rank 1Y]]+Table2[[#This Row],[Rank 6M]]+Table2[[#This Row],[Rank Sharpe]])/3</f>
        <v>177.66666666666666</v>
      </c>
    </row>
    <row r="122" spans="1:48" x14ac:dyDescent="0.3">
      <c r="A122" t="s">
        <v>119</v>
      </c>
      <c r="B122" t="s">
        <v>120</v>
      </c>
      <c r="C122" t="s">
        <v>3180</v>
      </c>
      <c r="D122" t="s">
        <v>121</v>
      </c>
      <c r="E122">
        <v>238965.59411137499</v>
      </c>
      <c r="F122">
        <v>6710.25</v>
      </c>
      <c r="G122">
        <v>48.923818123384599</v>
      </c>
      <c r="H122">
        <f>(Table2[[#This Row],[1Y Return vs Nifty]]-AVERAGE(Table2[1Y Return vs Nifty]))/_xlfn.STDEV.P(Table2[1Y Return vs Nifty])</f>
        <v>0.32790779056186481</v>
      </c>
      <c r="I122">
        <v>-8.7022594486287694</v>
      </c>
      <c r="J122">
        <f>(Table2[[#This Row],[1M Return vs Nifty]]-AVERAGE(Table2[1M Return vs Nifty]))/_xlfn.STDEV.P(Table2[1M Return vs Nifty])</f>
        <v>-0.70663617161714798</v>
      </c>
      <c r="K122">
        <v>29.034479296965301</v>
      </c>
      <c r="L122">
        <f>(Table2[[#This Row],[6M Return vs Nifty]]-AVERAGE(Table2[6M Return vs Nifty]))/_xlfn.STDEV.P(Table2[6M Return vs Nifty])</f>
        <v>0.22566568064555861</v>
      </c>
      <c r="M122">
        <v>-2.4133810445671098</v>
      </c>
      <c r="N122">
        <f>(Table2[[#This Row],[1W Return vs Nifty]]-AVERAGE(Table2[1W Return vs Nifty]))/_xlfn.STDEV.P(Table2[1W Return vs Nifty])</f>
        <v>7.0871447325879411E-2</v>
      </c>
      <c r="O122">
        <v>6784.72</v>
      </c>
      <c r="P122">
        <v>6901.5440427349304</v>
      </c>
      <c r="Q122">
        <v>5964.1211872465101</v>
      </c>
      <c r="R122">
        <v>46.296309374207802</v>
      </c>
      <c r="S122" s="1">
        <f>(Table2[[#This Row],[Close Price]]-Table2[[#This Row],[20D EMA]])/Table2[[#This Row],[20D EMA]]</f>
        <v>-1.0976134608355283E-2</v>
      </c>
      <c r="T122" s="1">
        <f>(Table2[[#This Row],[Close Price]]-Table2[[#This Row],[50D EMA]])/Table2[[#This Row],[50D EMA]]</f>
        <v>-2.7717571828915655E-2</v>
      </c>
      <c r="U122" s="1">
        <f>(Table2[[#This Row],[Close Price]]-Table2[[#This Row],[200D EMA]])/Table2[[#This Row],[200D EMA]]</f>
        <v>0.12510289266908065</v>
      </c>
      <c r="V122">
        <v>0.72511317300337896</v>
      </c>
      <c r="W122">
        <v>6666.05</v>
      </c>
      <c r="X122">
        <v>6750</v>
      </c>
      <c r="Y122">
        <v>6502.75</v>
      </c>
      <c r="Z122">
        <v>6750</v>
      </c>
      <c r="AA122">
        <v>6502.75</v>
      </c>
      <c r="AB122">
        <v>6945</v>
      </c>
      <c r="AC122" s="1">
        <f>(Table2[[#This Row],[Close Price]]/Table2[[#This Row],[Day Low]])-1</f>
        <v>6.6306133317330929E-3</v>
      </c>
      <c r="AD122" s="1">
        <f>(Table2[[#This Row],[Day High]]/Table2[[#This Row],[Close Price]])-1</f>
        <v>5.9237733318431296E-3</v>
      </c>
      <c r="AE122" s="1">
        <f>(Table2[[#This Row],[Close Price]]/Table2[[#This Row],[Current Week Low]])-1</f>
        <v>3.1909576717542576E-2</v>
      </c>
      <c r="AF122" s="1">
        <f>(Table2[[#This Row],[Current Week High]]/Table2[[#This Row],[Close Price]])-1</f>
        <v>5.9237733318431296E-3</v>
      </c>
      <c r="AG122" s="1">
        <f>(Table2[[#This Row],[Close Price]]/Table2[[#This Row],[Current Month Low]])-1</f>
        <v>3.1909576717542576E-2</v>
      </c>
      <c r="AH122" s="1">
        <f>(Table2[[#This Row],[Current Month High]]/Table2[[#This Row],[Close Price]])-1</f>
        <v>3.4983793450318545E-2</v>
      </c>
      <c r="AI122">
        <v>18.754144778510401</v>
      </c>
      <c r="AJ122">
        <v>106.72365988909399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-0.15</v>
      </c>
      <c r="AM122" t="s">
        <v>3227</v>
      </c>
      <c r="AN122">
        <v>-3.47</v>
      </c>
      <c r="AO122" t="s">
        <v>3227</v>
      </c>
      <c r="AP122">
        <v>0.156458809478804</v>
      </c>
      <c r="AQ122">
        <f>(Table2[[#This Row],[Sharpe Ratio]]-AVERAGE(Table2[Sharpe Ratio]))/_xlfn.STDEV.P(Table2[Sharpe Ratio])</f>
        <v>1.0842891237718313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200</v>
      </c>
      <c r="AT122">
        <f>_xlfn.RANK.AVG(Table2[[#This Row],[6M Return vs Nifty Z-Score]],Table2[6M Return vs Nifty Z-Score])</f>
        <v>233</v>
      </c>
      <c r="AU122">
        <f>_xlfn.RANK.AVG(Table2[[#This Row],[Sharpe Ratio Z-Score]],Table2[Sharpe Ratio Z-Score])</f>
        <v>101</v>
      </c>
      <c r="AV122">
        <f>(Table2[[#This Row],[Rank 1Y]]+Table2[[#This Row],[Rank 6M]]+Table2[[#This Row],[Rank Sharpe]])/3</f>
        <v>178</v>
      </c>
    </row>
    <row r="123" spans="1:48" x14ac:dyDescent="0.3">
      <c r="A123" t="s">
        <v>659</v>
      </c>
      <c r="B123" t="s">
        <v>660</v>
      </c>
      <c r="C123" t="s">
        <v>3168</v>
      </c>
      <c r="D123" t="s">
        <v>553</v>
      </c>
      <c r="E123">
        <v>28872.305</v>
      </c>
      <c r="F123">
        <v>1381.45</v>
      </c>
      <c r="G123">
        <v>83.0972289829743</v>
      </c>
      <c r="H123">
        <f>(Table2[[#This Row],[1Y Return vs Nifty]]-AVERAGE(Table2[1Y Return vs Nifty]))/_xlfn.STDEV.P(Table2[1Y Return vs Nifty])</f>
        <v>0.88992535000819528</v>
      </c>
      <c r="I123">
        <v>1.605164078636</v>
      </c>
      <c r="J123">
        <f>(Table2[[#This Row],[1M Return vs Nifty]]-AVERAGE(Table2[1M Return vs Nifty]))/_xlfn.STDEV.P(Table2[1M Return vs Nifty])</f>
        <v>0.27846463425233337</v>
      </c>
      <c r="K123">
        <v>48.735523585680298</v>
      </c>
      <c r="L123">
        <f>(Table2[[#This Row],[6M Return vs Nifty]]-AVERAGE(Table2[6M Return vs Nifty]))/_xlfn.STDEV.P(Table2[6M Return vs Nifty])</f>
        <v>0.78454027015578998</v>
      </c>
      <c r="M123">
        <v>-5.1741664646037702</v>
      </c>
      <c r="N123">
        <f>(Table2[[#This Row],[1W Return vs Nifty]]-AVERAGE(Table2[1W Return vs Nifty]))/_xlfn.STDEV.P(Table2[1W Return vs Nifty])</f>
        <v>-0.58791649277594626</v>
      </c>
      <c r="O123">
        <v>1387.07</v>
      </c>
      <c r="P123">
        <v>1309.1034669784699</v>
      </c>
      <c r="Q123">
        <v>1069.8361773336701</v>
      </c>
      <c r="R123">
        <v>44.393074231219501</v>
      </c>
      <c r="S123" s="1">
        <f>(Table2[[#This Row],[Close Price]]-Table2[[#This Row],[20D EMA]])/Table2[[#This Row],[20D EMA]]</f>
        <v>-4.0517061143272443E-3</v>
      </c>
      <c r="T123" s="1">
        <f>(Table2[[#This Row],[Close Price]]-Table2[[#This Row],[50D EMA]])/Table2[[#This Row],[50D EMA]]</f>
        <v>5.5264182584828486E-2</v>
      </c>
      <c r="U123" s="1">
        <f>(Table2[[#This Row],[Close Price]]-Table2[[#This Row],[200D EMA]])/Table2[[#This Row],[200D EMA]]</f>
        <v>0.29127246700794734</v>
      </c>
      <c r="V123">
        <v>0.459960794506729</v>
      </c>
      <c r="W123">
        <v>1377</v>
      </c>
      <c r="X123">
        <v>1410.75</v>
      </c>
      <c r="Y123">
        <v>1348.4</v>
      </c>
      <c r="Z123">
        <v>1410.75</v>
      </c>
      <c r="AA123">
        <v>1348.4</v>
      </c>
      <c r="AB123">
        <v>1454</v>
      </c>
      <c r="AC123" s="1">
        <f>(Table2[[#This Row],[Close Price]]/Table2[[#This Row],[Day Low]])-1</f>
        <v>3.2316630355846421E-3</v>
      </c>
      <c r="AD123" s="1">
        <f>(Table2[[#This Row],[Day High]]/Table2[[#This Row],[Close Price]])-1</f>
        <v>2.1209598610155922E-2</v>
      </c>
      <c r="AE123" s="1">
        <f>(Table2[[#This Row],[Close Price]]/Table2[[#This Row],[Current Week Low]])-1</f>
        <v>2.451053099970335E-2</v>
      </c>
      <c r="AF123" s="1">
        <f>(Table2[[#This Row],[Current Week High]]/Table2[[#This Row],[Close Price]])-1</f>
        <v>2.1209598610155922E-2</v>
      </c>
      <c r="AG123" s="1">
        <f>(Table2[[#This Row],[Close Price]]/Table2[[#This Row],[Current Month Low]])-1</f>
        <v>2.451053099970335E-2</v>
      </c>
      <c r="AH123" s="1">
        <f>(Table2[[#This Row],[Current Month High]]/Table2[[#This Row],[Close Price]])-1</f>
        <v>5.251728256542032E-2</v>
      </c>
      <c r="AI123">
        <v>20.4821021390567</v>
      </c>
      <c r="AJ123">
        <v>118.93026941362901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0.35</v>
      </c>
      <c r="AM123" t="s">
        <v>3226</v>
      </c>
      <c r="AN123">
        <v>-7.49</v>
      </c>
      <c r="AO123" t="s">
        <v>3227</v>
      </c>
      <c r="AP123">
        <v>7.8095755101766001E-2</v>
      </c>
      <c r="AQ123">
        <f>(Table2[[#This Row],[Sharpe Ratio]]-AVERAGE(Table2[Sharpe Ratio]))/_xlfn.STDEV.P(Table2[Sharpe Ratio])</f>
        <v>0.17277564755211952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1.537789409192492</v>
      </c>
      <c r="AS123">
        <f>_xlfn.RANK.AVG(Table2[[#This Row],[1Y Return vs Nifty Z-Score]],Table2[1Y Return vs Nifty Z-Score])</f>
        <v>106</v>
      </c>
      <c r="AT123">
        <f>_xlfn.RANK.AVG(Table2[[#This Row],[6M Return vs Nifty Z-Score]],Table2[6M Return vs Nifty Z-Score])</f>
        <v>127</v>
      </c>
      <c r="AU123">
        <f>_xlfn.RANK.AVG(Table2[[#This Row],[Sharpe Ratio Z-Score]],Table2[Sharpe Ratio Z-Score])</f>
        <v>302</v>
      </c>
      <c r="AV123">
        <f>(Table2[[#This Row],[Rank 1Y]]+Table2[[#This Row],[Rank 6M]]+Table2[[#This Row],[Rank Sharpe]])/3</f>
        <v>178.33333333333334</v>
      </c>
    </row>
    <row r="124" spans="1:48" x14ac:dyDescent="0.3">
      <c r="A124" t="s">
        <v>179</v>
      </c>
      <c r="B124" t="s">
        <v>180</v>
      </c>
      <c r="C124" t="s">
        <v>3168</v>
      </c>
      <c r="D124" t="s">
        <v>132</v>
      </c>
      <c r="E124">
        <v>149488.12648000001</v>
      </c>
      <c r="F124">
        <v>567.70000000000005</v>
      </c>
      <c r="G124">
        <v>105.94283347074099</v>
      </c>
      <c r="H124">
        <f>(Table2[[#This Row],[1Y Return vs Nifty]]-AVERAGE(Table2[1Y Return vs Nifty]))/_xlfn.STDEV.P(Table2[1Y Return vs Nifty])</f>
        <v>1.265645260761199</v>
      </c>
      <c r="I124">
        <v>-6.0974277846426004</v>
      </c>
      <c r="J124">
        <f>(Table2[[#This Row],[1M Return vs Nifty]]-AVERAGE(Table2[1M Return vs Nifty]))/_xlfn.STDEV.P(Table2[1M Return vs Nifty])</f>
        <v>-0.45768726944391497</v>
      </c>
      <c r="K124">
        <v>11.308611472399299</v>
      </c>
      <c r="L124">
        <f>(Table2[[#This Row],[6M Return vs Nifty]]-AVERAGE(Table2[6M Return vs Nifty]))/_xlfn.STDEV.P(Table2[6M Return vs Nifty])</f>
        <v>-0.27717756761014573</v>
      </c>
      <c r="M124">
        <v>-10.920765013003299</v>
      </c>
      <c r="N124">
        <f>(Table2[[#This Row],[1W Return vs Nifty]]-AVERAGE(Table2[1W Return vs Nifty]))/_xlfn.STDEV.P(Table2[1W Return vs Nifty])</f>
        <v>-1.959189244658994</v>
      </c>
      <c r="O124">
        <v>594.80999999999995</v>
      </c>
      <c r="P124">
        <v>588.30374947038399</v>
      </c>
      <c r="Q124">
        <v>494.633401544847</v>
      </c>
      <c r="R124">
        <v>32.186217950441502</v>
      </c>
      <c r="S124" s="1">
        <f>(Table2[[#This Row],[Close Price]]-Table2[[#This Row],[20D EMA]])/Table2[[#This Row],[20D EMA]]</f>
        <v>-4.5577579395100792E-2</v>
      </c>
      <c r="T124" s="1">
        <f>(Table2[[#This Row],[Close Price]]-Table2[[#This Row],[50D EMA]])/Table2[[#This Row],[50D EMA]]</f>
        <v>-3.5022298411207332E-2</v>
      </c>
      <c r="U124" s="1">
        <f>(Table2[[#This Row],[Close Price]]-Table2[[#This Row],[200D EMA]])/Table2[[#This Row],[200D EMA]]</f>
        <v>0.14771869070497518</v>
      </c>
      <c r="V124">
        <v>0.63324464393810698</v>
      </c>
      <c r="W124">
        <v>564.20000000000005</v>
      </c>
      <c r="X124">
        <v>577</v>
      </c>
      <c r="Y124">
        <v>553.70000000000005</v>
      </c>
      <c r="Z124">
        <v>606</v>
      </c>
      <c r="AA124">
        <v>553.70000000000005</v>
      </c>
      <c r="AB124">
        <v>635.4</v>
      </c>
      <c r="AC124" s="1">
        <f>(Table2[[#This Row],[Close Price]]/Table2[[#This Row],[Day Low]])-1</f>
        <v>6.2034739454093213E-3</v>
      </c>
      <c r="AD124" s="1">
        <f>(Table2[[#This Row],[Day High]]/Table2[[#This Row],[Close Price]])-1</f>
        <v>1.6381891844283958E-2</v>
      </c>
      <c r="AE124" s="1">
        <f>(Table2[[#This Row],[Close Price]]/Table2[[#This Row],[Current Week Low]])-1</f>
        <v>2.5284450063211228E-2</v>
      </c>
      <c r="AF124" s="1">
        <f>(Table2[[#This Row],[Current Week High]]/Table2[[#This Row],[Close Price]])-1</f>
        <v>6.7465210498502737E-2</v>
      </c>
      <c r="AG124" s="1">
        <f>(Table2[[#This Row],[Close Price]]/Table2[[#This Row],[Current Month Low]])-1</f>
        <v>2.5284450063211228E-2</v>
      </c>
      <c r="AH124" s="1">
        <f>(Table2[[#This Row],[Current Month High]]/Table2[[#This Row],[Close Price]])-1</f>
        <v>0.11925312665140031</v>
      </c>
      <c r="AI124">
        <v>15.2016910339968</v>
      </c>
      <c r="AJ124">
        <v>136.93656093489099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0.08</v>
      </c>
      <c r="AM124" t="s">
        <v>3226</v>
      </c>
      <c r="AN124">
        <v>-8.2200000000000006</v>
      </c>
      <c r="AO124" t="s">
        <v>3227</v>
      </c>
      <c r="AP124">
        <v>0.18708896851509799</v>
      </c>
      <c r="AQ124">
        <f>(Table2[[#This Row],[Sharpe Ratio]]-AVERAGE(Table2[Sharpe Ratio]))/_xlfn.STDEV.P(Table2[Sharpe Ratio])</f>
        <v>1.4405769556115768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1.2168134659721108E-2</v>
      </c>
      <c r="AS124">
        <f>_xlfn.RANK.AVG(Table2[[#This Row],[1Y Return vs Nifty Z-Score]],Table2[1Y Return vs Nifty Z-Score])</f>
        <v>76</v>
      </c>
      <c r="AT124">
        <f>_xlfn.RANK.AVG(Table2[[#This Row],[6M Return vs Nifty Z-Score]],Table2[6M Return vs Nifty Z-Score])</f>
        <v>405</v>
      </c>
      <c r="AU124">
        <f>_xlfn.RANK.AVG(Table2[[#This Row],[Sharpe Ratio Z-Score]],Table2[Sharpe Ratio Z-Score])</f>
        <v>55</v>
      </c>
      <c r="AV124">
        <f>(Table2[[#This Row],[Rank 1Y]]+Table2[[#This Row],[Rank 6M]]+Table2[[#This Row],[Rank Sharpe]])/3</f>
        <v>178.66666666666666</v>
      </c>
    </row>
    <row r="125" spans="1:48" x14ac:dyDescent="0.3">
      <c r="A125" t="s">
        <v>560</v>
      </c>
      <c r="B125" t="s">
        <v>561</v>
      </c>
      <c r="C125" t="s">
        <v>3173</v>
      </c>
      <c r="D125" t="s">
        <v>158</v>
      </c>
      <c r="E125">
        <v>37411.455710820002</v>
      </c>
      <c r="F125">
        <v>269.8</v>
      </c>
      <c r="G125">
        <v>79.299934983654794</v>
      </c>
      <c r="H125">
        <f>(Table2[[#This Row],[1Y Return vs Nifty]]-AVERAGE(Table2[1Y Return vs Nifty]))/_xlfn.STDEV.P(Table2[1Y Return vs Nifty])</f>
        <v>0.82747487016682286</v>
      </c>
      <c r="I125">
        <v>-6.47280691483894</v>
      </c>
      <c r="J125">
        <f>(Table2[[#This Row],[1M Return vs Nifty]]-AVERAGE(Table2[1M Return vs Nifty]))/_xlfn.STDEV.P(Table2[1M Return vs Nifty])</f>
        <v>-0.49356299364258166</v>
      </c>
      <c r="K125">
        <v>18.196379559664098</v>
      </c>
      <c r="L125">
        <f>(Table2[[#This Row],[6M Return vs Nifty]]-AVERAGE(Table2[6M Return vs Nifty]))/_xlfn.STDEV.P(Table2[6M Return vs Nifty])</f>
        <v>-8.1786982928461149E-2</v>
      </c>
      <c r="M125">
        <v>-9.2446359847610307</v>
      </c>
      <c r="N125">
        <f>(Table2[[#This Row],[1W Return vs Nifty]]-AVERAGE(Table2[1W Return vs Nifty]))/_xlfn.STDEV.P(Table2[1W Return vs Nifty])</f>
        <v>-1.5592256756519047</v>
      </c>
      <c r="O125">
        <v>270.42</v>
      </c>
      <c r="P125">
        <v>266.65872745799101</v>
      </c>
      <c r="Q125">
        <v>231.75280089774799</v>
      </c>
      <c r="R125">
        <v>49.498769480983</v>
      </c>
      <c r="S125" s="1">
        <f>(Table2[[#This Row],[Close Price]]-Table2[[#This Row],[20D EMA]])/Table2[[#This Row],[20D EMA]]</f>
        <v>-2.2927298276754844E-3</v>
      </c>
      <c r="T125" s="1">
        <f>(Table2[[#This Row],[Close Price]]-Table2[[#This Row],[50D EMA]])/Table2[[#This Row],[50D EMA]]</f>
        <v>1.1780122750731557E-2</v>
      </c>
      <c r="U125" s="1">
        <f>(Table2[[#This Row],[Close Price]]-Table2[[#This Row],[200D EMA]])/Table2[[#This Row],[200D EMA]]</f>
        <v>0.16417147475615143</v>
      </c>
      <c r="V125">
        <v>0.47470419005965803</v>
      </c>
      <c r="W125">
        <v>267.45</v>
      </c>
      <c r="X125">
        <v>276.25</v>
      </c>
      <c r="Y125">
        <v>258.85000000000002</v>
      </c>
      <c r="Z125">
        <v>276.25</v>
      </c>
      <c r="AA125">
        <v>258.85000000000002</v>
      </c>
      <c r="AB125">
        <v>287.89999999999998</v>
      </c>
      <c r="AC125" s="1">
        <f>(Table2[[#This Row],[Close Price]]/Table2[[#This Row],[Day Low]])-1</f>
        <v>8.7866891007666315E-3</v>
      </c>
      <c r="AD125" s="1">
        <f>(Table2[[#This Row],[Day High]]/Table2[[#This Row],[Close Price]])-1</f>
        <v>2.3906597479614433E-2</v>
      </c>
      <c r="AE125" s="1">
        <f>(Table2[[#This Row],[Close Price]]/Table2[[#This Row],[Current Week Low]])-1</f>
        <v>4.2302491790612295E-2</v>
      </c>
      <c r="AF125" s="1">
        <f>(Table2[[#This Row],[Current Week High]]/Table2[[#This Row],[Close Price]])-1</f>
        <v>2.3906597479614433E-2</v>
      </c>
      <c r="AG125" s="1">
        <f>(Table2[[#This Row],[Close Price]]/Table2[[#This Row],[Current Month Low]])-1</f>
        <v>4.2302491790612295E-2</v>
      </c>
      <c r="AH125" s="1">
        <f>(Table2[[#This Row],[Current Month High]]/Table2[[#This Row],[Close Price]])-1</f>
        <v>6.7086730911786407E-2</v>
      </c>
      <c r="AI125">
        <v>15.567086730911701</v>
      </c>
      <c r="AJ125">
        <v>130.99315068493101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0.08</v>
      </c>
      <c r="AM125" t="s">
        <v>3226</v>
      </c>
      <c r="AN125">
        <v>-2.35</v>
      </c>
      <c r="AO125" t="s">
        <v>3227</v>
      </c>
      <c r="AP125">
        <v>0.16723619419625399</v>
      </c>
      <c r="AQ125">
        <f>(Table2[[#This Row],[Sharpe Ratio]]-AVERAGE(Table2[Sharpe Ratio]))/_xlfn.STDEV.P(Table2[Sharpe Ratio])</f>
        <v>1.209650896439521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-9.7449885616603726E-2</v>
      </c>
      <c r="AS125">
        <f>_xlfn.RANK.AVG(Table2[[#This Row],[1Y Return vs Nifty Z-Score]],Table2[1Y Return vs Nifty Z-Score])</f>
        <v>115</v>
      </c>
      <c r="AT125">
        <f>_xlfn.RANK.AVG(Table2[[#This Row],[6M Return vs Nifty Z-Score]],Table2[6M Return vs Nifty Z-Score])</f>
        <v>334</v>
      </c>
      <c r="AU125">
        <f>_xlfn.RANK.AVG(Table2[[#This Row],[Sharpe Ratio Z-Score]],Table2[Sharpe Ratio Z-Score])</f>
        <v>88</v>
      </c>
      <c r="AV125">
        <f>(Table2[[#This Row],[Rank 1Y]]+Table2[[#This Row],[Rank 6M]]+Table2[[#This Row],[Rank Sharpe]])/3</f>
        <v>179</v>
      </c>
    </row>
    <row r="126" spans="1:48" x14ac:dyDescent="0.3">
      <c r="A126" t="s">
        <v>1449</v>
      </c>
      <c r="B126" t="s">
        <v>1450</v>
      </c>
      <c r="C126" t="s">
        <v>3171</v>
      </c>
      <c r="D126" t="s">
        <v>46</v>
      </c>
      <c r="E126">
        <v>7561.1434087839998</v>
      </c>
      <c r="F126">
        <v>45.01</v>
      </c>
      <c r="G126">
        <v>56.455116468531799</v>
      </c>
      <c r="H126">
        <f>(Table2[[#This Row],[1Y Return vs Nifty]]-AVERAGE(Table2[1Y Return vs Nifty]))/_xlfn.STDEV.P(Table2[1Y Return vs Nifty])</f>
        <v>0.45176788555773895</v>
      </c>
      <c r="I126">
        <v>-13.2531164927349</v>
      </c>
      <c r="J126">
        <f>(Table2[[#This Row],[1M Return vs Nifty]]-AVERAGE(Table2[1M Return vs Nifty]))/_xlfn.STDEV.P(Table2[1M Return vs Nifty])</f>
        <v>-1.1415705594093415</v>
      </c>
      <c r="K126">
        <v>31.248058065208699</v>
      </c>
      <c r="L126">
        <f>(Table2[[#This Row],[6M Return vs Nifty]]-AVERAGE(Table2[6M Return vs Nifty]))/_xlfn.STDEV.P(Table2[6M Return vs Nifty])</f>
        <v>0.28845996237605687</v>
      </c>
      <c r="M126">
        <v>-8.8724864392777896</v>
      </c>
      <c r="N126">
        <f>(Table2[[#This Row],[1W Return vs Nifty]]-AVERAGE(Table2[1W Return vs Nifty]))/_xlfn.STDEV.P(Table2[1W Return vs Nifty])</f>
        <v>-1.4704220943596362</v>
      </c>
      <c r="O126">
        <v>46.74</v>
      </c>
      <c r="P126">
        <v>47.133615504518303</v>
      </c>
      <c r="Q126">
        <v>40.198611900838202</v>
      </c>
      <c r="R126">
        <v>37.904186857186097</v>
      </c>
      <c r="S126" s="1">
        <f>(Table2[[#This Row],[Close Price]]-Table2[[#This Row],[20D EMA]])/Table2[[#This Row],[20D EMA]]</f>
        <v>-3.7013264869490886E-2</v>
      </c>
      <c r="T126" s="1">
        <f>(Table2[[#This Row],[Close Price]]-Table2[[#This Row],[50D EMA]])/Table2[[#This Row],[50D EMA]]</f>
        <v>-4.5055221879058527E-2</v>
      </c>
      <c r="U126" s="1">
        <f>(Table2[[#This Row],[Close Price]]-Table2[[#This Row],[200D EMA]])/Table2[[#This Row],[200D EMA]]</f>
        <v>0.11969040401271844</v>
      </c>
      <c r="V126">
        <v>0.39874743778599397</v>
      </c>
      <c r="W126">
        <v>44.88</v>
      </c>
      <c r="X126">
        <v>45.84</v>
      </c>
      <c r="Y126">
        <v>43.37</v>
      </c>
      <c r="Z126">
        <v>46.58</v>
      </c>
      <c r="AA126">
        <v>43.37</v>
      </c>
      <c r="AB126">
        <v>48.6</v>
      </c>
      <c r="AC126" s="1">
        <f>(Table2[[#This Row],[Close Price]]/Table2[[#This Row],[Day Low]])-1</f>
        <v>2.8966131907306458E-3</v>
      </c>
      <c r="AD126" s="1">
        <f>(Table2[[#This Row],[Day High]]/Table2[[#This Row],[Close Price]])-1</f>
        <v>1.8440346589646772E-2</v>
      </c>
      <c r="AE126" s="1">
        <f>(Table2[[#This Row],[Close Price]]/Table2[[#This Row],[Current Week Low]])-1</f>
        <v>3.7814157251556457E-2</v>
      </c>
      <c r="AF126" s="1">
        <f>(Table2[[#This Row],[Current Week High]]/Table2[[#This Row],[Close Price]])-1</f>
        <v>3.4881137524994443E-2</v>
      </c>
      <c r="AG126" s="1">
        <f>(Table2[[#This Row],[Close Price]]/Table2[[#This Row],[Current Month Low]])-1</f>
        <v>3.7814157251556457E-2</v>
      </c>
      <c r="AH126" s="1">
        <f>(Table2[[#This Row],[Current Month High]]/Table2[[#This Row],[Close Price]])-1</f>
        <v>7.976005332148417E-2</v>
      </c>
      <c r="AI126">
        <v>27.749389024661198</v>
      </c>
      <c r="AJ126">
        <v>100.800970500413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-0.14000000000000001</v>
      </c>
      <c r="AM126" t="s">
        <v>3227</v>
      </c>
      <c r="AN126">
        <v>-6.6</v>
      </c>
      <c r="AO126" t="s">
        <v>3227</v>
      </c>
      <c r="AP126">
        <v>0.13132070373401</v>
      </c>
      <c r="AQ126">
        <f>(Table2[[#This Row],[Sharpe Ratio]]-AVERAGE(Table2[Sharpe Ratio]))/_xlfn.STDEV.P(Table2[Sharpe Ratio])</f>
        <v>0.79188446528610901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166</v>
      </c>
      <c r="AT126">
        <f>_xlfn.RANK.AVG(Table2[[#This Row],[6M Return vs Nifty Z-Score]],Table2[6M Return vs Nifty Z-Score])</f>
        <v>223</v>
      </c>
      <c r="AU126">
        <f>_xlfn.RANK.AVG(Table2[[#This Row],[Sharpe Ratio Z-Score]],Table2[Sharpe Ratio Z-Score])</f>
        <v>152</v>
      </c>
      <c r="AV126">
        <f>(Table2[[#This Row],[Rank 1Y]]+Table2[[#This Row],[Rank 6M]]+Table2[[#This Row],[Rank Sharpe]])/3</f>
        <v>180.33333333333334</v>
      </c>
    </row>
    <row r="127" spans="1:48" x14ac:dyDescent="0.3">
      <c r="A127" t="s">
        <v>821</v>
      </c>
      <c r="B127" t="s">
        <v>822</v>
      </c>
      <c r="C127" t="s">
        <v>3181</v>
      </c>
      <c r="D127" t="s">
        <v>135</v>
      </c>
      <c r="E127">
        <v>20059.958386869999</v>
      </c>
      <c r="F127">
        <v>1773.9</v>
      </c>
      <c r="G127">
        <v>134.482177085346</v>
      </c>
      <c r="H127">
        <f>(Table2[[#This Row],[1Y Return vs Nifty]]-AVERAGE(Table2[1Y Return vs Nifty]))/_xlfn.STDEV.P(Table2[1Y Return vs Nifty])</f>
        <v>1.7350046791810756</v>
      </c>
      <c r="I127">
        <v>-4.1770636607189697</v>
      </c>
      <c r="J127">
        <f>(Table2[[#This Row],[1M Return vs Nifty]]-AVERAGE(Table2[1M Return vs Nifty]))/_xlfn.STDEV.P(Table2[1M Return vs Nifty])</f>
        <v>-0.27415428071632225</v>
      </c>
      <c r="K127">
        <v>28.461187839435699</v>
      </c>
      <c r="L127">
        <f>(Table2[[#This Row],[6M Return vs Nifty]]-AVERAGE(Table2[6M Return vs Nifty]))/_xlfn.STDEV.P(Table2[6M Return vs Nifty])</f>
        <v>0.20940268345103391</v>
      </c>
      <c r="M127">
        <v>0.74369991579479799</v>
      </c>
      <c r="N127">
        <f>(Table2[[#This Row],[1W Return vs Nifty]]-AVERAGE(Table2[1W Return vs Nifty]))/_xlfn.STDEV.P(Table2[1W Return vs Nifty])</f>
        <v>0.82422476755020047</v>
      </c>
      <c r="O127">
        <v>1733.81</v>
      </c>
      <c r="P127">
        <v>1765.34465086617</v>
      </c>
      <c r="Q127">
        <v>1544.6173739066301</v>
      </c>
      <c r="R127">
        <v>60.706293256882802</v>
      </c>
      <c r="S127" s="1">
        <f>(Table2[[#This Row],[Close Price]]-Table2[[#This Row],[20D EMA]])/Table2[[#This Row],[20D EMA]]</f>
        <v>2.3122487469792046E-2</v>
      </c>
      <c r="T127" s="1">
        <f>(Table2[[#This Row],[Close Price]]-Table2[[#This Row],[50D EMA]])/Table2[[#This Row],[50D EMA]]</f>
        <v>4.8462769746589586E-3</v>
      </c>
      <c r="U127" s="1">
        <f>(Table2[[#This Row],[Close Price]]-Table2[[#This Row],[200D EMA]])/Table2[[#This Row],[200D EMA]]</f>
        <v>0.14843975599825787</v>
      </c>
      <c r="V127">
        <v>0.93619633276690195</v>
      </c>
      <c r="W127">
        <v>1742.95</v>
      </c>
      <c r="X127">
        <v>1832.85</v>
      </c>
      <c r="Y127">
        <v>1653</v>
      </c>
      <c r="Z127">
        <v>1832.85</v>
      </c>
      <c r="AA127">
        <v>1653</v>
      </c>
      <c r="AB127">
        <v>1832.85</v>
      </c>
      <c r="AC127" s="1">
        <f>(Table2[[#This Row],[Close Price]]/Table2[[#This Row],[Day Low]])-1</f>
        <v>1.7757250638285704E-2</v>
      </c>
      <c r="AD127" s="1">
        <f>(Table2[[#This Row],[Day High]]/Table2[[#This Row],[Close Price]])-1</f>
        <v>3.3231861998985091E-2</v>
      </c>
      <c r="AE127" s="1">
        <f>(Table2[[#This Row],[Close Price]]/Table2[[#This Row],[Current Week Low]])-1</f>
        <v>7.3139745916515508E-2</v>
      </c>
      <c r="AF127" s="1">
        <f>(Table2[[#This Row],[Current Week High]]/Table2[[#This Row],[Close Price]])-1</f>
        <v>3.3231861998985091E-2</v>
      </c>
      <c r="AG127" s="1">
        <f>(Table2[[#This Row],[Close Price]]/Table2[[#This Row],[Current Month Low]])-1</f>
        <v>7.3139745916515508E-2</v>
      </c>
      <c r="AH127" s="1">
        <f>(Table2[[#This Row],[Current Month High]]/Table2[[#This Row],[Close Price]])-1</f>
        <v>3.3231861998985091E-2</v>
      </c>
      <c r="AI127">
        <v>21.810892016009699</v>
      </c>
      <c r="AJ127">
        <v>183.87805622334301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-0.1</v>
      </c>
      <c r="AM127" t="s">
        <v>3227</v>
      </c>
      <c r="AN127">
        <v>3</v>
      </c>
      <c r="AO127" t="s">
        <v>3226</v>
      </c>
      <c r="AP127">
        <v>9.1434401710044994E-2</v>
      </c>
      <c r="AQ127">
        <f>(Table2[[#This Row],[Sharpe Ratio]]-AVERAGE(Table2[Sharpe Ratio]))/_xlfn.STDEV.P(Table2[Sharpe Ratio])</f>
        <v>0.32792983640595907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48</v>
      </c>
      <c r="AT127">
        <f>_xlfn.RANK.AVG(Table2[[#This Row],[6M Return vs Nifty Z-Score]],Table2[6M Return vs Nifty Z-Score])</f>
        <v>243</v>
      </c>
      <c r="AU127">
        <f>_xlfn.RANK.AVG(Table2[[#This Row],[Sharpe Ratio Z-Score]],Table2[Sharpe Ratio Z-Score])</f>
        <v>256</v>
      </c>
      <c r="AV127">
        <f>(Table2[[#This Row],[Rank 1Y]]+Table2[[#This Row],[Rank 6M]]+Table2[[#This Row],[Rank Sharpe]])/3</f>
        <v>182.33333333333334</v>
      </c>
    </row>
    <row r="128" spans="1:48" x14ac:dyDescent="0.3">
      <c r="A128" t="s">
        <v>730</v>
      </c>
      <c r="B128" t="s">
        <v>731</v>
      </c>
      <c r="C128" t="s">
        <v>3180</v>
      </c>
      <c r="D128" t="s">
        <v>127</v>
      </c>
      <c r="E128">
        <v>24222.719957040001</v>
      </c>
      <c r="F128">
        <v>871.2</v>
      </c>
      <c r="G128">
        <v>70.808367252295199</v>
      </c>
      <c r="H128">
        <f>(Table2[[#This Row],[1Y Return vs Nifty]]-AVERAGE(Table2[1Y Return vs Nifty]))/_xlfn.STDEV.P(Table2[1Y Return vs Nifty])</f>
        <v>0.6878221386364346</v>
      </c>
      <c r="I128">
        <v>8.2918652624578399</v>
      </c>
      <c r="J128">
        <f>(Table2[[#This Row],[1M Return vs Nifty]]-AVERAGE(Table2[1M Return vs Nifty]))/_xlfn.STDEV.P(Table2[1M Return vs Nifty])</f>
        <v>0.91752586108243805</v>
      </c>
      <c r="K128">
        <v>44.789922089720299</v>
      </c>
      <c r="L128">
        <f>(Table2[[#This Row],[6M Return vs Nifty]]-AVERAGE(Table2[6M Return vs Nifty]))/_xlfn.STDEV.P(Table2[6M Return vs Nifty])</f>
        <v>0.67261237516147709</v>
      </c>
      <c r="M128">
        <v>-0.51452361402393298</v>
      </c>
      <c r="N128">
        <f>(Table2[[#This Row],[1W Return vs Nifty]]-AVERAGE(Table2[1W Return vs Nifty]))/_xlfn.STDEV.P(Table2[1W Return vs Nifty])</f>
        <v>0.52398321984385143</v>
      </c>
      <c r="O128">
        <v>804.91</v>
      </c>
      <c r="P128">
        <v>757.22688026959997</v>
      </c>
      <c r="Q128">
        <v>645.36876601405504</v>
      </c>
      <c r="R128">
        <v>76.070014340731205</v>
      </c>
      <c r="S128" s="1">
        <f>(Table2[[#This Row],[Close Price]]-Table2[[#This Row],[20D EMA]])/Table2[[#This Row],[20D EMA]]</f>
        <v>8.2357033705631785E-2</v>
      </c>
      <c r="T128" s="1">
        <f>(Table2[[#This Row],[Close Price]]-Table2[[#This Row],[50D EMA]])/Table2[[#This Row],[50D EMA]]</f>
        <v>0.15051383237982988</v>
      </c>
      <c r="U128" s="1">
        <f>(Table2[[#This Row],[Close Price]]-Table2[[#This Row],[200D EMA]])/Table2[[#This Row],[200D EMA]]</f>
        <v>0.34992588095133625</v>
      </c>
      <c r="V128">
        <v>0.82719356154812795</v>
      </c>
      <c r="W128">
        <v>846</v>
      </c>
      <c r="X128">
        <v>879</v>
      </c>
      <c r="Y128">
        <v>793.4</v>
      </c>
      <c r="Z128">
        <v>879</v>
      </c>
      <c r="AA128">
        <v>781.1</v>
      </c>
      <c r="AB128">
        <v>879</v>
      </c>
      <c r="AC128" s="1">
        <f>(Table2[[#This Row],[Close Price]]/Table2[[#This Row],[Day Low]])-1</f>
        <v>2.9787234042553346E-2</v>
      </c>
      <c r="AD128" s="1">
        <f>(Table2[[#This Row],[Day High]]/Table2[[#This Row],[Close Price]])-1</f>
        <v>8.9531680440770867E-3</v>
      </c>
      <c r="AE128" s="1">
        <f>(Table2[[#This Row],[Close Price]]/Table2[[#This Row],[Current Week Low]])-1</f>
        <v>9.8058986639778301E-2</v>
      </c>
      <c r="AF128" s="1">
        <f>(Table2[[#This Row],[Current Week High]]/Table2[[#This Row],[Close Price]])-1</f>
        <v>8.9531680440770867E-3</v>
      </c>
      <c r="AG128" s="1">
        <f>(Table2[[#This Row],[Close Price]]/Table2[[#This Row],[Current Month Low]])-1</f>
        <v>0.11535014722826786</v>
      </c>
      <c r="AH128" s="1">
        <f>(Table2[[#This Row],[Current Month High]]/Table2[[#This Row],[Close Price]])-1</f>
        <v>8.9531680440770867E-3</v>
      </c>
      <c r="AI128">
        <v>0.895316804407708</v>
      </c>
      <c r="AJ128">
        <v>107.32984293193699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0.35</v>
      </c>
      <c r="AM128" t="s">
        <v>3226</v>
      </c>
      <c r="AN128">
        <v>9.9600000000000009</v>
      </c>
      <c r="AO128" t="s">
        <v>3226</v>
      </c>
      <c r="AP128">
        <v>8.5085857487303004E-2</v>
      </c>
      <c r="AQ128">
        <f>(Table2[[#This Row],[Sharpe Ratio]]-AVERAGE(Table2[Sharpe Ratio]))/_xlfn.STDEV.P(Table2[Sharpe Ratio])</f>
        <v>0.25408402144367542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3.0560276161678765</v>
      </c>
      <c r="AS128">
        <f>_xlfn.RANK.AVG(Table2[[#This Row],[1Y Return vs Nifty Z-Score]],Table2[1Y Return vs Nifty Z-Score])</f>
        <v>130</v>
      </c>
      <c r="AT128">
        <f>_xlfn.RANK.AVG(Table2[[#This Row],[6M Return vs Nifty Z-Score]],Table2[6M Return vs Nifty Z-Score])</f>
        <v>144</v>
      </c>
      <c r="AU128">
        <f>_xlfn.RANK.AVG(Table2[[#This Row],[Sharpe Ratio Z-Score]],Table2[Sharpe Ratio Z-Score])</f>
        <v>278</v>
      </c>
      <c r="AV128">
        <f>(Table2[[#This Row],[Rank 1Y]]+Table2[[#This Row],[Rank 6M]]+Table2[[#This Row],[Rank Sharpe]])/3</f>
        <v>184</v>
      </c>
    </row>
    <row r="129" spans="1:48" x14ac:dyDescent="0.3">
      <c r="A129" t="s">
        <v>873</v>
      </c>
      <c r="B129" t="s">
        <v>874</v>
      </c>
      <c r="C129" t="s">
        <v>3174</v>
      </c>
      <c r="D129" t="s">
        <v>742</v>
      </c>
      <c r="E129">
        <v>18226.719806839999</v>
      </c>
      <c r="F129">
        <v>1009.1</v>
      </c>
      <c r="G129">
        <v>19.515006539768802</v>
      </c>
      <c r="H129">
        <f>(Table2[[#This Row],[1Y Return vs Nifty]]-AVERAGE(Table2[1Y Return vs Nifty]))/_xlfn.STDEV.P(Table2[1Y Return vs Nifty])</f>
        <v>-0.15575093991579775</v>
      </c>
      <c r="I129">
        <v>0.363586850866777</v>
      </c>
      <c r="J129">
        <f>(Table2[[#This Row],[1M Return vs Nifty]]-AVERAGE(Table2[1M Return vs Nifty]))/_xlfn.STDEV.P(Table2[1M Return vs Nifty])</f>
        <v>0.15980464862261504</v>
      </c>
      <c r="K129">
        <v>45.710631659868497</v>
      </c>
      <c r="L129">
        <f>(Table2[[#This Row],[6M Return vs Nifty]]-AVERAGE(Table2[6M Return vs Nifty]))/_xlfn.STDEV.P(Table2[6M Return vs Nifty])</f>
        <v>0.69873084764110416</v>
      </c>
      <c r="M129">
        <v>-3.1775537610706701</v>
      </c>
      <c r="N129">
        <f>(Table2[[#This Row],[1W Return vs Nifty]]-AVERAGE(Table2[1W Return vs Nifty]))/_xlfn.STDEV.P(Table2[1W Return vs Nifty])</f>
        <v>-0.11147802689755081</v>
      </c>
      <c r="O129">
        <v>963.69</v>
      </c>
      <c r="P129">
        <v>921.85677641488201</v>
      </c>
      <c r="Q129">
        <v>787.87270775440902</v>
      </c>
      <c r="R129">
        <v>73.180313948666907</v>
      </c>
      <c r="S129" s="1">
        <f>(Table2[[#This Row],[Close Price]]-Table2[[#This Row],[20D EMA]])/Table2[[#This Row],[20D EMA]]</f>
        <v>4.7120962135126405E-2</v>
      </c>
      <c r="T129" s="1">
        <f>(Table2[[#This Row],[Close Price]]-Table2[[#This Row],[50D EMA]])/Table2[[#This Row],[50D EMA]]</f>
        <v>9.4638587920792341E-2</v>
      </c>
      <c r="U129" s="1">
        <f>(Table2[[#This Row],[Close Price]]-Table2[[#This Row],[200D EMA]])/Table2[[#This Row],[200D EMA]]</f>
        <v>0.28079065319591023</v>
      </c>
      <c r="V129">
        <v>0.695921205946887</v>
      </c>
      <c r="W129">
        <v>979.05</v>
      </c>
      <c r="X129">
        <v>1023.7</v>
      </c>
      <c r="Y129">
        <v>944.95</v>
      </c>
      <c r="Z129">
        <v>1023.7</v>
      </c>
      <c r="AA129">
        <v>944.4</v>
      </c>
      <c r="AB129">
        <v>1023.7</v>
      </c>
      <c r="AC129" s="1">
        <f>(Table2[[#This Row],[Close Price]]/Table2[[#This Row],[Day Low]])-1</f>
        <v>3.069301874265884E-2</v>
      </c>
      <c r="AD129" s="1">
        <f>(Table2[[#This Row],[Day High]]/Table2[[#This Row],[Close Price]])-1</f>
        <v>1.4468338123079905E-2</v>
      </c>
      <c r="AE129" s="1">
        <f>(Table2[[#This Row],[Close Price]]/Table2[[#This Row],[Current Week Low]])-1</f>
        <v>6.7887189798401915E-2</v>
      </c>
      <c r="AF129" s="1">
        <f>(Table2[[#This Row],[Current Week High]]/Table2[[#This Row],[Close Price]])-1</f>
        <v>1.4468338123079905E-2</v>
      </c>
      <c r="AG129" s="1">
        <f>(Table2[[#This Row],[Close Price]]/Table2[[#This Row],[Current Month Low]])-1</f>
        <v>6.8509106310885359E-2</v>
      </c>
      <c r="AH129" s="1">
        <f>(Table2[[#This Row],[Current Month High]]/Table2[[#This Row],[Close Price]])-1</f>
        <v>1.4468338123079905E-2</v>
      </c>
      <c r="AI129">
        <v>1.44683381230799</v>
      </c>
      <c r="AJ129">
        <v>72.939160239931397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0.08</v>
      </c>
      <c r="AM129" t="s">
        <v>3226</v>
      </c>
      <c r="AN129">
        <v>6.35</v>
      </c>
      <c r="AO129" t="s">
        <v>3226</v>
      </c>
      <c r="AP129">
        <v>0.18100396394634499</v>
      </c>
      <c r="AQ129">
        <f>(Table2[[#This Row],[Sharpe Ratio]]-AVERAGE(Table2[Sharpe Ratio]))/_xlfn.STDEV.P(Table2[Sharpe Ratio])</f>
        <v>1.3697966151645342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1.961103144614905</v>
      </c>
      <c r="AS129">
        <f>_xlfn.RANK.AVG(Table2[[#This Row],[1Y Return vs Nifty Z-Score]],Table2[1Y Return vs Nifty Z-Score])</f>
        <v>350</v>
      </c>
      <c r="AT129">
        <f>_xlfn.RANK.AVG(Table2[[#This Row],[6M Return vs Nifty Z-Score]],Table2[6M Return vs Nifty Z-Score])</f>
        <v>141</v>
      </c>
      <c r="AU129">
        <f>_xlfn.RANK.AVG(Table2[[#This Row],[Sharpe Ratio Z-Score]],Table2[Sharpe Ratio Z-Score])</f>
        <v>62</v>
      </c>
      <c r="AV129">
        <f>(Table2[[#This Row],[Rank 1Y]]+Table2[[#This Row],[Rank 6M]]+Table2[[#This Row],[Rank Sharpe]])/3</f>
        <v>184.33333333333334</v>
      </c>
    </row>
    <row r="130" spans="1:48" x14ac:dyDescent="0.3">
      <c r="A130" t="s">
        <v>890</v>
      </c>
      <c r="B130" t="s">
        <v>891</v>
      </c>
      <c r="C130" t="s">
        <v>3177</v>
      </c>
      <c r="D130" t="s">
        <v>792</v>
      </c>
      <c r="E130">
        <v>17903.495681100001</v>
      </c>
      <c r="F130">
        <v>435.15</v>
      </c>
      <c r="G130">
        <v>35.095417291566299</v>
      </c>
      <c r="H130">
        <f>(Table2[[#This Row],[1Y Return vs Nifty]]-AVERAGE(Table2[1Y Return vs Nifty]))/_xlfn.STDEV.P(Table2[1Y Return vs Nifty])</f>
        <v>0.1004852450490217</v>
      </c>
      <c r="I130">
        <v>15.412037679908901</v>
      </c>
      <c r="J130">
        <f>(Table2[[#This Row],[1M Return vs Nifty]]-AVERAGE(Table2[1M Return vs Nifty]))/_xlfn.STDEV.P(Table2[1M Return vs Nifty])</f>
        <v>1.5980147890679155</v>
      </c>
      <c r="K130">
        <v>35.851117090574803</v>
      </c>
      <c r="L130">
        <f>(Table2[[#This Row],[6M Return vs Nifty]]-AVERAGE(Table2[6M Return vs Nifty]))/_xlfn.STDEV.P(Table2[6M Return vs Nifty])</f>
        <v>0.41903845789095834</v>
      </c>
      <c r="M130">
        <v>-1.40220117850912</v>
      </c>
      <c r="N130">
        <f>(Table2[[#This Row],[1W Return vs Nifty]]-AVERAGE(Table2[1W Return vs Nifty]))/_xlfn.STDEV.P(Table2[1W Return vs Nifty])</f>
        <v>0.31216260171915977</v>
      </c>
      <c r="O130">
        <v>426.81</v>
      </c>
      <c r="P130">
        <v>398.64433463465099</v>
      </c>
      <c r="Q130">
        <v>346.05601332772699</v>
      </c>
      <c r="R130">
        <v>50.385204978637297</v>
      </c>
      <c r="S130" s="1">
        <f>(Table2[[#This Row],[Close Price]]-Table2[[#This Row],[20D EMA]])/Table2[[#This Row],[20D EMA]]</f>
        <v>1.9540310676881927E-2</v>
      </c>
      <c r="T130" s="1">
        <f>(Table2[[#This Row],[Close Price]]-Table2[[#This Row],[50D EMA]])/Table2[[#This Row],[50D EMA]]</f>
        <v>9.157452444120559E-2</v>
      </c>
      <c r="U130" s="1">
        <f>(Table2[[#This Row],[Close Price]]-Table2[[#This Row],[200D EMA]])/Table2[[#This Row],[200D EMA]]</f>
        <v>0.25745539230927311</v>
      </c>
      <c r="V130">
        <v>1.0367422793105701</v>
      </c>
      <c r="W130">
        <v>429</v>
      </c>
      <c r="X130">
        <v>474.4</v>
      </c>
      <c r="Y130">
        <v>429</v>
      </c>
      <c r="Z130">
        <v>474.4</v>
      </c>
      <c r="AA130">
        <v>407.25</v>
      </c>
      <c r="AB130">
        <v>474.4</v>
      </c>
      <c r="AC130" s="1">
        <f>(Table2[[#This Row],[Close Price]]/Table2[[#This Row],[Day Low]])-1</f>
        <v>1.4335664335664244E-2</v>
      </c>
      <c r="AD130" s="1">
        <f>(Table2[[#This Row],[Day High]]/Table2[[#This Row],[Close Price]])-1</f>
        <v>9.0198782029185409E-2</v>
      </c>
      <c r="AE130" s="1">
        <f>(Table2[[#This Row],[Close Price]]/Table2[[#This Row],[Current Week Low]])-1</f>
        <v>1.4335664335664244E-2</v>
      </c>
      <c r="AF130" s="1">
        <f>(Table2[[#This Row],[Current Week High]]/Table2[[#This Row],[Close Price]])-1</f>
        <v>9.0198782029185409E-2</v>
      </c>
      <c r="AG130" s="1">
        <f>(Table2[[#This Row],[Close Price]]/Table2[[#This Row],[Current Month Low]])-1</f>
        <v>6.8508287292817549E-2</v>
      </c>
      <c r="AH130" s="1">
        <f>(Table2[[#This Row],[Current Month High]]/Table2[[#This Row],[Close Price]])-1</f>
        <v>9.0198782029185409E-2</v>
      </c>
      <c r="AI130">
        <v>9.0198782029185391</v>
      </c>
      <c r="AJ130">
        <v>89.360313315926803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0.12</v>
      </c>
      <c r="AM130" t="s">
        <v>3226</v>
      </c>
      <c r="AN130">
        <v>0.25</v>
      </c>
      <c r="AO130" t="s">
        <v>3226</v>
      </c>
      <c r="AP130">
        <v>0.16897611664378501</v>
      </c>
      <c r="AQ130">
        <f>(Table2[[#This Row],[Sharpe Ratio]]-AVERAGE(Table2[Sharpe Ratio]))/_xlfn.STDEV.P(Table2[Sharpe Ratio])</f>
        <v>1.2298895506255991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3.6595906443526545</v>
      </c>
      <c r="AS130">
        <f>_xlfn.RANK.AVG(Table2[[#This Row],[1Y Return vs Nifty Z-Score]],Table2[1Y Return vs Nifty Z-Score])</f>
        <v>270</v>
      </c>
      <c r="AT130">
        <f>_xlfn.RANK.AVG(Table2[[#This Row],[6M Return vs Nifty Z-Score]],Table2[6M Return vs Nifty Z-Score])</f>
        <v>199</v>
      </c>
      <c r="AU130">
        <f>_xlfn.RANK.AVG(Table2[[#This Row],[Sharpe Ratio Z-Score]],Table2[Sharpe Ratio Z-Score])</f>
        <v>85</v>
      </c>
      <c r="AV130">
        <f>(Table2[[#This Row],[Rank 1Y]]+Table2[[#This Row],[Rank 6M]]+Table2[[#This Row],[Rank Sharpe]])/3</f>
        <v>184.66666666666666</v>
      </c>
    </row>
    <row r="131" spans="1:48" x14ac:dyDescent="0.3">
      <c r="A131" t="s">
        <v>162</v>
      </c>
      <c r="B131" t="s">
        <v>163</v>
      </c>
      <c r="C131" t="s">
        <v>3168</v>
      </c>
      <c r="D131" t="s">
        <v>132</v>
      </c>
      <c r="E131">
        <v>164840.08291200001</v>
      </c>
      <c r="F131">
        <v>499.5</v>
      </c>
      <c r="G131">
        <v>98.103636262073906</v>
      </c>
      <c r="H131">
        <f>(Table2[[#This Row],[1Y Return vs Nifty]]-AVERAGE(Table2[1Y Return vs Nifty]))/_xlfn.STDEV.P(Table2[1Y Return vs Nifty])</f>
        <v>1.1367214462395583</v>
      </c>
      <c r="I131">
        <v>-2.9053150520049198</v>
      </c>
      <c r="J131">
        <f>(Table2[[#This Row],[1M Return vs Nifty]]-AVERAGE(Table2[1M Return vs Nifty]))/_xlfn.STDEV.P(Table2[1M Return vs Nifty])</f>
        <v>-0.15261075667331128</v>
      </c>
      <c r="K131">
        <v>10.3599036176902</v>
      </c>
      <c r="L131">
        <f>(Table2[[#This Row],[6M Return vs Nifty]]-AVERAGE(Table2[6M Return vs Nifty]))/_xlfn.STDEV.P(Table2[6M Return vs Nifty])</f>
        <v>-0.30409028883931377</v>
      </c>
      <c r="M131">
        <v>-11.2946348576448</v>
      </c>
      <c r="N131">
        <f>(Table2[[#This Row],[1W Return vs Nifty]]-AVERAGE(Table2[1W Return vs Nifty]))/_xlfn.STDEV.P(Table2[1W Return vs Nifty])</f>
        <v>-2.0484033295458568</v>
      </c>
      <c r="O131">
        <v>524.04999999999995</v>
      </c>
      <c r="P131">
        <v>518.36749723652395</v>
      </c>
      <c r="Q131">
        <v>441.57027882168097</v>
      </c>
      <c r="R131">
        <v>29.9154444910656</v>
      </c>
      <c r="S131" s="1">
        <f>(Table2[[#This Row],[Close Price]]-Table2[[#This Row],[20D EMA]])/Table2[[#This Row],[20D EMA]]</f>
        <v>-4.6846674935597667E-2</v>
      </c>
      <c r="T131" s="1">
        <f>(Table2[[#This Row],[Close Price]]-Table2[[#This Row],[50D EMA]])/Table2[[#This Row],[50D EMA]]</f>
        <v>-3.6397917186375917E-2</v>
      </c>
      <c r="U131" s="1">
        <f>(Table2[[#This Row],[Close Price]]-Table2[[#This Row],[200D EMA]])/Table2[[#This Row],[200D EMA]]</f>
        <v>0.13119026337756021</v>
      </c>
      <c r="V131">
        <v>0.79143132533467297</v>
      </c>
      <c r="W131">
        <v>497</v>
      </c>
      <c r="X131">
        <v>511.3</v>
      </c>
      <c r="Y131">
        <v>494</v>
      </c>
      <c r="Z131">
        <v>544.45000000000005</v>
      </c>
      <c r="AA131">
        <v>494</v>
      </c>
      <c r="AB131">
        <v>566.4</v>
      </c>
      <c r="AC131" s="1">
        <f>(Table2[[#This Row],[Close Price]]/Table2[[#This Row],[Day Low]])-1</f>
        <v>5.0301810865192031E-3</v>
      </c>
      <c r="AD131" s="1">
        <f>(Table2[[#This Row],[Day High]]/Table2[[#This Row],[Close Price]])-1</f>
        <v>2.362362362362358E-2</v>
      </c>
      <c r="AE131" s="1">
        <f>(Table2[[#This Row],[Close Price]]/Table2[[#This Row],[Current Week Low]])-1</f>
        <v>1.1133603238866474E-2</v>
      </c>
      <c r="AF131" s="1">
        <f>(Table2[[#This Row],[Current Week High]]/Table2[[#This Row],[Close Price]])-1</f>
        <v>8.9989989989990082E-2</v>
      </c>
      <c r="AG131" s="1">
        <f>(Table2[[#This Row],[Close Price]]/Table2[[#This Row],[Current Month Low]])-1</f>
        <v>1.1133603238866474E-2</v>
      </c>
      <c r="AH131" s="1">
        <f>(Table2[[#This Row],[Current Month High]]/Table2[[#This Row],[Close Price]])-1</f>
        <v>0.13393393393393382</v>
      </c>
      <c r="AI131">
        <v>16.1161161161161</v>
      </c>
      <c r="AJ131">
        <v>127.200363884466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0.02</v>
      </c>
      <c r="AM131" t="s">
        <v>3226</v>
      </c>
      <c r="AN131">
        <v>-7.37</v>
      </c>
      <c r="AO131" t="s">
        <v>3227</v>
      </c>
      <c r="AP131">
        <v>0.18321957342074899</v>
      </c>
      <c r="AQ131">
        <f>(Table2[[#This Row],[Sharpe Ratio]]-AVERAGE(Table2[Sharpe Ratio]))/_xlfn.STDEV.P(Table2[Sharpe Ratio])</f>
        <v>1.3955684270217183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2.7185498202794811E-2</v>
      </c>
      <c r="AS131">
        <f>_xlfn.RANK.AVG(Table2[[#This Row],[1Y Return vs Nifty Z-Score]],Table2[1Y Return vs Nifty Z-Score])</f>
        <v>81</v>
      </c>
      <c r="AT131">
        <f>_xlfn.RANK.AVG(Table2[[#This Row],[6M Return vs Nifty Z-Score]],Table2[6M Return vs Nifty Z-Score])</f>
        <v>413</v>
      </c>
      <c r="AU131">
        <f>_xlfn.RANK.AVG(Table2[[#This Row],[Sharpe Ratio Z-Score]],Table2[Sharpe Ratio Z-Score])</f>
        <v>60</v>
      </c>
      <c r="AV131">
        <f>(Table2[[#This Row],[Rank 1Y]]+Table2[[#This Row],[Rank 6M]]+Table2[[#This Row],[Rank Sharpe]])/3</f>
        <v>184.66666666666666</v>
      </c>
    </row>
    <row r="132" spans="1:48" x14ac:dyDescent="0.3">
      <c r="A132" t="s">
        <v>240</v>
      </c>
      <c r="B132" t="s">
        <v>241</v>
      </c>
      <c r="C132" t="s">
        <v>3169</v>
      </c>
      <c r="D132" t="s">
        <v>242</v>
      </c>
      <c r="E132">
        <v>112992.19578548</v>
      </c>
      <c r="F132">
        <v>428.45</v>
      </c>
      <c r="G132">
        <v>107.02025753001701</v>
      </c>
      <c r="H132">
        <f>(Table2[[#This Row],[1Y Return vs Nifty]]-AVERAGE(Table2[1Y Return vs Nifty]))/_xlfn.STDEV.P(Table2[1Y Return vs Nifty])</f>
        <v>1.2833646286864859</v>
      </c>
      <c r="I132">
        <v>-1.01154392088935</v>
      </c>
      <c r="J132">
        <f>(Table2[[#This Row],[1M Return vs Nifty]]-AVERAGE(Table2[1M Return vs Nifty]))/_xlfn.STDEV.P(Table2[1M Return vs Nifty])</f>
        <v>2.8380687256359102E-2</v>
      </c>
      <c r="K132">
        <v>65.970555685766996</v>
      </c>
      <c r="L132">
        <f>(Table2[[#This Row],[6M Return vs Nifty]]-AVERAGE(Table2[6M Return vs Nifty]))/_xlfn.STDEV.P(Table2[6M Return vs Nifty])</f>
        <v>1.2734596060535865</v>
      </c>
      <c r="M132">
        <v>-2.1791369668164999</v>
      </c>
      <c r="N132">
        <f>(Table2[[#This Row],[1W Return vs Nifty]]-AVERAGE(Table2[1W Return vs Nifty]))/_xlfn.STDEV.P(Table2[1W Return vs Nifty])</f>
        <v>0.12676756020100716</v>
      </c>
      <c r="O132">
        <v>430.35</v>
      </c>
      <c r="P132">
        <v>415.55554815998499</v>
      </c>
      <c r="Q132">
        <v>331.00669997843198</v>
      </c>
      <c r="R132">
        <v>46.556620396246203</v>
      </c>
      <c r="S132" s="1">
        <f>(Table2[[#This Row],[Close Price]]-Table2[[#This Row],[20D EMA]])/Table2[[#This Row],[20D EMA]]</f>
        <v>-4.4150110375276727E-3</v>
      </c>
      <c r="T132" s="1">
        <f>(Table2[[#This Row],[Close Price]]-Table2[[#This Row],[50D EMA]])/Table2[[#This Row],[50D EMA]]</f>
        <v>3.1029430113758825E-2</v>
      </c>
      <c r="U132" s="1">
        <f>(Table2[[#This Row],[Close Price]]-Table2[[#This Row],[200D EMA]])/Table2[[#This Row],[200D EMA]]</f>
        <v>0.29438467568154147</v>
      </c>
      <c r="V132">
        <v>0.33887252688401498</v>
      </c>
      <c r="W132">
        <v>427.25</v>
      </c>
      <c r="X132">
        <v>438.65</v>
      </c>
      <c r="Y132">
        <v>416.8</v>
      </c>
      <c r="Z132">
        <v>438.65</v>
      </c>
      <c r="AA132">
        <v>414</v>
      </c>
      <c r="AB132">
        <v>460</v>
      </c>
      <c r="AC132" s="1">
        <f>(Table2[[#This Row],[Close Price]]/Table2[[#This Row],[Day Low]])-1</f>
        <v>2.808660035108268E-3</v>
      </c>
      <c r="AD132" s="1">
        <f>(Table2[[#This Row],[Day High]]/Table2[[#This Row],[Close Price]])-1</f>
        <v>2.3806745244485894E-2</v>
      </c>
      <c r="AE132" s="1">
        <f>(Table2[[#This Row],[Close Price]]/Table2[[#This Row],[Current Week Low]])-1</f>
        <v>2.7951055662188029E-2</v>
      </c>
      <c r="AF132" s="1">
        <f>(Table2[[#This Row],[Current Week High]]/Table2[[#This Row],[Close Price]])-1</f>
        <v>2.3806745244485894E-2</v>
      </c>
      <c r="AG132" s="1">
        <f>(Table2[[#This Row],[Close Price]]/Table2[[#This Row],[Current Month Low]])-1</f>
        <v>3.4903381642511944E-2</v>
      </c>
      <c r="AH132" s="1">
        <f>(Table2[[#This Row],[Current Month High]]/Table2[[#This Row],[Close Price]])-1</f>
        <v>7.3637530633679615E-2</v>
      </c>
      <c r="AI132">
        <v>7.4454428754813797</v>
      </c>
      <c r="AJ132">
        <v>157.018596280743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0.12</v>
      </c>
      <c r="AM132" t="s">
        <v>3226</v>
      </c>
      <c r="AN132">
        <v>-3.6</v>
      </c>
      <c r="AO132" t="s">
        <v>3227</v>
      </c>
      <c r="AP132">
        <v>4.1829198035556001E-2</v>
      </c>
      <c r="AQ132">
        <f>(Table2[[#This Row],[Sharpe Ratio]]-AVERAGE(Table2[Sharpe Ratio]))/_xlfn.STDEV.P(Table2[Sharpe Ratio])</f>
        <v>-0.24907436537473943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2.4628981168226991</v>
      </c>
      <c r="AS132">
        <f>_xlfn.RANK.AVG(Table2[[#This Row],[1Y Return vs Nifty Z-Score]],Table2[1Y Return vs Nifty Z-Score])</f>
        <v>73</v>
      </c>
      <c r="AT132">
        <f>_xlfn.RANK.AVG(Table2[[#This Row],[6M Return vs Nifty Z-Score]],Table2[6M Return vs Nifty Z-Score])</f>
        <v>76</v>
      </c>
      <c r="AU132">
        <f>_xlfn.RANK.AVG(Table2[[#This Row],[Sharpe Ratio Z-Score]],Table2[Sharpe Ratio Z-Score])</f>
        <v>405</v>
      </c>
      <c r="AV132">
        <f>(Table2[[#This Row],[Rank 1Y]]+Table2[[#This Row],[Rank 6M]]+Table2[[#This Row],[Rank Sharpe]])/3</f>
        <v>184.66666666666666</v>
      </c>
    </row>
    <row r="133" spans="1:48" x14ac:dyDescent="0.3">
      <c r="A133" t="s">
        <v>1187</v>
      </c>
      <c r="B133" t="s">
        <v>1188</v>
      </c>
      <c r="C133" t="s">
        <v>3171</v>
      </c>
      <c r="D133" t="s">
        <v>46</v>
      </c>
      <c r="E133">
        <v>10455.902968050001</v>
      </c>
      <c r="F133">
        <v>6614.25</v>
      </c>
      <c r="G133">
        <v>27.742833196226201</v>
      </c>
      <c r="H133">
        <f>(Table2[[#This Row],[1Y Return vs Nifty]]-AVERAGE(Table2[1Y Return vs Nifty]))/_xlfn.STDEV.P(Table2[1Y Return vs Nifty])</f>
        <v>-2.043570679466445E-2</v>
      </c>
      <c r="I133">
        <v>12.1694095467575</v>
      </c>
      <c r="J133">
        <f>(Table2[[#This Row],[1M Return vs Nifty]]-AVERAGE(Table2[1M Return vs Nifty]))/_xlfn.STDEV.P(Table2[1M Return vs Nifty])</f>
        <v>1.2881104197894993</v>
      </c>
      <c r="K133">
        <v>28.774381523595999</v>
      </c>
      <c r="L133">
        <f>(Table2[[#This Row],[6M Return vs Nifty]]-AVERAGE(Table2[6M Return vs Nifty]))/_xlfn.STDEV.P(Table2[6M Return vs Nifty])</f>
        <v>0.21828728820127791</v>
      </c>
      <c r="M133">
        <v>-0.95495179813211095</v>
      </c>
      <c r="N133">
        <f>(Table2[[#This Row],[1W Return vs Nifty]]-AVERAGE(Table2[1W Return vs Nifty]))/_xlfn.STDEV.P(Table2[1W Return vs Nifty])</f>
        <v>0.41888675922593011</v>
      </c>
      <c r="O133">
        <v>6415.09</v>
      </c>
      <c r="P133">
        <v>6090.7195277563796</v>
      </c>
      <c r="Q133">
        <v>5187.6325757066497</v>
      </c>
      <c r="R133">
        <v>57.919262661891203</v>
      </c>
      <c r="S133" s="1">
        <f>(Table2[[#This Row],[Close Price]]-Table2[[#This Row],[20D EMA]])/Table2[[#This Row],[20D EMA]]</f>
        <v>3.1045550413166433E-2</v>
      </c>
      <c r="T133" s="1">
        <f>(Table2[[#This Row],[Close Price]]-Table2[[#This Row],[50D EMA]])/Table2[[#This Row],[50D EMA]]</f>
        <v>8.5955439231409123E-2</v>
      </c>
      <c r="U133" s="1">
        <f>(Table2[[#This Row],[Close Price]]-Table2[[#This Row],[200D EMA]])/Table2[[#This Row],[200D EMA]]</f>
        <v>0.27500355961486328</v>
      </c>
      <c r="V133">
        <v>0.551645989810713</v>
      </c>
      <c r="W133">
        <v>6580.2</v>
      </c>
      <c r="X133">
        <v>6660</v>
      </c>
      <c r="Y133">
        <v>6136</v>
      </c>
      <c r="Z133">
        <v>6660</v>
      </c>
      <c r="AA133">
        <v>6136</v>
      </c>
      <c r="AB133">
        <v>6849.95</v>
      </c>
      <c r="AC133" s="1">
        <f>(Table2[[#This Row],[Close Price]]/Table2[[#This Row],[Day Low]])-1</f>
        <v>5.1746147533509035E-3</v>
      </c>
      <c r="AD133" s="1">
        <f>(Table2[[#This Row],[Day High]]/Table2[[#This Row],[Close Price]])-1</f>
        <v>6.9168840004536492E-3</v>
      </c>
      <c r="AE133" s="1">
        <f>(Table2[[#This Row],[Close Price]]/Table2[[#This Row],[Current Week Low]])-1</f>
        <v>7.7941655801825327E-2</v>
      </c>
      <c r="AF133" s="1">
        <f>(Table2[[#This Row],[Current Week High]]/Table2[[#This Row],[Close Price]])-1</f>
        <v>6.9168840004536492E-3</v>
      </c>
      <c r="AG133" s="1">
        <f>(Table2[[#This Row],[Close Price]]/Table2[[#This Row],[Current Month Low]])-1</f>
        <v>7.7941655801825327E-2</v>
      </c>
      <c r="AH133" s="1">
        <f>(Table2[[#This Row],[Current Month High]]/Table2[[#This Row],[Close Price]])-1</f>
        <v>3.5635181615451428E-2</v>
      </c>
      <c r="AI133">
        <v>12.635597384435099</v>
      </c>
      <c r="AJ133">
        <v>96.563099005928706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0.28000000000000003</v>
      </c>
      <c r="AM133" t="s">
        <v>3226</v>
      </c>
      <c r="AN133">
        <v>-2.27</v>
      </c>
      <c r="AO133" t="s">
        <v>3227</v>
      </c>
      <c r="AP133">
        <v>0.224181389975666</v>
      </c>
      <c r="AQ133">
        <f>(Table2[[#This Row],[Sharpe Ratio]]-AVERAGE(Table2[Sharpe Ratio]))/_xlfn.STDEV.P(Table2[Sharpe Ratio])</f>
        <v>1.8720333644474745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3.7768821248695175</v>
      </c>
      <c r="AS133">
        <f>_xlfn.RANK.AVG(Table2[[#This Row],[1Y Return vs Nifty Z-Score]],Table2[1Y Return vs Nifty Z-Score])</f>
        <v>304</v>
      </c>
      <c r="AT133">
        <f>_xlfn.RANK.AVG(Table2[[#This Row],[6M Return vs Nifty Z-Score]],Table2[6M Return vs Nifty Z-Score])</f>
        <v>236</v>
      </c>
      <c r="AU133">
        <f>_xlfn.RANK.AVG(Table2[[#This Row],[Sharpe Ratio Z-Score]],Table2[Sharpe Ratio Z-Score])</f>
        <v>23</v>
      </c>
      <c r="AV133">
        <f>(Table2[[#This Row],[Rank 1Y]]+Table2[[#This Row],[Rank 6M]]+Table2[[#This Row],[Rank Sharpe]])/3</f>
        <v>187.66666666666666</v>
      </c>
    </row>
    <row r="134" spans="1:48" x14ac:dyDescent="0.3">
      <c r="A134" t="s">
        <v>1221</v>
      </c>
      <c r="B134" t="s">
        <v>1222</v>
      </c>
      <c r="C134" t="s">
        <v>3177</v>
      </c>
      <c r="D134" t="s">
        <v>835</v>
      </c>
      <c r="E134">
        <v>10014.517255446</v>
      </c>
      <c r="F134">
        <v>215.19</v>
      </c>
      <c r="G134">
        <v>48.468789375285603</v>
      </c>
      <c r="H134">
        <f>(Table2[[#This Row],[1Y Return vs Nifty]]-AVERAGE(Table2[1Y Return vs Nifty]))/_xlfn.STDEV.P(Table2[1Y Return vs Nifty])</f>
        <v>0.32042436587431267</v>
      </c>
      <c r="I134">
        <v>-5.2070489498342098</v>
      </c>
      <c r="J134">
        <f>(Table2[[#This Row],[1M Return vs Nifty]]-AVERAGE(Table2[1M Return vs Nifty]))/_xlfn.STDEV.P(Table2[1M Return vs Nifty])</f>
        <v>-0.3725920072400507</v>
      </c>
      <c r="K134">
        <v>35.477190526533803</v>
      </c>
      <c r="L134">
        <f>(Table2[[#This Row],[6M Return vs Nifty]]-AVERAGE(Table2[6M Return vs Nifty]))/_xlfn.STDEV.P(Table2[6M Return vs Nifty])</f>
        <v>0.40843099709228942</v>
      </c>
      <c r="M134">
        <v>-7.7417430805566196</v>
      </c>
      <c r="N134">
        <f>(Table2[[#This Row],[1W Return vs Nifty]]-AVERAGE(Table2[1W Return vs Nifty]))/_xlfn.STDEV.P(Table2[1W Return vs Nifty])</f>
        <v>-1.2006002955811399</v>
      </c>
      <c r="O134">
        <v>216.59</v>
      </c>
      <c r="P134">
        <v>220.93468386448001</v>
      </c>
      <c r="Q134">
        <v>193.254873362317</v>
      </c>
      <c r="R134">
        <v>50.113158815053502</v>
      </c>
      <c r="S134" s="1">
        <f>(Table2[[#This Row],[Close Price]]-Table2[[#This Row],[20D EMA]])/Table2[[#This Row],[20D EMA]]</f>
        <v>-6.4638256613879022E-3</v>
      </c>
      <c r="T134" s="1">
        <f>(Table2[[#This Row],[Close Price]]-Table2[[#This Row],[50D EMA]])/Table2[[#This Row],[50D EMA]]</f>
        <v>-2.6001729398014137E-2</v>
      </c>
      <c r="U134" s="1">
        <f>(Table2[[#This Row],[Close Price]]-Table2[[#This Row],[200D EMA]])/Table2[[#This Row],[200D EMA]]</f>
        <v>0.11350361445508651</v>
      </c>
      <c r="V134">
        <v>0.92531882063877402</v>
      </c>
      <c r="W134">
        <v>209.99</v>
      </c>
      <c r="X134">
        <v>218.2</v>
      </c>
      <c r="Y134">
        <v>200.43</v>
      </c>
      <c r="Z134">
        <v>218.5</v>
      </c>
      <c r="AA134">
        <v>200.43</v>
      </c>
      <c r="AB134">
        <v>230</v>
      </c>
      <c r="AC134" s="1">
        <f>(Table2[[#This Row],[Close Price]]/Table2[[#This Row],[Day Low]])-1</f>
        <v>2.4763083956378829E-2</v>
      </c>
      <c r="AD134" s="1">
        <f>(Table2[[#This Row],[Day High]]/Table2[[#This Row],[Close Price]])-1</f>
        <v>1.3987638830800675E-2</v>
      </c>
      <c r="AE134" s="1">
        <f>(Table2[[#This Row],[Close Price]]/Table2[[#This Row],[Current Week Low]])-1</f>
        <v>7.3641670408621351E-2</v>
      </c>
      <c r="AF134" s="1">
        <f>(Table2[[#This Row],[Current Week High]]/Table2[[#This Row],[Close Price]])-1</f>
        <v>1.5381755657790874E-2</v>
      </c>
      <c r="AG134" s="1">
        <f>(Table2[[#This Row],[Close Price]]/Table2[[#This Row],[Current Month Low]])-1</f>
        <v>7.3641670408621351E-2</v>
      </c>
      <c r="AH134" s="1">
        <f>(Table2[[#This Row],[Current Month High]]/Table2[[#This Row],[Close Price]])-1</f>
        <v>6.882290069241126E-2</v>
      </c>
      <c r="AI134">
        <v>22.682280775128898</v>
      </c>
      <c r="AJ134">
        <v>89.511228533685596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-0.17</v>
      </c>
      <c r="AM134" t="s">
        <v>3227</v>
      </c>
      <c r="AN134">
        <v>-7.25</v>
      </c>
      <c r="AO134" t="s">
        <v>3227</v>
      </c>
      <c r="AP134">
        <v>0.12819032288715801</v>
      </c>
      <c r="AQ134">
        <f>(Table2[[#This Row],[Sharpe Ratio]]-AVERAGE(Table2[Sharpe Ratio]))/_xlfn.STDEV.P(Table2[Sharpe Ratio])</f>
        <v>0.7554720978728019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203</v>
      </c>
      <c r="AT134">
        <f>_xlfn.RANK.AVG(Table2[[#This Row],[6M Return vs Nifty Z-Score]],Table2[6M Return vs Nifty Z-Score])</f>
        <v>201</v>
      </c>
      <c r="AU134">
        <f>_xlfn.RANK.AVG(Table2[[#This Row],[Sharpe Ratio Z-Score]],Table2[Sharpe Ratio Z-Score])</f>
        <v>160</v>
      </c>
      <c r="AV134">
        <f>(Table2[[#This Row],[Rank 1Y]]+Table2[[#This Row],[Rank 6M]]+Table2[[#This Row],[Rank Sharpe]])/3</f>
        <v>188</v>
      </c>
    </row>
    <row r="135" spans="1:48" x14ac:dyDescent="0.3">
      <c r="A135" t="s">
        <v>164</v>
      </c>
      <c r="B135" t="s">
        <v>165</v>
      </c>
      <c r="C135" t="s">
        <v>3180</v>
      </c>
      <c r="D135" t="s">
        <v>166</v>
      </c>
      <c r="E135">
        <v>162838.87168499999</v>
      </c>
      <c r="F135">
        <v>7684.4</v>
      </c>
      <c r="G135">
        <v>50.674733351607998</v>
      </c>
      <c r="H135">
        <f>(Table2[[#This Row],[1Y Return vs Nifty]]-AVERAGE(Table2[1Y Return vs Nifty]))/_xlfn.STDEV.P(Table2[1Y Return vs Nifty])</f>
        <v>0.35670342666054788</v>
      </c>
      <c r="I135">
        <v>-5.6206530502255498</v>
      </c>
      <c r="J135">
        <f>(Table2[[#This Row],[1M Return vs Nifty]]-AVERAGE(Table2[1M Return vs Nifty]))/_xlfn.STDEV.P(Table2[1M Return vs Nifty])</f>
        <v>-0.41212096726858571</v>
      </c>
      <c r="K135">
        <v>22.019978183626201</v>
      </c>
      <c r="L135">
        <f>(Table2[[#This Row],[6M Return vs Nifty]]-AVERAGE(Table2[6M Return vs Nifty]))/_xlfn.STDEV.P(Table2[6M Return vs Nifty])</f>
        <v>2.6679963295438001E-2</v>
      </c>
      <c r="M135">
        <v>-0.59463641170571402</v>
      </c>
      <c r="N135">
        <f>(Table2[[#This Row],[1W Return vs Nifty]]-AVERAGE(Table2[1W Return vs Nifty]))/_xlfn.STDEV.P(Table2[1W Return vs Nifty])</f>
        <v>0.50486643352009797</v>
      </c>
      <c r="O135">
        <v>7717.03</v>
      </c>
      <c r="P135">
        <v>7797.9147420035697</v>
      </c>
      <c r="Q135">
        <v>6779.8685319961196</v>
      </c>
      <c r="R135">
        <v>49.684739918909202</v>
      </c>
      <c r="S135" s="1">
        <f>(Table2[[#This Row],[Close Price]]-Table2[[#This Row],[20D EMA]])/Table2[[#This Row],[20D EMA]]</f>
        <v>-4.2283106324583564E-3</v>
      </c>
      <c r="T135" s="1">
        <f>(Table2[[#This Row],[Close Price]]-Table2[[#This Row],[50D EMA]])/Table2[[#This Row],[50D EMA]]</f>
        <v>-1.4557063748353315E-2</v>
      </c>
      <c r="U135" s="1">
        <f>(Table2[[#This Row],[Close Price]]-Table2[[#This Row],[200D EMA]])/Table2[[#This Row],[200D EMA]]</f>
        <v>0.13341430792280703</v>
      </c>
      <c r="V135">
        <v>0.67495630254532402</v>
      </c>
      <c r="W135">
        <v>7652.3</v>
      </c>
      <c r="X135">
        <v>7869.9</v>
      </c>
      <c r="Y135">
        <v>7431.55</v>
      </c>
      <c r="Z135">
        <v>7869.9</v>
      </c>
      <c r="AA135">
        <v>7431.55</v>
      </c>
      <c r="AB135">
        <v>7947.35</v>
      </c>
      <c r="AC135" s="1">
        <f>(Table2[[#This Row],[Close Price]]/Table2[[#This Row],[Day Low]])-1</f>
        <v>4.1948172444885579E-3</v>
      </c>
      <c r="AD135" s="1">
        <f>(Table2[[#This Row],[Day High]]/Table2[[#This Row],[Close Price]])-1</f>
        <v>2.4139815730571001E-2</v>
      </c>
      <c r="AE135" s="1">
        <f>(Table2[[#This Row],[Close Price]]/Table2[[#This Row],[Current Week Low]])-1</f>
        <v>3.4023857741655394E-2</v>
      </c>
      <c r="AF135" s="1">
        <f>(Table2[[#This Row],[Current Week High]]/Table2[[#This Row],[Close Price]])-1</f>
        <v>2.4139815730571001E-2</v>
      </c>
      <c r="AG135" s="1">
        <f>(Table2[[#This Row],[Close Price]]/Table2[[#This Row],[Current Month Low]])-1</f>
        <v>3.4023857741655394E-2</v>
      </c>
      <c r="AH135" s="1">
        <f>(Table2[[#This Row],[Current Month High]]/Table2[[#This Row],[Close Price]])-1</f>
        <v>3.4218676799750325E-2</v>
      </c>
      <c r="AI135">
        <v>19.071755764926301</v>
      </c>
      <c r="AJ135">
        <v>99.594805194805105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-0.12</v>
      </c>
      <c r="AM135" t="s">
        <v>3227</v>
      </c>
      <c r="AN135">
        <v>-3.2</v>
      </c>
      <c r="AO135" t="s">
        <v>3227</v>
      </c>
      <c r="AP135">
        <v>0.17443282553508899</v>
      </c>
      <c r="AQ135">
        <f>(Table2[[#This Row],[Sharpe Ratio]]-AVERAGE(Table2[Sharpe Ratio]))/_xlfn.STDEV.P(Table2[Sharpe Ratio])</f>
        <v>1.2933616004298363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190</v>
      </c>
      <c r="AT135">
        <f>_xlfn.RANK.AVG(Table2[[#This Row],[6M Return vs Nifty Z-Score]],Table2[6M Return vs Nifty Z-Score])</f>
        <v>301</v>
      </c>
      <c r="AU135">
        <f>_xlfn.RANK.AVG(Table2[[#This Row],[Sharpe Ratio Z-Score]],Table2[Sharpe Ratio Z-Score])</f>
        <v>73</v>
      </c>
      <c r="AV135">
        <f>(Table2[[#This Row],[Rank 1Y]]+Table2[[#This Row],[Rank 6M]]+Table2[[#This Row],[Rank Sharpe]])/3</f>
        <v>188</v>
      </c>
    </row>
    <row r="136" spans="1:48" x14ac:dyDescent="0.3">
      <c r="A136" t="s">
        <v>515</v>
      </c>
      <c r="B136" t="s">
        <v>516</v>
      </c>
      <c r="C136" t="s">
        <v>3172</v>
      </c>
      <c r="D136" t="s">
        <v>54</v>
      </c>
      <c r="E136">
        <v>41539.518522450002</v>
      </c>
      <c r="F136">
        <v>3325.5</v>
      </c>
      <c r="G136">
        <v>56.254063078470303</v>
      </c>
      <c r="H136">
        <f>(Table2[[#This Row],[1Y Return vs Nifty]]-AVERAGE(Table2[1Y Return vs Nifty]))/_xlfn.STDEV.P(Table2[1Y Return vs Nifty])</f>
        <v>0.44846135182995145</v>
      </c>
      <c r="I136">
        <v>5.3833445336930801</v>
      </c>
      <c r="J136">
        <f>(Table2[[#This Row],[1M Return vs Nifty]]-AVERAGE(Table2[1M Return vs Nifty]))/_xlfn.STDEV.P(Table2[1M Return vs Nifty])</f>
        <v>0.63955279572664037</v>
      </c>
      <c r="K136">
        <v>42.285496832067203</v>
      </c>
      <c r="L136">
        <f>(Table2[[#This Row],[6M Return vs Nifty]]-AVERAGE(Table2[6M Return vs Nifty]))/_xlfn.STDEV.P(Table2[6M Return vs Nifty])</f>
        <v>0.60156742864401391</v>
      </c>
      <c r="M136">
        <v>-0.19090152224422399</v>
      </c>
      <c r="N136">
        <f>(Table2[[#This Row],[1W Return vs Nifty]]-AVERAGE(Table2[1W Return vs Nifty]))/_xlfn.STDEV.P(Table2[1W Return vs Nifty])</f>
        <v>0.60120701625616635</v>
      </c>
      <c r="O136">
        <v>3196.65</v>
      </c>
      <c r="P136">
        <v>2921.0858074121702</v>
      </c>
      <c r="Q136">
        <v>2392.4283621428299</v>
      </c>
      <c r="R136">
        <v>58.365427770681102</v>
      </c>
      <c r="S136" s="1">
        <f>(Table2[[#This Row],[Close Price]]-Table2[[#This Row],[20D EMA]])/Table2[[#This Row],[20D EMA]]</f>
        <v>4.0307822251419427E-2</v>
      </c>
      <c r="T136" s="1">
        <f>(Table2[[#This Row],[Close Price]]-Table2[[#This Row],[50D EMA]])/Table2[[#This Row],[50D EMA]]</f>
        <v>0.13844652956158993</v>
      </c>
      <c r="U136" s="1">
        <f>(Table2[[#This Row],[Close Price]]-Table2[[#This Row],[200D EMA]])/Table2[[#This Row],[200D EMA]]</f>
        <v>0.39001027266766075</v>
      </c>
      <c r="V136">
        <v>0.99338817027528004</v>
      </c>
      <c r="W136">
        <v>3264</v>
      </c>
      <c r="X136">
        <v>3450.45</v>
      </c>
      <c r="Y136">
        <v>3231.75</v>
      </c>
      <c r="Z136">
        <v>3485</v>
      </c>
      <c r="AA136">
        <v>3145.05</v>
      </c>
      <c r="AB136">
        <v>3485</v>
      </c>
      <c r="AC136" s="1">
        <f>(Table2[[#This Row],[Close Price]]/Table2[[#This Row],[Day Low]])-1</f>
        <v>1.8841911764705843E-2</v>
      </c>
      <c r="AD136" s="1">
        <f>(Table2[[#This Row],[Day High]]/Table2[[#This Row],[Close Price]])-1</f>
        <v>3.7573297248534088E-2</v>
      </c>
      <c r="AE136" s="1">
        <f>(Table2[[#This Row],[Close Price]]/Table2[[#This Row],[Current Week Low]])-1</f>
        <v>2.9009050823856963E-2</v>
      </c>
      <c r="AF136" s="1">
        <f>(Table2[[#This Row],[Current Week High]]/Table2[[#This Row],[Close Price]])-1</f>
        <v>4.7962712374079119E-2</v>
      </c>
      <c r="AG136" s="1">
        <f>(Table2[[#This Row],[Close Price]]/Table2[[#This Row],[Current Month Low]])-1</f>
        <v>5.7375876377164126E-2</v>
      </c>
      <c r="AH136" s="1">
        <f>(Table2[[#This Row],[Current Month High]]/Table2[[#This Row],[Close Price]])-1</f>
        <v>4.7962712374079119E-2</v>
      </c>
      <c r="AI136">
        <v>4.7962712374079102</v>
      </c>
      <c r="AJ136">
        <v>101.53934729250599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0.2</v>
      </c>
      <c r="AM136" t="s">
        <v>3226</v>
      </c>
      <c r="AN136">
        <v>7.96</v>
      </c>
      <c r="AO136" t="s">
        <v>3226</v>
      </c>
      <c r="AP136">
        <v>9.3339644636316998E-2</v>
      </c>
      <c r="AQ136">
        <f>(Table2[[#This Row],[Sharpe Ratio]]-AVERAGE(Table2[Sharpe Ratio]))/_xlfn.STDEV.P(Table2[Sharpe Ratio])</f>
        <v>0.35009148664502998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2.6408800791018017</v>
      </c>
      <c r="AS136">
        <f>_xlfn.RANK.AVG(Table2[[#This Row],[1Y Return vs Nifty Z-Score]],Table2[1Y Return vs Nifty Z-Score])</f>
        <v>167</v>
      </c>
      <c r="AT136">
        <f>_xlfn.RANK.AVG(Table2[[#This Row],[6M Return vs Nifty Z-Score]],Table2[6M Return vs Nifty Z-Score])</f>
        <v>157</v>
      </c>
      <c r="AU136">
        <f>_xlfn.RANK.AVG(Table2[[#This Row],[Sharpe Ratio Z-Score]],Table2[Sharpe Ratio Z-Score])</f>
        <v>249</v>
      </c>
      <c r="AV136">
        <f>(Table2[[#This Row],[Rank 1Y]]+Table2[[#This Row],[Rank 6M]]+Table2[[#This Row],[Rank Sharpe]])/3</f>
        <v>191</v>
      </c>
    </row>
    <row r="137" spans="1:48" x14ac:dyDescent="0.3">
      <c r="A137" t="s">
        <v>843</v>
      </c>
      <c r="B137" t="s">
        <v>844</v>
      </c>
      <c r="C137" t="s">
        <v>3183</v>
      </c>
      <c r="D137" t="s">
        <v>625</v>
      </c>
      <c r="E137">
        <v>19346.55900392</v>
      </c>
      <c r="F137">
        <v>617.20000000000005</v>
      </c>
      <c r="G137">
        <v>92.796918136071099</v>
      </c>
      <c r="H137">
        <f>(Table2[[#This Row],[1Y Return vs Nifty]]-AVERAGE(Table2[1Y Return vs Nifty]))/_xlfn.STDEV.P(Table2[1Y Return vs Nifty])</f>
        <v>1.0494469045761596</v>
      </c>
      <c r="I137">
        <v>-15.8721935794338</v>
      </c>
      <c r="J137">
        <f>(Table2[[#This Row],[1M Return vs Nifty]]-AVERAGE(Table2[1M Return vs Nifty]))/_xlfn.STDEV.P(Table2[1M Return vs Nifty])</f>
        <v>-1.3918809247413495</v>
      </c>
      <c r="K137">
        <v>14.9695779116074</v>
      </c>
      <c r="L137">
        <f>(Table2[[#This Row],[6M Return vs Nifty]]-AVERAGE(Table2[6M Return vs Nifty]))/_xlfn.STDEV.P(Table2[6M Return vs Nifty])</f>
        <v>-0.17332413294246432</v>
      </c>
      <c r="M137">
        <v>-7.1484863244295003</v>
      </c>
      <c r="N137">
        <f>(Table2[[#This Row],[1W Return vs Nifty]]-AVERAGE(Table2[1W Return vs Nifty]))/_xlfn.STDEV.P(Table2[1W Return vs Nifty])</f>
        <v>-1.0590353650059534</v>
      </c>
      <c r="O137">
        <v>649.98</v>
      </c>
      <c r="P137">
        <v>661.68773695615596</v>
      </c>
      <c r="Q137">
        <v>594.84104654897396</v>
      </c>
      <c r="R137">
        <v>31.561030381407001</v>
      </c>
      <c r="S137" s="1">
        <f>(Table2[[#This Row],[Close Price]]-Table2[[#This Row],[20D EMA]])/Table2[[#This Row],[20D EMA]]</f>
        <v>-5.0432320994492096E-2</v>
      </c>
      <c r="T137" s="1">
        <f>(Table2[[#This Row],[Close Price]]-Table2[[#This Row],[50D EMA]])/Table2[[#This Row],[50D EMA]]</f>
        <v>-6.7233733484022104E-2</v>
      </c>
      <c r="U137" s="1">
        <f>(Table2[[#This Row],[Close Price]]-Table2[[#This Row],[200D EMA]])/Table2[[#This Row],[200D EMA]]</f>
        <v>3.7588114641287189E-2</v>
      </c>
      <c r="V137">
        <v>0.60165297805203699</v>
      </c>
      <c r="W137">
        <v>615</v>
      </c>
      <c r="X137">
        <v>630.5</v>
      </c>
      <c r="Y137">
        <v>605.5</v>
      </c>
      <c r="Z137">
        <v>640.25</v>
      </c>
      <c r="AA137">
        <v>605.5</v>
      </c>
      <c r="AB137">
        <v>687.2</v>
      </c>
      <c r="AC137" s="1">
        <f>(Table2[[#This Row],[Close Price]]/Table2[[#This Row],[Day Low]])-1</f>
        <v>3.5772357723578008E-3</v>
      </c>
      <c r="AD137" s="1">
        <f>(Table2[[#This Row],[Day High]]/Table2[[#This Row],[Close Price]])-1</f>
        <v>2.1548930654568865E-2</v>
      </c>
      <c r="AE137" s="1">
        <f>(Table2[[#This Row],[Close Price]]/Table2[[#This Row],[Current Week Low]])-1</f>
        <v>1.9322873658133899E-2</v>
      </c>
      <c r="AF137" s="1">
        <f>(Table2[[#This Row],[Current Week High]]/Table2[[#This Row],[Close Price]])-1</f>
        <v>3.7346079066753024E-2</v>
      </c>
      <c r="AG137" s="1">
        <f>(Table2[[#This Row],[Close Price]]/Table2[[#This Row],[Current Month Low]])-1</f>
        <v>1.9322873658133899E-2</v>
      </c>
      <c r="AH137" s="1">
        <f>(Table2[[#This Row],[Current Month High]]/Table2[[#This Row],[Close Price]])-1</f>
        <v>0.11341542449773168</v>
      </c>
      <c r="AI137">
        <v>26.7417368762151</v>
      </c>
      <c r="AJ137">
        <v>126.03918696209401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-0.11</v>
      </c>
      <c r="AM137" t="s">
        <v>3227</v>
      </c>
      <c r="AN137">
        <v>-8.39</v>
      </c>
      <c r="AO137" t="s">
        <v>3227</v>
      </c>
      <c r="AP137">
        <v>0.14097595218567799</v>
      </c>
      <c r="AQ137">
        <f>(Table2[[#This Row],[Sharpe Ratio]]-AVERAGE(Table2[Sharpe Ratio]))/_xlfn.STDEV.P(Table2[Sharpe Ratio])</f>
        <v>0.90419362870386011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89</v>
      </c>
      <c r="AT137">
        <f>_xlfn.RANK.AVG(Table2[[#This Row],[6M Return vs Nifty Z-Score]],Table2[6M Return vs Nifty Z-Score])</f>
        <v>361</v>
      </c>
      <c r="AU137">
        <f>_xlfn.RANK.AVG(Table2[[#This Row],[Sharpe Ratio Z-Score]],Table2[Sharpe Ratio Z-Score])</f>
        <v>131</v>
      </c>
      <c r="AV137">
        <f>(Table2[[#This Row],[Rank 1Y]]+Table2[[#This Row],[Rank 6M]]+Table2[[#This Row],[Rank Sharpe]])/3</f>
        <v>193.66666666666666</v>
      </c>
    </row>
    <row r="138" spans="1:48" x14ac:dyDescent="0.3">
      <c r="A138" t="s">
        <v>1201</v>
      </c>
      <c r="B138" t="s">
        <v>1202</v>
      </c>
      <c r="C138" t="s">
        <v>3171</v>
      </c>
      <c r="D138" t="s">
        <v>46</v>
      </c>
      <c r="E138">
        <v>10197.649593725</v>
      </c>
      <c r="F138">
        <v>1564.75</v>
      </c>
      <c r="G138">
        <v>37.088590762661198</v>
      </c>
      <c r="H138">
        <f>(Table2[[#This Row],[1Y Return vs Nifty]]-AVERAGE(Table2[1Y Return vs Nifty]))/_xlfn.STDEV.P(Table2[1Y Return vs Nifty])</f>
        <v>0.13326507186761324</v>
      </c>
      <c r="I138">
        <v>-12.030388390989</v>
      </c>
      <c r="J138">
        <f>(Table2[[#This Row],[1M Return vs Nifty]]-AVERAGE(Table2[1M Return vs Nifty]))/_xlfn.STDEV.P(Table2[1M Return vs Nifty])</f>
        <v>-1.0247120219481587</v>
      </c>
      <c r="K138">
        <v>63.365756245874401</v>
      </c>
      <c r="L138">
        <f>(Table2[[#This Row],[6M Return vs Nifty]]-AVERAGE(Table2[6M Return vs Nifty]))/_xlfn.STDEV.P(Table2[6M Return vs Nifty])</f>
        <v>1.1995672683484055</v>
      </c>
      <c r="M138">
        <v>-3.97840779178087</v>
      </c>
      <c r="N138">
        <f>(Table2[[#This Row],[1W Return vs Nifty]]-AVERAGE(Table2[1W Return vs Nifty]))/_xlfn.STDEV.P(Table2[1W Return vs Nifty])</f>
        <v>-0.30258052018977161</v>
      </c>
      <c r="O138">
        <v>1542.17</v>
      </c>
      <c r="P138">
        <v>1562.1931603446301</v>
      </c>
      <c r="Q138">
        <v>1319.67915228058</v>
      </c>
      <c r="R138">
        <v>57.105191579450697</v>
      </c>
      <c r="S138" s="1">
        <f>(Table2[[#This Row],[Close Price]]-Table2[[#This Row],[20D EMA]])/Table2[[#This Row],[20D EMA]]</f>
        <v>1.4641706167283714E-2</v>
      </c>
      <c r="T138" s="1">
        <f>(Table2[[#This Row],[Close Price]]-Table2[[#This Row],[50D EMA]])/Table2[[#This Row],[50D EMA]]</f>
        <v>1.6366987900560629E-3</v>
      </c>
      <c r="U138" s="1">
        <f>(Table2[[#This Row],[Close Price]]-Table2[[#This Row],[200D EMA]])/Table2[[#This Row],[200D EMA]]</f>
        <v>0.18570487174545816</v>
      </c>
      <c r="V138">
        <v>0.92728949056799703</v>
      </c>
      <c r="W138">
        <v>1537</v>
      </c>
      <c r="X138">
        <v>1598</v>
      </c>
      <c r="Y138">
        <v>1440</v>
      </c>
      <c r="Z138">
        <v>1598</v>
      </c>
      <c r="AA138">
        <v>1440</v>
      </c>
      <c r="AB138">
        <v>1598</v>
      </c>
      <c r="AC138" s="1">
        <f>(Table2[[#This Row],[Close Price]]/Table2[[#This Row],[Day Low]])-1</f>
        <v>1.8054651919323428E-2</v>
      </c>
      <c r="AD138" s="1">
        <f>(Table2[[#This Row],[Day High]]/Table2[[#This Row],[Close Price]])-1</f>
        <v>2.1249400862757728E-2</v>
      </c>
      <c r="AE138" s="1">
        <f>(Table2[[#This Row],[Close Price]]/Table2[[#This Row],[Current Week Low]])-1</f>
        <v>8.6631944444444553E-2</v>
      </c>
      <c r="AF138" s="1">
        <f>(Table2[[#This Row],[Current Week High]]/Table2[[#This Row],[Close Price]])-1</f>
        <v>2.1249400862757728E-2</v>
      </c>
      <c r="AG138" s="1">
        <f>(Table2[[#This Row],[Close Price]]/Table2[[#This Row],[Current Month Low]])-1</f>
        <v>8.6631944444444553E-2</v>
      </c>
      <c r="AH138" s="1">
        <f>(Table2[[#This Row],[Current Month High]]/Table2[[#This Row],[Close Price]])-1</f>
        <v>2.1249400862757728E-2</v>
      </c>
      <c r="AI138">
        <v>20.140597539542998</v>
      </c>
      <c r="AJ138">
        <v>94.354738541795996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-0.15</v>
      </c>
      <c r="AM138" t="s">
        <v>3227</v>
      </c>
      <c r="AN138">
        <v>2.78</v>
      </c>
      <c r="AO138" t="s">
        <v>3226</v>
      </c>
      <c r="AP138">
        <v>9.6680601077707998E-2</v>
      </c>
      <c r="AQ138">
        <f>(Table2[[#This Row],[Sharpe Ratio]]-AVERAGE(Table2[Sharpe Ratio]))/_xlfn.STDEV.P(Table2[Sharpe Ratio])</f>
        <v>0.38895325440026046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258</v>
      </c>
      <c r="AT138">
        <f>_xlfn.RANK.AVG(Table2[[#This Row],[6M Return vs Nifty Z-Score]],Table2[6M Return vs Nifty Z-Score])</f>
        <v>85</v>
      </c>
      <c r="AU138">
        <f>_xlfn.RANK.AVG(Table2[[#This Row],[Sharpe Ratio Z-Score]],Table2[Sharpe Ratio Z-Score])</f>
        <v>240</v>
      </c>
      <c r="AV138">
        <f>(Table2[[#This Row],[Rank 1Y]]+Table2[[#This Row],[Rank 6M]]+Table2[[#This Row],[Rank Sharpe]])/3</f>
        <v>194.33333333333334</v>
      </c>
    </row>
    <row r="139" spans="1:48" x14ac:dyDescent="0.3">
      <c r="A139" t="s">
        <v>1519</v>
      </c>
      <c r="B139" t="s">
        <v>1520</v>
      </c>
      <c r="C139" t="s">
        <v>3176</v>
      </c>
      <c r="D139" t="s">
        <v>400</v>
      </c>
      <c r="E139">
        <v>6819.0674028499998</v>
      </c>
      <c r="F139">
        <v>219.5</v>
      </c>
      <c r="G139">
        <v>104.590779981794</v>
      </c>
      <c r="H139">
        <f>(Table2[[#This Row],[1Y Return vs Nifty]]-AVERAGE(Table2[1Y Return vs Nifty]))/_xlfn.STDEV.P(Table2[1Y Return vs Nifty])</f>
        <v>1.2434093240201742</v>
      </c>
      <c r="I139">
        <v>0.52121890733033704</v>
      </c>
      <c r="J139">
        <f>(Table2[[#This Row],[1M Return vs Nifty]]-AVERAGE(Table2[1M Return vs Nifty]))/_xlfn.STDEV.P(Table2[1M Return vs Nifty])</f>
        <v>0.17486985531004445</v>
      </c>
      <c r="K139">
        <v>21.236106106253398</v>
      </c>
      <c r="L139">
        <f>(Table2[[#This Row],[6M Return vs Nifty]]-AVERAGE(Table2[6M Return vs Nifty]))/_xlfn.STDEV.P(Table2[6M Return vs Nifty])</f>
        <v>4.4432646184446051E-3</v>
      </c>
      <c r="M139">
        <v>0.87309670828561803</v>
      </c>
      <c r="N139">
        <f>(Table2[[#This Row],[1W Return vs Nifty]]-AVERAGE(Table2[1W Return vs Nifty]))/_xlfn.STDEV.P(Table2[1W Return vs Nifty])</f>
        <v>0.85510186714734293</v>
      </c>
      <c r="O139">
        <v>212.94</v>
      </c>
      <c r="P139">
        <v>208.76109647281501</v>
      </c>
      <c r="Q139">
        <v>177.91117621325901</v>
      </c>
      <c r="R139">
        <v>71.221426464819203</v>
      </c>
      <c r="S139" s="1">
        <f>(Table2[[#This Row],[Close Price]]-Table2[[#This Row],[20D EMA]])/Table2[[#This Row],[20D EMA]]</f>
        <v>3.080680003756928E-2</v>
      </c>
      <c r="T139" s="1">
        <f>(Table2[[#This Row],[Close Price]]-Table2[[#This Row],[50D EMA]])/Table2[[#This Row],[50D EMA]]</f>
        <v>5.1441114789236672E-2</v>
      </c>
      <c r="U139" s="1">
        <f>(Table2[[#This Row],[Close Price]]-Table2[[#This Row],[200D EMA]])/Table2[[#This Row],[200D EMA]]</f>
        <v>0.23376172690179506</v>
      </c>
      <c r="V139">
        <v>1.33636753677843</v>
      </c>
      <c r="W139">
        <v>217.63</v>
      </c>
      <c r="X139">
        <v>221.95</v>
      </c>
      <c r="Y139">
        <v>209.34</v>
      </c>
      <c r="Z139">
        <v>221.95</v>
      </c>
      <c r="AA139">
        <v>205.08</v>
      </c>
      <c r="AB139">
        <v>221.95</v>
      </c>
      <c r="AC139" s="1">
        <f>(Table2[[#This Row],[Close Price]]/Table2[[#This Row],[Day Low]])-1</f>
        <v>8.5925653632312748E-3</v>
      </c>
      <c r="AD139" s="1">
        <f>(Table2[[#This Row],[Day High]]/Table2[[#This Row],[Close Price]])-1</f>
        <v>1.1161731207289138E-2</v>
      </c>
      <c r="AE139" s="1">
        <f>(Table2[[#This Row],[Close Price]]/Table2[[#This Row],[Current Week Low]])-1</f>
        <v>4.8533486194707098E-2</v>
      </c>
      <c r="AF139" s="1">
        <f>(Table2[[#This Row],[Current Week High]]/Table2[[#This Row],[Close Price]])-1</f>
        <v>1.1161731207289138E-2</v>
      </c>
      <c r="AG139" s="1">
        <f>(Table2[[#This Row],[Close Price]]/Table2[[#This Row],[Current Month Low]])-1</f>
        <v>7.0314023795591929E-2</v>
      </c>
      <c r="AH139" s="1">
        <f>(Table2[[#This Row],[Current Month High]]/Table2[[#This Row],[Close Price]])-1</f>
        <v>1.1161731207289138E-2</v>
      </c>
      <c r="AI139">
        <v>1.20273348519361</v>
      </c>
      <c r="AJ139">
        <v>207.85413744740501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0.06</v>
      </c>
      <c r="AM139" t="s">
        <v>3226</v>
      </c>
      <c r="AN139">
        <v>6.02</v>
      </c>
      <c r="AO139" t="s">
        <v>3226</v>
      </c>
      <c r="AP139">
        <v>0.112711979147535</v>
      </c>
      <c r="AQ139">
        <f>(Table2[[#This Row],[Sharpe Ratio]]-AVERAGE(Table2[Sharpe Ratio]))/_xlfn.STDEV.P(Table2[Sharpe Ratio])</f>
        <v>0.57542910413822479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2.853253415234231</v>
      </c>
      <c r="AS139">
        <f>_xlfn.RANK.AVG(Table2[[#This Row],[1Y Return vs Nifty Z-Score]],Table2[1Y Return vs Nifty Z-Score])</f>
        <v>77</v>
      </c>
      <c r="AT139">
        <f>_xlfn.RANK.AVG(Table2[[#This Row],[6M Return vs Nifty Z-Score]],Table2[6M Return vs Nifty Z-Score])</f>
        <v>308</v>
      </c>
      <c r="AU139">
        <f>_xlfn.RANK.AVG(Table2[[#This Row],[Sharpe Ratio Z-Score]],Table2[Sharpe Ratio Z-Score])</f>
        <v>199</v>
      </c>
      <c r="AV139">
        <f>(Table2[[#This Row],[Rank 1Y]]+Table2[[#This Row],[Rank 6M]]+Table2[[#This Row],[Rank Sharpe]])/3</f>
        <v>194.66666666666666</v>
      </c>
    </row>
    <row r="140" spans="1:48" x14ac:dyDescent="0.3">
      <c r="A140" t="s">
        <v>384</v>
      </c>
      <c r="B140" t="s">
        <v>385</v>
      </c>
      <c r="C140" t="s">
        <v>3178</v>
      </c>
      <c r="D140" t="s">
        <v>338</v>
      </c>
      <c r="E140">
        <v>63581.157214699997</v>
      </c>
      <c r="F140">
        <v>1921.55</v>
      </c>
      <c r="G140">
        <v>90.184565722040503</v>
      </c>
      <c r="H140">
        <f>(Table2[[#This Row],[1Y Return vs Nifty]]-AVERAGE(Table2[1Y Return vs Nifty]))/_xlfn.STDEV.P(Table2[1Y Return vs Nifty])</f>
        <v>1.0064840310667043</v>
      </c>
      <c r="I140">
        <v>11.644477669953799</v>
      </c>
      <c r="J140">
        <f>(Table2[[#This Row],[1M Return vs Nifty]]-AVERAGE(Table2[1M Return vs Nifty]))/_xlfn.STDEV.P(Table2[1M Return vs Nifty])</f>
        <v>1.2379416444890508</v>
      </c>
      <c r="K140">
        <v>69.052473907534804</v>
      </c>
      <c r="L140">
        <f>(Table2[[#This Row],[6M Return vs Nifty]]-AVERAGE(Table2[6M Return vs Nifty]))/_xlfn.STDEV.P(Table2[6M Return vs Nifty])</f>
        <v>1.3608867371159334</v>
      </c>
      <c r="M140">
        <v>1.69887085217189</v>
      </c>
      <c r="N140">
        <f>(Table2[[#This Row],[1W Return vs Nifty]]-AVERAGE(Table2[1W Return vs Nifty]))/_xlfn.STDEV.P(Table2[1W Return vs Nifty])</f>
        <v>1.0521508820008632</v>
      </c>
      <c r="O140">
        <v>1759.9</v>
      </c>
      <c r="P140">
        <v>1638.72270400958</v>
      </c>
      <c r="Q140">
        <v>1337.25408323488</v>
      </c>
      <c r="R140">
        <v>85.1399424806241</v>
      </c>
      <c r="S140" s="1">
        <f>(Table2[[#This Row],[Close Price]]-Table2[[#This Row],[20D EMA]])/Table2[[#This Row],[20D EMA]]</f>
        <v>9.1851809761918202E-2</v>
      </c>
      <c r="T140" s="1">
        <f>(Table2[[#This Row],[Close Price]]-Table2[[#This Row],[50D EMA]])/Table2[[#This Row],[50D EMA]]</f>
        <v>0.17259008818173219</v>
      </c>
      <c r="U140" s="1">
        <f>(Table2[[#This Row],[Close Price]]-Table2[[#This Row],[200D EMA]])/Table2[[#This Row],[200D EMA]]</f>
        <v>0.43693709676449882</v>
      </c>
      <c r="V140">
        <v>0.997903439086957</v>
      </c>
      <c r="W140">
        <v>1856.1</v>
      </c>
      <c r="X140">
        <v>1935</v>
      </c>
      <c r="Y140">
        <v>1770</v>
      </c>
      <c r="Z140">
        <v>1935</v>
      </c>
      <c r="AA140">
        <v>1750.55</v>
      </c>
      <c r="AB140">
        <v>1935</v>
      </c>
      <c r="AC140" s="1">
        <f>(Table2[[#This Row],[Close Price]]/Table2[[#This Row],[Day Low]])-1</f>
        <v>3.5262108722590391E-2</v>
      </c>
      <c r="AD140" s="1">
        <f>(Table2[[#This Row],[Day High]]/Table2[[#This Row],[Close Price]])-1</f>
        <v>6.9995576487731359E-3</v>
      </c>
      <c r="AE140" s="1">
        <f>(Table2[[#This Row],[Close Price]]/Table2[[#This Row],[Current Week Low]])-1</f>
        <v>8.5621468926553757E-2</v>
      </c>
      <c r="AF140" s="1">
        <f>(Table2[[#This Row],[Current Week High]]/Table2[[#This Row],[Close Price]])-1</f>
        <v>6.9995576487731359E-3</v>
      </c>
      <c r="AG140" s="1">
        <f>(Table2[[#This Row],[Close Price]]/Table2[[#This Row],[Current Month Low]])-1</f>
        <v>9.7683585158950148E-2</v>
      </c>
      <c r="AH140" s="1">
        <f>(Table2[[#This Row],[Current Month High]]/Table2[[#This Row],[Close Price]])-1</f>
        <v>6.9995576487731359E-3</v>
      </c>
      <c r="AI140">
        <v>0.69995576487731304</v>
      </c>
      <c r="AJ140">
        <v>138.19883475889401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0.14000000000000001</v>
      </c>
      <c r="AM140" t="s">
        <v>3226</v>
      </c>
      <c r="AN140">
        <v>8.4499999999999993</v>
      </c>
      <c r="AO140" t="s">
        <v>3226</v>
      </c>
      <c r="AP140">
        <v>3.5666463889967998E-2</v>
      </c>
      <c r="AQ140">
        <f>(Table2[[#This Row],[Sharpe Ratio]]-AVERAGE(Table2[Sharpe Ratio]))/_xlfn.STDEV.P(Table2[Sharpe Ratio])</f>
        <v>-0.32075885073227872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4.3367044439402722</v>
      </c>
      <c r="AS140">
        <f>_xlfn.RANK.AVG(Table2[[#This Row],[1Y Return vs Nifty Z-Score]],Table2[1Y Return vs Nifty Z-Score])</f>
        <v>94</v>
      </c>
      <c r="AT140">
        <f>_xlfn.RANK.AVG(Table2[[#This Row],[6M Return vs Nifty Z-Score]],Table2[6M Return vs Nifty Z-Score])</f>
        <v>64</v>
      </c>
      <c r="AU140">
        <f>_xlfn.RANK.AVG(Table2[[#This Row],[Sharpe Ratio Z-Score]],Table2[Sharpe Ratio Z-Score])</f>
        <v>427</v>
      </c>
      <c r="AV140">
        <f>(Table2[[#This Row],[Rank 1Y]]+Table2[[#This Row],[Rank 6M]]+Table2[[#This Row],[Rank Sharpe]])/3</f>
        <v>195</v>
      </c>
    </row>
    <row r="141" spans="1:48" x14ac:dyDescent="0.3">
      <c r="A141" t="s">
        <v>25</v>
      </c>
      <c r="B141" t="s">
        <v>26</v>
      </c>
      <c r="C141" t="s">
        <v>3169</v>
      </c>
      <c r="D141" t="s">
        <v>27</v>
      </c>
      <c r="E141">
        <v>978110.39188321505</v>
      </c>
      <c r="F141">
        <v>1634.45</v>
      </c>
      <c r="G141">
        <v>52.258827834753397</v>
      </c>
      <c r="H141">
        <f>(Table2[[#This Row],[1Y Return vs Nifty]]-AVERAGE(Table2[1Y Return vs Nifty]))/_xlfn.STDEV.P(Table2[1Y Return vs Nifty])</f>
        <v>0.38275552075814195</v>
      </c>
      <c r="I141">
        <v>7.8556503390735504</v>
      </c>
      <c r="J141">
        <f>(Table2[[#This Row],[1M Return vs Nifty]]-AVERAGE(Table2[1M Return vs Nifty]))/_xlfn.STDEV.P(Table2[1M Return vs Nifty])</f>
        <v>0.87583594008312216</v>
      </c>
      <c r="K141">
        <v>24.577120286688199</v>
      </c>
      <c r="L141">
        <f>(Table2[[#This Row],[6M Return vs Nifty]]-AVERAGE(Table2[6M Return vs Nifty]))/_xlfn.STDEV.P(Table2[6M Return vs Nifty])</f>
        <v>9.9220368881284174E-2</v>
      </c>
      <c r="M141">
        <v>4.3738546675191099</v>
      </c>
      <c r="N141">
        <f>(Table2[[#This Row],[1W Return vs Nifty]]-AVERAGE(Table2[1W Return vs Nifty]))/_xlfn.STDEV.P(Table2[1W Return vs Nifty])</f>
        <v>1.6904645534396658</v>
      </c>
      <c r="O141">
        <v>1553.62</v>
      </c>
      <c r="P141">
        <v>1500.25889363534</v>
      </c>
      <c r="Q141">
        <v>1301.1260714611001</v>
      </c>
      <c r="R141">
        <v>75.717011053623295</v>
      </c>
      <c r="S141" s="1">
        <f>(Table2[[#This Row],[Close Price]]-Table2[[#This Row],[20D EMA]])/Table2[[#This Row],[20D EMA]]</f>
        <v>5.2026879159640167E-2</v>
      </c>
      <c r="T141" s="1">
        <f>(Table2[[#This Row],[Close Price]]-Table2[[#This Row],[50D EMA]])/Table2[[#This Row],[50D EMA]]</f>
        <v>8.9445299697238259E-2</v>
      </c>
      <c r="U141" s="1">
        <f>(Table2[[#This Row],[Close Price]]-Table2[[#This Row],[200D EMA]])/Table2[[#This Row],[200D EMA]]</f>
        <v>0.25618111561210494</v>
      </c>
      <c r="V141">
        <v>1.17872101101489</v>
      </c>
      <c r="W141">
        <v>1631.05</v>
      </c>
      <c r="X141">
        <v>1654.9</v>
      </c>
      <c r="Y141">
        <v>1523.25</v>
      </c>
      <c r="Z141">
        <v>1654.9</v>
      </c>
      <c r="AA141">
        <v>1523.25</v>
      </c>
      <c r="AB141">
        <v>1654.9</v>
      </c>
      <c r="AC141" s="1">
        <f>(Table2[[#This Row],[Close Price]]/Table2[[#This Row],[Day Low]])-1</f>
        <v>2.0845467643542115E-3</v>
      </c>
      <c r="AD141" s="1">
        <f>(Table2[[#This Row],[Day High]]/Table2[[#This Row],[Close Price]])-1</f>
        <v>1.2511854140536682E-2</v>
      </c>
      <c r="AE141" s="1">
        <f>(Table2[[#This Row],[Close Price]]/Table2[[#This Row],[Current Week Low]])-1</f>
        <v>7.3001805350402238E-2</v>
      </c>
      <c r="AF141" s="1">
        <f>(Table2[[#This Row],[Current Week High]]/Table2[[#This Row],[Close Price]])-1</f>
        <v>1.2511854140536682E-2</v>
      </c>
      <c r="AG141" s="1">
        <f>(Table2[[#This Row],[Close Price]]/Table2[[#This Row],[Current Month Low]])-1</f>
        <v>7.3001805350402238E-2</v>
      </c>
      <c r="AH141" s="1">
        <f>(Table2[[#This Row],[Current Month High]]/Table2[[#This Row],[Close Price]])-1</f>
        <v>1.2511854140536682E-2</v>
      </c>
      <c r="AI141">
        <v>1.25118541405366</v>
      </c>
      <c r="AJ141">
        <v>84.568911975608302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0.05</v>
      </c>
      <c r="AM141" t="s">
        <v>3226</v>
      </c>
      <c r="AN141">
        <v>5.0199999999999996</v>
      </c>
      <c r="AO141" t="s">
        <v>3226</v>
      </c>
      <c r="AP141">
        <v>0.14314258355062201</v>
      </c>
      <c r="AQ141">
        <f>(Table2[[#This Row],[Sharpe Ratio]]-AVERAGE(Table2[Sharpe Ratio]))/_xlfn.STDEV.P(Table2[Sharpe Ratio])</f>
        <v>0.92939573067457493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3.977672113836789</v>
      </c>
      <c r="AS141">
        <f>_xlfn.RANK.AVG(Table2[[#This Row],[1Y Return vs Nifty Z-Score]],Table2[1Y Return vs Nifty Z-Score])</f>
        <v>180</v>
      </c>
      <c r="AT141">
        <f>_xlfn.RANK.AVG(Table2[[#This Row],[6M Return vs Nifty Z-Score]],Table2[6M Return vs Nifty Z-Score])</f>
        <v>279</v>
      </c>
      <c r="AU141">
        <f>_xlfn.RANK.AVG(Table2[[#This Row],[Sharpe Ratio Z-Score]],Table2[Sharpe Ratio Z-Score])</f>
        <v>128</v>
      </c>
      <c r="AV141">
        <f>(Table2[[#This Row],[Rank 1Y]]+Table2[[#This Row],[Rank 6M]]+Table2[[#This Row],[Rank Sharpe]])/3</f>
        <v>195.66666666666666</v>
      </c>
    </row>
    <row r="142" spans="1:48" x14ac:dyDescent="0.3">
      <c r="A142" t="s">
        <v>1069</v>
      </c>
      <c r="B142" t="s">
        <v>1070</v>
      </c>
      <c r="C142" t="s">
        <v>3182</v>
      </c>
      <c r="D142" t="s">
        <v>383</v>
      </c>
      <c r="E142">
        <v>12633.881525999999</v>
      </c>
      <c r="F142">
        <v>1000.8</v>
      </c>
      <c r="G142">
        <v>31.701538692743501</v>
      </c>
      <c r="H142">
        <f>(Table2[[#This Row],[1Y Return vs Nifty]]-AVERAGE(Table2[1Y Return vs Nifty]))/_xlfn.STDEV.P(Table2[1Y Return vs Nifty])</f>
        <v>4.4669354296862175E-2</v>
      </c>
      <c r="I142">
        <v>-5.1920731598630701</v>
      </c>
      <c r="J142">
        <f>(Table2[[#This Row],[1M Return vs Nifty]]-AVERAGE(Table2[1M Return vs Nifty]))/_xlfn.STDEV.P(Table2[1M Return vs Nifty])</f>
        <v>-0.37116074144117489</v>
      </c>
      <c r="K142">
        <v>102.31999933713099</v>
      </c>
      <c r="L142">
        <f>(Table2[[#This Row],[6M Return vs Nifty]]-AVERAGE(Table2[6M Return vs Nifty]))/_xlfn.STDEV.P(Table2[6M Return vs Nifty])</f>
        <v>2.3046120719773295</v>
      </c>
      <c r="M142">
        <v>-7.34291311473749</v>
      </c>
      <c r="N142">
        <f>(Table2[[#This Row],[1W Return vs Nifty]]-AVERAGE(Table2[1W Return vs Nifty]))/_xlfn.STDEV.P(Table2[1W Return vs Nifty])</f>
        <v>-1.1054301422885389</v>
      </c>
      <c r="O142">
        <v>1027.6600000000001</v>
      </c>
      <c r="P142">
        <v>940.14992527289405</v>
      </c>
      <c r="Q142">
        <v>734.50022215753995</v>
      </c>
      <c r="R142">
        <v>35.474105613911398</v>
      </c>
      <c r="S142" s="1">
        <f>(Table2[[#This Row],[Close Price]]-Table2[[#This Row],[20D EMA]])/Table2[[#This Row],[20D EMA]]</f>
        <v>-2.6137049218613283E-2</v>
      </c>
      <c r="T142" s="1">
        <f>(Table2[[#This Row],[Close Price]]-Table2[[#This Row],[50D EMA]])/Table2[[#This Row],[50D EMA]]</f>
        <v>6.451106690191058E-2</v>
      </c>
      <c r="U142" s="1">
        <f>(Table2[[#This Row],[Close Price]]-Table2[[#This Row],[200D EMA]])/Table2[[#This Row],[200D EMA]]</f>
        <v>0.36255915220859175</v>
      </c>
      <c r="V142">
        <v>0.448259631476978</v>
      </c>
      <c r="W142">
        <v>992.35</v>
      </c>
      <c r="X142">
        <v>1023.45</v>
      </c>
      <c r="Y142">
        <v>992.35</v>
      </c>
      <c r="Z142">
        <v>1086.4000000000001</v>
      </c>
      <c r="AA142">
        <v>992.35</v>
      </c>
      <c r="AB142">
        <v>1119.9000000000001</v>
      </c>
      <c r="AC142" s="1">
        <f>(Table2[[#This Row],[Close Price]]/Table2[[#This Row],[Day Low]])-1</f>
        <v>8.5151408273289597E-3</v>
      </c>
      <c r="AD142" s="1">
        <f>(Table2[[#This Row],[Day High]]/Table2[[#This Row],[Close Price]])-1</f>
        <v>2.2631894484412607E-2</v>
      </c>
      <c r="AE142" s="1">
        <f>(Table2[[#This Row],[Close Price]]/Table2[[#This Row],[Current Week Low]])-1</f>
        <v>8.5151408273289597E-3</v>
      </c>
      <c r="AF142" s="1">
        <f>(Table2[[#This Row],[Current Week High]]/Table2[[#This Row],[Close Price]])-1</f>
        <v>8.5531574740207894E-2</v>
      </c>
      <c r="AG142" s="1">
        <f>(Table2[[#This Row],[Close Price]]/Table2[[#This Row],[Current Month Low]])-1</f>
        <v>8.5151408273289597E-3</v>
      </c>
      <c r="AH142" s="1">
        <f>(Table2[[#This Row],[Current Month High]]/Table2[[#This Row],[Close Price]])-1</f>
        <v>0.11900479616306958</v>
      </c>
      <c r="AI142">
        <v>12.3101518784972</v>
      </c>
      <c r="AJ142">
        <v>122.399999999999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0.39</v>
      </c>
      <c r="AM142" t="s">
        <v>3226</v>
      </c>
      <c r="AN142">
        <v>-6.45</v>
      </c>
      <c r="AO142" t="s">
        <v>3227</v>
      </c>
      <c r="AP142">
        <v>8.4141815764087996E-2</v>
      </c>
      <c r="AQ142">
        <f>(Table2[[#This Row],[Sharpe Ratio]]-AVERAGE(Table2[Sharpe Ratio]))/_xlfn.STDEV.P(Table2[Sharpe Ratio])</f>
        <v>0.24310299524880694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1.1157935377932851</v>
      </c>
      <c r="AS142">
        <f>_xlfn.RANK.AVG(Table2[[#This Row],[1Y Return vs Nifty Z-Score]],Table2[1Y Return vs Nifty Z-Score])</f>
        <v>286</v>
      </c>
      <c r="AT142">
        <f>_xlfn.RANK.AVG(Table2[[#This Row],[6M Return vs Nifty Z-Score]],Table2[6M Return vs Nifty Z-Score])</f>
        <v>21</v>
      </c>
      <c r="AU142">
        <f>_xlfn.RANK.AVG(Table2[[#This Row],[Sharpe Ratio Z-Score]],Table2[Sharpe Ratio Z-Score])</f>
        <v>281</v>
      </c>
      <c r="AV142">
        <f>(Table2[[#This Row],[Rank 1Y]]+Table2[[#This Row],[Rank 6M]]+Table2[[#This Row],[Rank Sharpe]])/3</f>
        <v>196</v>
      </c>
    </row>
    <row r="143" spans="1:48" x14ac:dyDescent="0.3">
      <c r="A143" t="s">
        <v>999</v>
      </c>
      <c r="B143" t="s">
        <v>1000</v>
      </c>
      <c r="C143" t="s">
        <v>3172</v>
      </c>
      <c r="D143" t="s">
        <v>54</v>
      </c>
      <c r="E143">
        <v>14666.076684719999</v>
      </c>
      <c r="F143">
        <v>1929.45</v>
      </c>
      <c r="G143">
        <v>66.440827115586501</v>
      </c>
      <c r="H143">
        <f>(Table2[[#This Row],[1Y Return vs Nifty]]-AVERAGE(Table2[1Y Return vs Nifty]))/_xlfn.STDEV.P(Table2[1Y Return vs Nifty])</f>
        <v>0.61599336337889843</v>
      </c>
      <c r="I143">
        <v>20.3693729425794</v>
      </c>
      <c r="J143">
        <f>(Table2[[#This Row],[1M Return vs Nifty]]-AVERAGE(Table2[1M Return vs Nifty]))/_xlfn.STDEV.P(Table2[1M Return vs Nifty])</f>
        <v>2.0717971023011246</v>
      </c>
      <c r="K143">
        <v>36.4532352517503</v>
      </c>
      <c r="L143">
        <f>(Table2[[#This Row],[6M Return vs Nifty]]-AVERAGE(Table2[6M Return vs Nifty]))/_xlfn.STDEV.P(Table2[6M Return vs Nifty])</f>
        <v>0.43611920423273309</v>
      </c>
      <c r="M143">
        <v>-8.4174971208297205</v>
      </c>
      <c r="N143">
        <f>(Table2[[#This Row],[1W Return vs Nifty]]-AVERAGE(Table2[1W Return vs Nifty]))/_xlfn.STDEV.P(Table2[1W Return vs Nifty])</f>
        <v>-1.3618510066925777</v>
      </c>
      <c r="O143">
        <v>1886.37</v>
      </c>
      <c r="P143">
        <v>1725.39106008217</v>
      </c>
      <c r="Q143">
        <v>1440.1936545993501</v>
      </c>
      <c r="R143">
        <v>50.160836114330898</v>
      </c>
      <c r="S143" s="1">
        <f>(Table2[[#This Row],[Close Price]]-Table2[[#This Row],[20D EMA]])/Table2[[#This Row],[20D EMA]]</f>
        <v>2.2837513319232259E-2</v>
      </c>
      <c r="T143" s="1">
        <f>(Table2[[#This Row],[Close Price]]-Table2[[#This Row],[50D EMA]])/Table2[[#This Row],[50D EMA]]</f>
        <v>0.11826822604964228</v>
      </c>
      <c r="U143" s="1">
        <f>(Table2[[#This Row],[Close Price]]-Table2[[#This Row],[200D EMA]])/Table2[[#This Row],[200D EMA]]</f>
        <v>0.33971566520806329</v>
      </c>
      <c r="V143">
        <v>1.5212797099409401</v>
      </c>
      <c r="W143">
        <v>1924</v>
      </c>
      <c r="X143">
        <v>1975.05</v>
      </c>
      <c r="Y143">
        <v>1924</v>
      </c>
      <c r="Z143">
        <v>2050</v>
      </c>
      <c r="AA143">
        <v>1870</v>
      </c>
      <c r="AB143">
        <v>2158.8000000000002</v>
      </c>
      <c r="AC143" s="1">
        <f>(Table2[[#This Row],[Close Price]]/Table2[[#This Row],[Day Low]])-1</f>
        <v>2.8326403326404126E-3</v>
      </c>
      <c r="AD143" s="1">
        <f>(Table2[[#This Row],[Day High]]/Table2[[#This Row],[Close Price]])-1</f>
        <v>2.3633677991137247E-2</v>
      </c>
      <c r="AE143" s="1">
        <f>(Table2[[#This Row],[Close Price]]/Table2[[#This Row],[Current Week Low]])-1</f>
        <v>2.8326403326404126E-3</v>
      </c>
      <c r="AF143" s="1">
        <f>(Table2[[#This Row],[Current Week High]]/Table2[[#This Row],[Close Price]])-1</f>
        <v>6.2478944777008882E-2</v>
      </c>
      <c r="AG143" s="1">
        <f>(Table2[[#This Row],[Close Price]]/Table2[[#This Row],[Current Month Low]])-1</f>
        <v>3.1791443850267331E-2</v>
      </c>
      <c r="AH143" s="1">
        <f>(Table2[[#This Row],[Current Month High]]/Table2[[#This Row],[Close Price]])-1</f>
        <v>0.11886807121200338</v>
      </c>
      <c r="AI143">
        <v>11.886807121200301</v>
      </c>
      <c r="AJ143">
        <v>102.248427672955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0.16</v>
      </c>
      <c r="AM143" t="s">
        <v>3226</v>
      </c>
      <c r="AN143">
        <v>4.42</v>
      </c>
      <c r="AO143" t="s">
        <v>3226</v>
      </c>
      <c r="AP143">
        <v>8.9888731173837999E-2</v>
      </c>
      <c r="AQ143">
        <f>(Table2[[#This Row],[Sharpe Ratio]]-AVERAGE(Table2[Sharpe Ratio]))/_xlfn.STDEV.P(Table2[Sharpe Ratio])</f>
        <v>0.30995070663940344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2.0720093698595821</v>
      </c>
      <c r="AS143">
        <f>_xlfn.RANK.AVG(Table2[[#This Row],[1Y Return vs Nifty Z-Score]],Table2[1Y Return vs Nifty Z-Score])</f>
        <v>143</v>
      </c>
      <c r="AT143">
        <f>_xlfn.RANK.AVG(Table2[[#This Row],[6M Return vs Nifty Z-Score]],Table2[6M Return vs Nifty Z-Score])</f>
        <v>190</v>
      </c>
      <c r="AU143">
        <f>_xlfn.RANK.AVG(Table2[[#This Row],[Sharpe Ratio Z-Score]],Table2[Sharpe Ratio Z-Score])</f>
        <v>258</v>
      </c>
      <c r="AV143">
        <f>(Table2[[#This Row],[Rank 1Y]]+Table2[[#This Row],[Rank 6M]]+Table2[[#This Row],[Rank Sharpe]])/3</f>
        <v>197</v>
      </c>
    </row>
    <row r="144" spans="1:48" x14ac:dyDescent="0.3">
      <c r="A144" t="s">
        <v>1632</v>
      </c>
      <c r="B144" t="s">
        <v>1633</v>
      </c>
      <c r="C144" t="s">
        <v>3170</v>
      </c>
      <c r="D144" t="s">
        <v>1634</v>
      </c>
      <c r="E144">
        <v>5696.93932038</v>
      </c>
      <c r="F144">
        <v>1114.05</v>
      </c>
      <c r="G144">
        <v>71.431748599412003</v>
      </c>
      <c r="H144">
        <f>(Table2[[#This Row],[1Y Return vs Nifty]]-AVERAGE(Table2[1Y Return vs Nifty]))/_xlfn.STDEV.P(Table2[1Y Return vs Nifty])</f>
        <v>0.69807429826868383</v>
      </c>
      <c r="I144">
        <v>-6.93439817430753</v>
      </c>
      <c r="J144">
        <f>(Table2[[#This Row],[1M Return vs Nifty]]-AVERAGE(Table2[1M Return vs Nifty]))/_xlfn.STDEV.P(Table2[1M Return vs Nifty])</f>
        <v>-0.53767818115593324</v>
      </c>
      <c r="K144">
        <v>54.919031990124601</v>
      </c>
      <c r="L144">
        <f>(Table2[[#This Row],[6M Return vs Nifty]]-AVERAGE(Table2[6M Return vs Nifty]))/_xlfn.STDEV.P(Table2[6M Return vs Nifty])</f>
        <v>0.95995258183951127</v>
      </c>
      <c r="M144">
        <v>0.23771371771444699</v>
      </c>
      <c r="N144">
        <f>(Table2[[#This Row],[1W Return vs Nifty]]-AVERAGE(Table2[1W Return vs Nifty]))/_xlfn.STDEV.P(Table2[1W Return vs Nifty])</f>
        <v>0.70348463224881852</v>
      </c>
      <c r="O144">
        <v>1104.71</v>
      </c>
      <c r="P144">
        <v>1057.3043828247501</v>
      </c>
      <c r="Q144">
        <v>863.21322762018701</v>
      </c>
      <c r="R144">
        <v>49.9840621422033</v>
      </c>
      <c r="S144" s="1">
        <f>(Table2[[#This Row],[Close Price]]-Table2[[#This Row],[20D EMA]])/Table2[[#This Row],[20D EMA]]</f>
        <v>8.4547075703124957E-3</v>
      </c>
      <c r="T144" s="1">
        <f>(Table2[[#This Row],[Close Price]]-Table2[[#This Row],[50D EMA]])/Table2[[#This Row],[50D EMA]]</f>
        <v>5.3670086019737578E-2</v>
      </c>
      <c r="U144" s="1">
        <f>(Table2[[#This Row],[Close Price]]-Table2[[#This Row],[200D EMA]])/Table2[[#This Row],[200D EMA]]</f>
        <v>0.29058494975957538</v>
      </c>
      <c r="V144">
        <v>0.63552334777674901</v>
      </c>
      <c r="W144">
        <v>1105</v>
      </c>
      <c r="X144">
        <v>1149</v>
      </c>
      <c r="Y144">
        <v>1095.4000000000001</v>
      </c>
      <c r="Z144">
        <v>1201</v>
      </c>
      <c r="AA144">
        <v>1030.05</v>
      </c>
      <c r="AB144">
        <v>1201</v>
      </c>
      <c r="AC144" s="1">
        <f>(Table2[[#This Row],[Close Price]]/Table2[[#This Row],[Day Low]])-1</f>
        <v>8.1900452488687936E-3</v>
      </c>
      <c r="AD144" s="1">
        <f>(Table2[[#This Row],[Day High]]/Table2[[#This Row],[Close Price]])-1</f>
        <v>3.1372021004443251E-2</v>
      </c>
      <c r="AE144" s="1">
        <f>(Table2[[#This Row],[Close Price]]/Table2[[#This Row],[Current Week Low]])-1</f>
        <v>1.7025744020449096E-2</v>
      </c>
      <c r="AF144" s="1">
        <f>(Table2[[#This Row],[Current Week High]]/Table2[[#This Row],[Close Price]])-1</f>
        <v>7.8048561554687979E-2</v>
      </c>
      <c r="AG144" s="1">
        <f>(Table2[[#This Row],[Close Price]]/Table2[[#This Row],[Current Month Low]])-1</f>
        <v>8.1549439347604391E-2</v>
      </c>
      <c r="AH144" s="1">
        <f>(Table2[[#This Row],[Current Month High]]/Table2[[#This Row],[Close Price]])-1</f>
        <v>7.8048561554687979E-2</v>
      </c>
      <c r="AI144">
        <v>7.8048561554687899</v>
      </c>
      <c r="AJ144">
        <v>101.273712737127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0.02</v>
      </c>
      <c r="AM144" t="s">
        <v>3226</v>
      </c>
      <c r="AN144">
        <v>5.28</v>
      </c>
      <c r="AO144" t="s">
        <v>3226</v>
      </c>
      <c r="AP144">
        <v>5.8755883111574002E-2</v>
      </c>
      <c r="AQ144">
        <f>(Table2[[#This Row],[Sharpe Ratio]]-AVERAGE(Table2[Sharpe Ratio]))/_xlfn.STDEV.P(Table2[Sharpe Ratio])</f>
        <v>-5.2184368204868097E-2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1.7716489629962124</v>
      </c>
      <c r="AS144">
        <f>_xlfn.RANK.AVG(Table2[[#This Row],[1Y Return vs Nifty Z-Score]],Table2[1Y Return vs Nifty Z-Score])</f>
        <v>129</v>
      </c>
      <c r="AT144">
        <f>_xlfn.RANK.AVG(Table2[[#This Row],[6M Return vs Nifty Z-Score]],Table2[6M Return vs Nifty Z-Score])</f>
        <v>104</v>
      </c>
      <c r="AU144">
        <f>_xlfn.RANK.AVG(Table2[[#This Row],[Sharpe Ratio Z-Score]],Table2[Sharpe Ratio Z-Score])</f>
        <v>363</v>
      </c>
      <c r="AV144">
        <f>(Table2[[#This Row],[Rank 1Y]]+Table2[[#This Row],[Rank 6M]]+Table2[[#This Row],[Rank Sharpe]])/3</f>
        <v>198.66666666666666</v>
      </c>
    </row>
    <row r="145" spans="1:48" x14ac:dyDescent="0.3">
      <c r="A145" t="s">
        <v>1499</v>
      </c>
      <c r="B145" t="s">
        <v>1500</v>
      </c>
      <c r="C145" t="s">
        <v>3167</v>
      </c>
      <c r="D145" t="s">
        <v>21</v>
      </c>
      <c r="E145">
        <v>6967.7770269800003</v>
      </c>
      <c r="F145">
        <v>841.4</v>
      </c>
      <c r="G145">
        <v>53.830997291065799</v>
      </c>
      <c r="H145">
        <f>(Table2[[#This Row],[1Y Return vs Nifty]]-AVERAGE(Table2[1Y Return vs Nifty]))/_xlfn.STDEV.P(Table2[1Y Return vs Nifty])</f>
        <v>0.40861149529059954</v>
      </c>
      <c r="I145">
        <v>0.38023494228511701</v>
      </c>
      <c r="J145">
        <f>(Table2[[#This Row],[1M Return vs Nifty]]-AVERAGE(Table2[1M Return vs Nifty]))/_xlfn.STDEV.P(Table2[1M Return vs Nifty])</f>
        <v>0.16139573957070838</v>
      </c>
      <c r="K145">
        <v>27.317133354354599</v>
      </c>
      <c r="L145">
        <f>(Table2[[#This Row],[6M Return vs Nifty]]-AVERAGE(Table2[6M Return vs Nifty]))/_xlfn.STDEV.P(Table2[6M Return vs Nifty])</f>
        <v>0.17694841496876443</v>
      </c>
      <c r="M145">
        <v>0.23233009597863</v>
      </c>
      <c r="N145">
        <f>(Table2[[#This Row],[1W Return vs Nifty]]-AVERAGE(Table2[1W Return vs Nifty]))/_xlfn.STDEV.P(Table2[1W Return vs Nifty])</f>
        <v>0.70219997424972669</v>
      </c>
      <c r="O145">
        <v>824.96</v>
      </c>
      <c r="P145">
        <v>825.23020563211105</v>
      </c>
      <c r="Q145">
        <v>709.969735592088</v>
      </c>
      <c r="R145">
        <v>57.394472335510102</v>
      </c>
      <c r="S145" s="1">
        <f>(Table2[[#This Row],[Close Price]]-Table2[[#This Row],[20D EMA]])/Table2[[#This Row],[20D EMA]]</f>
        <v>1.9928238944918467E-2</v>
      </c>
      <c r="T145" s="1">
        <f>(Table2[[#This Row],[Close Price]]-Table2[[#This Row],[50D EMA]])/Table2[[#This Row],[50D EMA]]</f>
        <v>1.9594283216406459E-2</v>
      </c>
      <c r="U145" s="1">
        <f>(Table2[[#This Row],[Close Price]]-Table2[[#This Row],[200D EMA]])/Table2[[#This Row],[200D EMA]]</f>
        <v>0.18512093941343019</v>
      </c>
      <c r="V145">
        <v>0.65511009762206796</v>
      </c>
      <c r="W145">
        <v>836.75</v>
      </c>
      <c r="X145">
        <v>849.85</v>
      </c>
      <c r="Y145">
        <v>793</v>
      </c>
      <c r="Z145">
        <v>890</v>
      </c>
      <c r="AA145">
        <v>787</v>
      </c>
      <c r="AB145">
        <v>890</v>
      </c>
      <c r="AC145" s="1">
        <f>(Table2[[#This Row],[Close Price]]/Table2[[#This Row],[Day Low]])-1</f>
        <v>5.5572154167911059E-3</v>
      </c>
      <c r="AD145" s="1">
        <f>(Table2[[#This Row],[Day High]]/Table2[[#This Row],[Close Price]])-1</f>
        <v>1.0042785833135337E-2</v>
      </c>
      <c r="AE145" s="1">
        <f>(Table2[[#This Row],[Close Price]]/Table2[[#This Row],[Current Week Low]])-1</f>
        <v>6.1034047919293899E-2</v>
      </c>
      <c r="AF145" s="1">
        <f>(Table2[[#This Row],[Current Week High]]/Table2[[#This Row],[Close Price]])-1</f>
        <v>5.7760874732588618E-2</v>
      </c>
      <c r="AG145" s="1">
        <f>(Table2[[#This Row],[Close Price]]/Table2[[#This Row],[Current Month Low]])-1</f>
        <v>6.912325285895804E-2</v>
      </c>
      <c r="AH145" s="1">
        <f>(Table2[[#This Row],[Current Month High]]/Table2[[#This Row],[Close Price]])-1</f>
        <v>5.7760874732588618E-2</v>
      </c>
      <c r="AI145">
        <v>10.2567149988115</v>
      </c>
      <c r="AJ145">
        <v>102.746987951807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-0.21</v>
      </c>
      <c r="AM145" t="s">
        <v>3227</v>
      </c>
      <c r="AN145">
        <v>5.0599999999999996</v>
      </c>
      <c r="AO145" t="s">
        <v>3226</v>
      </c>
      <c r="AP145">
        <v>0.124860404726827</v>
      </c>
      <c r="AQ145">
        <f>(Table2[[#This Row],[Sharpe Ratio]]-AVERAGE(Table2[Sharpe Ratio]))/_xlfn.STDEV.P(Table2[Sharpe Ratio])</f>
        <v>0.71673872661794358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175</v>
      </c>
      <c r="AT145">
        <f>_xlfn.RANK.AVG(Table2[[#This Row],[6M Return vs Nifty Z-Score]],Table2[6M Return vs Nifty Z-Score])</f>
        <v>256</v>
      </c>
      <c r="AU145">
        <f>_xlfn.RANK.AVG(Table2[[#This Row],[Sharpe Ratio Z-Score]],Table2[Sharpe Ratio Z-Score])</f>
        <v>166</v>
      </c>
      <c r="AV145">
        <f>(Table2[[#This Row],[Rank 1Y]]+Table2[[#This Row],[Rank 6M]]+Table2[[#This Row],[Rank Sharpe]])/3</f>
        <v>199</v>
      </c>
    </row>
    <row r="146" spans="1:48" x14ac:dyDescent="0.3">
      <c r="A146" t="s">
        <v>778</v>
      </c>
      <c r="B146" t="s">
        <v>779</v>
      </c>
      <c r="C146" t="s">
        <v>3169</v>
      </c>
      <c r="D146" t="s">
        <v>673</v>
      </c>
      <c r="E146">
        <v>21901.330417575002</v>
      </c>
      <c r="F146">
        <v>1279.25</v>
      </c>
      <c r="G146">
        <v>21.396150256640102</v>
      </c>
      <c r="H146">
        <f>(Table2[[#This Row],[1Y Return vs Nifty]]-AVERAGE(Table2[1Y Return vs Nifty]))/_xlfn.STDEV.P(Table2[1Y Return vs Nifty])</f>
        <v>-0.12481355982612119</v>
      </c>
      <c r="I146">
        <v>-4.5133598847473202</v>
      </c>
      <c r="J146">
        <f>(Table2[[#This Row],[1M Return vs Nifty]]-AVERAGE(Table2[1M Return vs Nifty]))/_xlfn.STDEV.P(Table2[1M Return vs Nifty])</f>
        <v>-0.30629477445123948</v>
      </c>
      <c r="K146">
        <v>74.841102745881898</v>
      </c>
      <c r="L146">
        <f>(Table2[[#This Row],[6M Return vs Nifty]]-AVERAGE(Table2[6M Return vs Nifty]))/_xlfn.STDEV.P(Table2[6M Return vs Nifty])</f>
        <v>1.5250971981680632</v>
      </c>
      <c r="M146">
        <v>-7.8882517707105899</v>
      </c>
      <c r="N146">
        <f>(Table2[[#This Row],[1W Return vs Nifty]]-AVERAGE(Table2[1W Return vs Nifty]))/_xlfn.STDEV.P(Table2[1W Return vs Nifty])</f>
        <v>-1.2355606939855435</v>
      </c>
      <c r="O146">
        <v>1289.81</v>
      </c>
      <c r="P146">
        <v>1281.0673834034601</v>
      </c>
      <c r="Q146">
        <v>1090.1167968592999</v>
      </c>
      <c r="R146">
        <v>45.688432454087</v>
      </c>
      <c r="S146" s="1">
        <f>(Table2[[#This Row],[Close Price]]-Table2[[#This Row],[20D EMA]])/Table2[[#This Row],[20D EMA]]</f>
        <v>-8.1872523860103009E-3</v>
      </c>
      <c r="T146" s="1">
        <f>(Table2[[#This Row],[Close Price]]-Table2[[#This Row],[50D EMA]])/Table2[[#This Row],[50D EMA]]</f>
        <v>-1.4186477830945843E-3</v>
      </c>
      <c r="U146" s="1">
        <f>(Table2[[#This Row],[Close Price]]-Table2[[#This Row],[200D EMA]])/Table2[[#This Row],[200D EMA]]</f>
        <v>0.17349810927196571</v>
      </c>
      <c r="V146">
        <v>0.45143105602705302</v>
      </c>
      <c r="W146">
        <v>1258.3</v>
      </c>
      <c r="X146">
        <v>1294.5</v>
      </c>
      <c r="Y146">
        <v>1256.05</v>
      </c>
      <c r="Z146">
        <v>1323.1</v>
      </c>
      <c r="AA146">
        <v>1256.05</v>
      </c>
      <c r="AB146">
        <v>1369</v>
      </c>
      <c r="AC146" s="1">
        <f>(Table2[[#This Row],[Close Price]]/Table2[[#This Row],[Day Low]])-1</f>
        <v>1.6649447667487882E-2</v>
      </c>
      <c r="AD146" s="1">
        <f>(Table2[[#This Row],[Day High]]/Table2[[#This Row],[Close Price]])-1</f>
        <v>1.1921047488762992E-2</v>
      </c>
      <c r="AE146" s="1">
        <f>(Table2[[#This Row],[Close Price]]/Table2[[#This Row],[Current Week Low]])-1</f>
        <v>1.8470602284941018E-2</v>
      </c>
      <c r="AF146" s="1">
        <f>(Table2[[#This Row],[Current Week High]]/Table2[[#This Row],[Close Price]])-1</f>
        <v>3.4277897205393648E-2</v>
      </c>
      <c r="AG146" s="1">
        <f>(Table2[[#This Row],[Close Price]]/Table2[[#This Row],[Current Month Low]])-1</f>
        <v>1.8470602284941018E-2</v>
      </c>
      <c r="AH146" s="1">
        <f>(Table2[[#This Row],[Current Month High]]/Table2[[#This Row],[Close Price]])-1</f>
        <v>7.015829587649014E-2</v>
      </c>
      <c r="AI146">
        <v>16.865350791479301</v>
      </c>
      <c r="AJ146">
        <v>96.429942418426094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-0.14000000000000001</v>
      </c>
      <c r="AM146" t="s">
        <v>3227</v>
      </c>
      <c r="AN146">
        <v>-2.56</v>
      </c>
      <c r="AO146" t="s">
        <v>3227</v>
      </c>
      <c r="AP146">
        <v>0.10623663077533101</v>
      </c>
      <c r="AQ146">
        <f>(Table2[[#This Row],[Sharpe Ratio]]-AVERAGE(Table2[Sharpe Ratio]))/_xlfn.STDEV.P(Table2[Sharpe Ratio])</f>
        <v>0.50010831232627584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0.35853648223143497</v>
      </c>
      <c r="AS146">
        <f>_xlfn.RANK.AVG(Table2[[#This Row],[1Y Return vs Nifty Z-Score]],Table2[1Y Return vs Nifty Z-Score])</f>
        <v>339</v>
      </c>
      <c r="AT146">
        <f>_xlfn.RANK.AVG(Table2[[#This Row],[6M Return vs Nifty Z-Score]],Table2[6M Return vs Nifty Z-Score])</f>
        <v>49</v>
      </c>
      <c r="AU146">
        <f>_xlfn.RANK.AVG(Table2[[#This Row],[Sharpe Ratio Z-Score]],Table2[Sharpe Ratio Z-Score])</f>
        <v>210</v>
      </c>
      <c r="AV146">
        <f>(Table2[[#This Row],[Rank 1Y]]+Table2[[#This Row],[Rank 6M]]+Table2[[#This Row],[Rank Sharpe]])/3</f>
        <v>199.33333333333334</v>
      </c>
    </row>
    <row r="147" spans="1:48" x14ac:dyDescent="0.3">
      <c r="A147" t="s">
        <v>401</v>
      </c>
      <c r="B147" t="s">
        <v>402</v>
      </c>
      <c r="C147" t="s">
        <v>3181</v>
      </c>
      <c r="D147" t="s">
        <v>135</v>
      </c>
      <c r="E147">
        <v>59750.852191880003</v>
      </c>
      <c r="F147">
        <v>3342.8</v>
      </c>
      <c r="G147">
        <v>58.876889662776001</v>
      </c>
      <c r="H147">
        <f>(Table2[[#This Row],[1Y Return vs Nifty]]-AVERAGE(Table2[1Y Return vs Nifty]))/_xlfn.STDEV.P(Table2[1Y Return vs Nifty])</f>
        <v>0.49159648404777601</v>
      </c>
      <c r="I147">
        <v>-4.1545297563804198</v>
      </c>
      <c r="J147">
        <f>(Table2[[#This Row],[1M Return vs Nifty]]-AVERAGE(Table2[1M Return vs Nifty]))/_xlfn.STDEV.P(Table2[1M Return vs Nifty])</f>
        <v>-0.27200067101312397</v>
      </c>
      <c r="K147">
        <v>13.8241816296963</v>
      </c>
      <c r="L147">
        <f>(Table2[[#This Row],[6M Return vs Nifty]]-AVERAGE(Table2[6M Return vs Nifty]))/_xlfn.STDEV.P(Table2[6M Return vs Nifty])</f>
        <v>-0.20581646520153588</v>
      </c>
      <c r="M147">
        <v>-10.868552110352001</v>
      </c>
      <c r="N147">
        <f>(Table2[[#This Row],[1W Return vs Nifty]]-AVERAGE(Table2[1W Return vs Nifty]))/_xlfn.STDEV.P(Table2[1W Return vs Nifty])</f>
        <v>-1.946730025505363</v>
      </c>
      <c r="O147">
        <v>3533.63</v>
      </c>
      <c r="P147">
        <v>3532.5559385123001</v>
      </c>
      <c r="Q147">
        <v>3048.9283456818198</v>
      </c>
      <c r="R147">
        <v>29.3386420180743</v>
      </c>
      <c r="S147" s="1">
        <f>(Table2[[#This Row],[Close Price]]-Table2[[#This Row],[20D EMA]])/Table2[[#This Row],[20D EMA]]</f>
        <v>-5.4003956271596043E-2</v>
      </c>
      <c r="T147" s="1">
        <f>(Table2[[#This Row],[Close Price]]-Table2[[#This Row],[50D EMA]])/Table2[[#This Row],[50D EMA]]</f>
        <v>-5.371632942696266E-2</v>
      </c>
      <c r="U147" s="1">
        <f>(Table2[[#This Row],[Close Price]]-Table2[[#This Row],[200D EMA]])/Table2[[#This Row],[200D EMA]]</f>
        <v>9.6385228184974955E-2</v>
      </c>
      <c r="V147">
        <v>1.0939494564540699</v>
      </c>
      <c r="W147">
        <v>3290.4</v>
      </c>
      <c r="X147">
        <v>3399.8</v>
      </c>
      <c r="Y147">
        <v>3290.4</v>
      </c>
      <c r="Z147">
        <v>3674.45</v>
      </c>
      <c r="AA147">
        <v>3290.4</v>
      </c>
      <c r="AB147">
        <v>3814.15</v>
      </c>
      <c r="AC147" s="1">
        <f>(Table2[[#This Row],[Close Price]]/Table2[[#This Row],[Day Low]])-1</f>
        <v>1.5925115487478658E-2</v>
      </c>
      <c r="AD147" s="1">
        <f>(Table2[[#This Row],[Day High]]/Table2[[#This Row],[Close Price]])-1</f>
        <v>1.7051573531171371E-2</v>
      </c>
      <c r="AE147" s="1">
        <f>(Table2[[#This Row],[Close Price]]/Table2[[#This Row],[Current Week Low]])-1</f>
        <v>1.5925115487478658E-2</v>
      </c>
      <c r="AF147" s="1">
        <f>(Table2[[#This Row],[Current Week High]]/Table2[[#This Row],[Close Price]])-1</f>
        <v>9.9213234414263329E-2</v>
      </c>
      <c r="AG147" s="1">
        <f>(Table2[[#This Row],[Close Price]]/Table2[[#This Row],[Current Month Low]])-1</f>
        <v>1.5925115487478658E-2</v>
      </c>
      <c r="AH147" s="1">
        <f>(Table2[[#This Row],[Current Month High]]/Table2[[#This Row],[Close Price]])-1</f>
        <v>0.14100454708627486</v>
      </c>
      <c r="AI147">
        <v>23.7585257867655</v>
      </c>
      <c r="AJ147">
        <v>93.443476751251396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-0.05</v>
      </c>
      <c r="AM147" t="s">
        <v>3227</v>
      </c>
      <c r="AN147">
        <v>-9.1199999999999992</v>
      </c>
      <c r="AO147" t="s">
        <v>3227</v>
      </c>
      <c r="AP147">
        <v>0.179491162235596</v>
      </c>
      <c r="AQ147">
        <f>(Table2[[#This Row],[Sharpe Ratio]]-AVERAGE(Table2[Sharpe Ratio]))/_xlfn.STDEV.P(Table2[Sharpe Ratio])</f>
        <v>1.3521998132384467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-0.5807508644338002</v>
      </c>
      <c r="AS147">
        <f>_xlfn.RANK.AVG(Table2[[#This Row],[1Y Return vs Nifty Z-Score]],Table2[1Y Return vs Nifty Z-Score])</f>
        <v>159</v>
      </c>
      <c r="AT147">
        <f>_xlfn.RANK.AVG(Table2[[#This Row],[6M Return vs Nifty Z-Score]],Table2[6M Return vs Nifty Z-Score])</f>
        <v>375</v>
      </c>
      <c r="AU147">
        <f>_xlfn.RANK.AVG(Table2[[#This Row],[Sharpe Ratio Z-Score]],Table2[Sharpe Ratio Z-Score])</f>
        <v>67</v>
      </c>
      <c r="AV147">
        <f>(Table2[[#This Row],[Rank 1Y]]+Table2[[#This Row],[Rank 6M]]+Table2[[#This Row],[Rank Sharpe]])/3</f>
        <v>200.33333333333334</v>
      </c>
    </row>
    <row r="148" spans="1:48" x14ac:dyDescent="0.3">
      <c r="A148" t="s">
        <v>1079</v>
      </c>
      <c r="B148" t="s">
        <v>1080</v>
      </c>
      <c r="C148" t="s">
        <v>3178</v>
      </c>
      <c r="D148" t="s">
        <v>464</v>
      </c>
      <c r="E148">
        <v>12484.89926095</v>
      </c>
      <c r="F148">
        <v>2554.1</v>
      </c>
      <c r="G148">
        <v>16.434580678174701</v>
      </c>
      <c r="H148">
        <f>(Table2[[#This Row],[1Y Return vs Nifty]]-AVERAGE(Table2[1Y Return vs Nifty]))/_xlfn.STDEV.P(Table2[1Y Return vs Nifty])</f>
        <v>-0.2064117718679192</v>
      </c>
      <c r="I148">
        <v>-0.98172865792708197</v>
      </c>
      <c r="J148">
        <f>(Table2[[#This Row],[1M Return vs Nifty]]-AVERAGE(Table2[1M Return vs Nifty]))/_xlfn.STDEV.P(Table2[1M Return vs Nifty])</f>
        <v>3.1230190771340285E-2</v>
      </c>
      <c r="K148">
        <v>33.958439561817499</v>
      </c>
      <c r="L148">
        <f>(Table2[[#This Row],[6M Return vs Nifty]]-AVERAGE(Table2[6M Return vs Nifty]))/_xlfn.STDEV.P(Table2[6M Return vs Nifty])</f>
        <v>0.36534742702690509</v>
      </c>
      <c r="M148">
        <v>-2.6294018827344798</v>
      </c>
      <c r="N148">
        <f>(Table2[[#This Row],[1W Return vs Nifty]]-AVERAGE(Table2[1W Return vs Nifty]))/_xlfn.STDEV.P(Table2[1W Return vs Nifty])</f>
        <v>1.9323825419986479E-2</v>
      </c>
      <c r="O148">
        <v>2429.34</v>
      </c>
      <c r="P148">
        <v>2310.4618807677698</v>
      </c>
      <c r="Q148">
        <v>2063.7478907086702</v>
      </c>
      <c r="R148">
        <v>72.101737356512103</v>
      </c>
      <c r="S148" s="1">
        <f>(Table2[[#This Row],[Close Price]]-Table2[[#This Row],[20D EMA]])/Table2[[#This Row],[20D EMA]]</f>
        <v>5.135551219672823E-2</v>
      </c>
      <c r="T148" s="1">
        <f>(Table2[[#This Row],[Close Price]]-Table2[[#This Row],[50D EMA]])/Table2[[#This Row],[50D EMA]]</f>
        <v>0.10544996273700426</v>
      </c>
      <c r="U148" s="1">
        <f>(Table2[[#This Row],[Close Price]]-Table2[[#This Row],[200D EMA]])/Table2[[#This Row],[200D EMA]]</f>
        <v>0.23760271857767848</v>
      </c>
      <c r="V148">
        <v>1.0214461260186001</v>
      </c>
      <c r="W148">
        <v>2474.1</v>
      </c>
      <c r="X148">
        <v>2569.9</v>
      </c>
      <c r="Y148">
        <v>2416.5</v>
      </c>
      <c r="Z148">
        <v>2569.9</v>
      </c>
      <c r="AA148">
        <v>2416.5</v>
      </c>
      <c r="AB148">
        <v>2573.9</v>
      </c>
      <c r="AC148" s="1">
        <f>(Table2[[#This Row],[Close Price]]/Table2[[#This Row],[Day Low]])-1</f>
        <v>3.2334990501596605E-2</v>
      </c>
      <c r="AD148" s="1">
        <f>(Table2[[#This Row],[Day High]]/Table2[[#This Row],[Close Price]])-1</f>
        <v>6.1861321013274573E-3</v>
      </c>
      <c r="AE148" s="1">
        <f>(Table2[[#This Row],[Close Price]]/Table2[[#This Row],[Current Week Low]])-1</f>
        <v>5.6941858059176509E-2</v>
      </c>
      <c r="AF148" s="1">
        <f>(Table2[[#This Row],[Current Week High]]/Table2[[#This Row],[Close Price]])-1</f>
        <v>6.1861321013274573E-3</v>
      </c>
      <c r="AG148" s="1">
        <f>(Table2[[#This Row],[Close Price]]/Table2[[#This Row],[Current Month Low]])-1</f>
        <v>5.6941858059176509E-2</v>
      </c>
      <c r="AH148" s="1">
        <f>(Table2[[#This Row],[Current Month High]]/Table2[[#This Row],[Close Price]])-1</f>
        <v>7.7522414940685014E-3</v>
      </c>
      <c r="AI148">
        <v>0.77522414940685003</v>
      </c>
      <c r="AJ148">
        <v>54.925391241052999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0.06</v>
      </c>
      <c r="AM148" t="s">
        <v>3226</v>
      </c>
      <c r="AN148">
        <v>7.77</v>
      </c>
      <c r="AO148" t="s">
        <v>3226</v>
      </c>
      <c r="AP148">
        <v>0.206713627032899</v>
      </c>
      <c r="AQ148">
        <f>(Table2[[#This Row],[Sharpe Ratio]]-AVERAGE(Table2[Sharpe Ratio]))/_xlfn.STDEV.P(Table2[Sharpe Ratio])</f>
        <v>1.6688495880069161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1.8783392593572288</v>
      </c>
      <c r="AS148">
        <f>_xlfn.RANK.AVG(Table2[[#This Row],[1Y Return vs Nifty Z-Score]],Table2[1Y Return vs Nifty Z-Score])</f>
        <v>362</v>
      </c>
      <c r="AT148">
        <f>_xlfn.RANK.AVG(Table2[[#This Row],[6M Return vs Nifty Z-Score]],Table2[6M Return vs Nifty Z-Score])</f>
        <v>210</v>
      </c>
      <c r="AU148">
        <f>_xlfn.RANK.AVG(Table2[[#This Row],[Sharpe Ratio Z-Score]],Table2[Sharpe Ratio Z-Score])</f>
        <v>32</v>
      </c>
      <c r="AV148">
        <f>(Table2[[#This Row],[Rank 1Y]]+Table2[[#This Row],[Rank 6M]]+Table2[[#This Row],[Rank Sharpe]])/3</f>
        <v>201.33333333333334</v>
      </c>
    </row>
    <row r="149" spans="1:48" x14ac:dyDescent="0.3">
      <c r="A149" t="s">
        <v>266</v>
      </c>
      <c r="B149" t="s">
        <v>267</v>
      </c>
      <c r="C149" t="s">
        <v>3172</v>
      </c>
      <c r="D149" t="s">
        <v>54</v>
      </c>
      <c r="E149">
        <v>102925.127910255</v>
      </c>
      <c r="F149">
        <v>2256.4499999999998</v>
      </c>
      <c r="G149">
        <v>70.643540928443997</v>
      </c>
      <c r="H149">
        <f>(Table2[[#This Row],[1Y Return vs Nifty]]-AVERAGE(Table2[1Y Return vs Nifty]))/_xlfn.STDEV.P(Table2[1Y Return vs Nifty])</f>
        <v>0.68511139698281454</v>
      </c>
      <c r="I149">
        <v>2.11532881177855</v>
      </c>
      <c r="J149">
        <f>(Table2[[#This Row],[1M Return vs Nifty]]-AVERAGE(Table2[1M Return vs Nifty]))/_xlfn.STDEV.P(Table2[1M Return vs Nifty])</f>
        <v>0.32722208449346818</v>
      </c>
      <c r="K149">
        <v>25.4514303270577</v>
      </c>
      <c r="L149">
        <f>(Table2[[#This Row],[6M Return vs Nifty]]-AVERAGE(Table2[6M Return vs Nifty]))/_xlfn.STDEV.P(Table2[6M Return vs Nifty])</f>
        <v>0.12402259041611274</v>
      </c>
      <c r="M149">
        <v>-3.6167034700360698</v>
      </c>
      <c r="N149">
        <f>(Table2[[#This Row],[1W Return vs Nifty]]-AVERAGE(Table2[1W Return vs Nifty]))/_xlfn.STDEV.P(Table2[1W Return vs Nifty])</f>
        <v>-0.21626941345949166</v>
      </c>
      <c r="O149">
        <v>2184.92</v>
      </c>
      <c r="P149">
        <v>2037.5248923471399</v>
      </c>
      <c r="Q149">
        <v>1673.0032428899999</v>
      </c>
      <c r="R149">
        <v>64.523002051843093</v>
      </c>
      <c r="S149" s="1">
        <f>(Table2[[#This Row],[Close Price]]-Table2[[#This Row],[20D EMA]])/Table2[[#This Row],[20D EMA]]</f>
        <v>3.2738040752064032E-2</v>
      </c>
      <c r="T149" s="1">
        <f>(Table2[[#This Row],[Close Price]]-Table2[[#This Row],[50D EMA]])/Table2[[#This Row],[50D EMA]]</f>
        <v>0.10744659291041479</v>
      </c>
      <c r="U149" s="1">
        <f>(Table2[[#This Row],[Close Price]]-Table2[[#This Row],[200D EMA]])/Table2[[#This Row],[200D EMA]]</f>
        <v>0.34874215551557158</v>
      </c>
      <c r="V149">
        <v>0.89720254954585499</v>
      </c>
      <c r="W149">
        <v>2249.3000000000002</v>
      </c>
      <c r="X149">
        <v>2278.8000000000002</v>
      </c>
      <c r="Y149">
        <v>2185.5500000000002</v>
      </c>
      <c r="Z149">
        <v>2278.8000000000002</v>
      </c>
      <c r="AA149">
        <v>2185.5500000000002</v>
      </c>
      <c r="AB149">
        <v>2312</v>
      </c>
      <c r="AC149" s="1">
        <f>(Table2[[#This Row],[Close Price]]/Table2[[#This Row],[Day Low]])-1</f>
        <v>3.1787667274261189E-3</v>
      </c>
      <c r="AD149" s="1">
        <f>(Table2[[#This Row],[Day High]]/Table2[[#This Row],[Close Price]])-1</f>
        <v>9.9049391743670778E-3</v>
      </c>
      <c r="AE149" s="1">
        <f>(Table2[[#This Row],[Close Price]]/Table2[[#This Row],[Current Week Low]])-1</f>
        <v>3.244034682345398E-2</v>
      </c>
      <c r="AF149" s="1">
        <f>(Table2[[#This Row],[Current Week High]]/Table2[[#This Row],[Close Price]])-1</f>
        <v>9.9049391743670778E-3</v>
      </c>
      <c r="AG149" s="1">
        <f>(Table2[[#This Row],[Close Price]]/Table2[[#This Row],[Current Month Low]])-1</f>
        <v>3.244034682345398E-2</v>
      </c>
      <c r="AH149" s="1">
        <f>(Table2[[#This Row],[Current Month High]]/Table2[[#This Row],[Close Price]])-1</f>
        <v>2.4618316381927352E-2</v>
      </c>
      <c r="AI149">
        <v>2.4618316381927299</v>
      </c>
      <c r="AJ149">
        <v>106.729271644525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0.19</v>
      </c>
      <c r="AM149" t="s">
        <v>3226</v>
      </c>
      <c r="AN149">
        <v>2.5299999999999998</v>
      </c>
      <c r="AO149" t="s">
        <v>3226</v>
      </c>
      <c r="AP149">
        <v>0.109240125703209</v>
      </c>
      <c r="AQ149">
        <f>(Table2[[#This Row],[Sharpe Ratio]]-AVERAGE(Table2[Sharpe Ratio]))/_xlfn.STDEV.P(Table2[Sharpe Ratio])</f>
        <v>0.53504475175276855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1.4551314101856725</v>
      </c>
      <c r="AS149">
        <f>_xlfn.RANK.AVG(Table2[[#This Row],[1Y Return vs Nifty Z-Score]],Table2[1Y Return vs Nifty Z-Score])</f>
        <v>131</v>
      </c>
      <c r="AT149">
        <f>_xlfn.RANK.AVG(Table2[[#This Row],[6M Return vs Nifty Z-Score]],Table2[6M Return vs Nifty Z-Score])</f>
        <v>274</v>
      </c>
      <c r="AU149">
        <f>_xlfn.RANK.AVG(Table2[[#This Row],[Sharpe Ratio Z-Score]],Table2[Sharpe Ratio Z-Score])</f>
        <v>205</v>
      </c>
      <c r="AV149">
        <f>(Table2[[#This Row],[Rank 1Y]]+Table2[[#This Row],[Rank 6M]]+Table2[[#This Row],[Rank Sharpe]])/3</f>
        <v>203.33333333333334</v>
      </c>
    </row>
    <row r="150" spans="1:48" x14ac:dyDescent="0.3">
      <c r="A150" t="s">
        <v>1611</v>
      </c>
      <c r="B150" t="s">
        <v>1612</v>
      </c>
      <c r="C150" t="s">
        <v>3174</v>
      </c>
      <c r="D150" t="s">
        <v>206</v>
      </c>
      <c r="E150">
        <v>5898.45509571</v>
      </c>
      <c r="F150">
        <v>483.95</v>
      </c>
      <c r="G150">
        <v>26.856905389541101</v>
      </c>
      <c r="H150">
        <f>(Table2[[#This Row],[1Y Return vs Nifty]]-AVERAGE(Table2[1Y Return vs Nifty]))/_xlfn.STDEV.P(Table2[1Y Return vs Nifty])</f>
        <v>-3.5005718134901449E-2</v>
      </c>
      <c r="I150">
        <v>-11.2352028672472</v>
      </c>
      <c r="J150">
        <f>(Table2[[#This Row],[1M Return vs Nifty]]-AVERAGE(Table2[1M Return vs Nifty]))/_xlfn.STDEV.P(Table2[1M Return vs Nifty])</f>
        <v>-0.94871457232539502</v>
      </c>
      <c r="K150">
        <v>27.531367039709501</v>
      </c>
      <c r="L150">
        <f>(Table2[[#This Row],[6M Return vs Nifty]]-AVERAGE(Table2[6M Return vs Nifty]))/_xlfn.STDEV.P(Table2[6M Return vs Nifty])</f>
        <v>0.1830257457542481</v>
      </c>
      <c r="M150">
        <v>-5.7230955764281699</v>
      </c>
      <c r="N150">
        <f>(Table2[[#This Row],[1W Return vs Nifty]]-AVERAGE(Table2[1W Return vs Nifty]))/_xlfn.STDEV.P(Table2[1W Return vs Nifty])</f>
        <v>-0.71890381117315771</v>
      </c>
      <c r="O150">
        <v>495.24</v>
      </c>
      <c r="P150">
        <v>493.23391784595799</v>
      </c>
      <c r="Q150">
        <v>432.02986081979702</v>
      </c>
      <c r="R150">
        <v>38.743142663531799</v>
      </c>
      <c r="S150" s="1">
        <f>(Table2[[#This Row],[Close Price]]-Table2[[#This Row],[20D EMA]])/Table2[[#This Row],[20D EMA]]</f>
        <v>-2.279702770373964E-2</v>
      </c>
      <c r="T150" s="1">
        <f>(Table2[[#This Row],[Close Price]]-Table2[[#This Row],[50D EMA]])/Table2[[#This Row],[50D EMA]]</f>
        <v>-1.8822545469911224E-2</v>
      </c>
      <c r="U150" s="1">
        <f>(Table2[[#This Row],[Close Price]]-Table2[[#This Row],[200D EMA]])/Table2[[#This Row],[200D EMA]]</f>
        <v>0.12017720044091873</v>
      </c>
      <c r="V150">
        <v>0.71930582983885105</v>
      </c>
      <c r="W150">
        <v>476.45</v>
      </c>
      <c r="X150">
        <v>487</v>
      </c>
      <c r="Y150">
        <v>468.5</v>
      </c>
      <c r="Z150">
        <v>489.05</v>
      </c>
      <c r="AA150">
        <v>468.5</v>
      </c>
      <c r="AB150">
        <v>515</v>
      </c>
      <c r="AC150" s="1">
        <f>(Table2[[#This Row],[Close Price]]/Table2[[#This Row],[Day Low]])-1</f>
        <v>1.5741420925595495E-2</v>
      </c>
      <c r="AD150" s="1">
        <f>(Table2[[#This Row],[Day High]]/Table2[[#This Row],[Close Price]])-1</f>
        <v>6.302303957020472E-3</v>
      </c>
      <c r="AE150" s="1">
        <f>(Table2[[#This Row],[Close Price]]/Table2[[#This Row],[Current Week Low]])-1</f>
        <v>3.2977588046958273E-2</v>
      </c>
      <c r="AF150" s="1">
        <f>(Table2[[#This Row],[Current Week High]]/Table2[[#This Row],[Close Price]])-1</f>
        <v>1.0538278747804553E-2</v>
      </c>
      <c r="AG150" s="1">
        <f>(Table2[[#This Row],[Close Price]]/Table2[[#This Row],[Current Month Low]])-1</f>
        <v>3.2977588046958273E-2</v>
      </c>
      <c r="AH150" s="1">
        <f>(Table2[[#This Row],[Current Month High]]/Table2[[#This Row],[Close Price]])-1</f>
        <v>6.4159520611633436E-2</v>
      </c>
      <c r="AI150">
        <v>12.0983572683128</v>
      </c>
      <c r="AJ150">
        <v>61.478144811478103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-0.02</v>
      </c>
      <c r="AM150" t="s">
        <v>3227</v>
      </c>
      <c r="AN150">
        <v>-5.86</v>
      </c>
      <c r="AO150" t="s">
        <v>3227</v>
      </c>
      <c r="AP150">
        <v>0.19218226230792601</v>
      </c>
      <c r="AQ150">
        <f>(Table2[[#This Row],[Sharpe Ratio]]-AVERAGE(Table2[Sharpe Ratio]))/_xlfn.STDEV.P(Table2[Sharpe Ratio])</f>
        <v>1.4998217868323125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-1.9776569046893622E-2</v>
      </c>
      <c r="AS150">
        <f>_xlfn.RANK.AVG(Table2[[#This Row],[1Y Return vs Nifty Z-Score]],Table2[1Y Return vs Nifty Z-Score])</f>
        <v>308</v>
      </c>
      <c r="AT150">
        <f>_xlfn.RANK.AVG(Table2[[#This Row],[6M Return vs Nifty Z-Score]],Table2[6M Return vs Nifty Z-Score])</f>
        <v>254</v>
      </c>
      <c r="AU150">
        <f>_xlfn.RANK.AVG(Table2[[#This Row],[Sharpe Ratio Z-Score]],Table2[Sharpe Ratio Z-Score])</f>
        <v>48</v>
      </c>
      <c r="AV150">
        <f>(Table2[[#This Row],[Rank 1Y]]+Table2[[#This Row],[Rank 6M]]+Table2[[#This Row],[Rank Sharpe]])/3</f>
        <v>203.33333333333334</v>
      </c>
    </row>
    <row r="151" spans="1:48" x14ac:dyDescent="0.3">
      <c r="A151" t="s">
        <v>951</v>
      </c>
      <c r="B151" t="s">
        <v>952</v>
      </c>
      <c r="C151" t="s">
        <v>3182</v>
      </c>
      <c r="D151" t="s">
        <v>467</v>
      </c>
      <c r="E151">
        <v>16093.518255069999</v>
      </c>
      <c r="F151">
        <v>855.85</v>
      </c>
      <c r="G151">
        <v>55.658627816994503</v>
      </c>
      <c r="H151">
        <f>(Table2[[#This Row],[1Y Return vs Nifty]]-AVERAGE(Table2[1Y Return vs Nifty]))/_xlfn.STDEV.P(Table2[1Y Return vs Nifty])</f>
        <v>0.43866879486694027</v>
      </c>
      <c r="I151">
        <v>-5.8988999374922004</v>
      </c>
      <c r="J151">
        <f>(Table2[[#This Row],[1M Return vs Nifty]]-AVERAGE(Table2[1M Return vs Nifty]))/_xlfn.STDEV.P(Table2[1M Return vs Nifty])</f>
        <v>-0.43871357134195199</v>
      </c>
      <c r="K151">
        <v>27.909717347412801</v>
      </c>
      <c r="L151">
        <f>(Table2[[#This Row],[6M Return vs Nifty]]-AVERAGE(Table2[6M Return vs Nifty]))/_xlfn.STDEV.P(Table2[6M Return vs Nifty])</f>
        <v>0.19375869827239828</v>
      </c>
      <c r="M151">
        <v>-2.9075070242711698</v>
      </c>
      <c r="N151">
        <f>(Table2[[#This Row],[1W Return vs Nifty]]-AVERAGE(Table2[1W Return vs Nifty]))/_xlfn.STDEV.P(Table2[1W Return vs Nifty])</f>
        <v>-4.7038562614593118E-2</v>
      </c>
      <c r="O151">
        <v>861.99</v>
      </c>
      <c r="P151">
        <v>842.65467824693803</v>
      </c>
      <c r="Q151">
        <v>717.12921192527494</v>
      </c>
      <c r="R151">
        <v>43.762687239622203</v>
      </c>
      <c r="S151" s="1">
        <f>(Table2[[#This Row],[Close Price]]-Table2[[#This Row],[20D EMA]])/Table2[[#This Row],[20D EMA]]</f>
        <v>-7.1230524716063837E-3</v>
      </c>
      <c r="T151" s="1">
        <f>(Table2[[#This Row],[Close Price]]-Table2[[#This Row],[50D EMA]])/Table2[[#This Row],[50D EMA]]</f>
        <v>1.5659228025071418E-2</v>
      </c>
      <c r="U151" s="1">
        <f>(Table2[[#This Row],[Close Price]]-Table2[[#This Row],[200D EMA]])/Table2[[#This Row],[200D EMA]]</f>
        <v>0.19343904245972876</v>
      </c>
      <c r="V151">
        <v>0.67116849103396203</v>
      </c>
      <c r="W151">
        <v>851.65</v>
      </c>
      <c r="X151">
        <v>860.6</v>
      </c>
      <c r="Y151">
        <v>846.3</v>
      </c>
      <c r="Z151">
        <v>875.8</v>
      </c>
      <c r="AA151">
        <v>846.3</v>
      </c>
      <c r="AB151">
        <v>910</v>
      </c>
      <c r="AC151" s="1">
        <f>(Table2[[#This Row],[Close Price]]/Table2[[#This Row],[Day Low]])-1</f>
        <v>4.9316033581872087E-3</v>
      </c>
      <c r="AD151" s="1">
        <f>(Table2[[#This Row],[Day High]]/Table2[[#This Row],[Close Price]])-1</f>
        <v>5.5500379739439332E-3</v>
      </c>
      <c r="AE151" s="1">
        <f>(Table2[[#This Row],[Close Price]]/Table2[[#This Row],[Current Week Low]])-1</f>
        <v>1.1284414510221108E-2</v>
      </c>
      <c r="AF151" s="1">
        <f>(Table2[[#This Row],[Current Week High]]/Table2[[#This Row],[Close Price]])-1</f>
        <v>2.3310159490564919E-2</v>
      </c>
      <c r="AG151" s="1">
        <f>(Table2[[#This Row],[Close Price]]/Table2[[#This Row],[Current Month Low]])-1</f>
        <v>1.1284414510221108E-2</v>
      </c>
      <c r="AH151" s="1">
        <f>(Table2[[#This Row],[Current Month High]]/Table2[[#This Row],[Close Price]])-1</f>
        <v>6.327043290296186E-2</v>
      </c>
      <c r="AI151">
        <v>8.2666355085587497</v>
      </c>
      <c r="AJ151">
        <v>103.28978622327701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0.06</v>
      </c>
      <c r="AM151" t="s">
        <v>3226</v>
      </c>
      <c r="AN151">
        <v>-2.21</v>
      </c>
      <c r="AO151" t="s">
        <v>3227</v>
      </c>
      <c r="AP151">
        <v>0.116839825550513</v>
      </c>
      <c r="AQ151">
        <f>(Table2[[#This Row],[Sharpe Ratio]]-AVERAGE(Table2[Sharpe Ratio]))/_xlfn.STDEV.P(Table2[Sharpe Ratio])</f>
        <v>0.62344391997192239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0.7701192791547159</v>
      </c>
      <c r="AS151">
        <f>_xlfn.RANK.AVG(Table2[[#This Row],[1Y Return vs Nifty Z-Score]],Table2[1Y Return vs Nifty Z-Score])</f>
        <v>170</v>
      </c>
      <c r="AT151">
        <f>_xlfn.RANK.AVG(Table2[[#This Row],[6M Return vs Nifty Z-Score]],Table2[6M Return vs Nifty Z-Score])</f>
        <v>252</v>
      </c>
      <c r="AU151">
        <f>_xlfn.RANK.AVG(Table2[[#This Row],[Sharpe Ratio Z-Score]],Table2[Sharpe Ratio Z-Score])</f>
        <v>188</v>
      </c>
      <c r="AV151">
        <f>(Table2[[#This Row],[Rank 1Y]]+Table2[[#This Row],[Rank 6M]]+Table2[[#This Row],[Rank Sharpe]])/3</f>
        <v>203.33333333333334</v>
      </c>
    </row>
    <row r="152" spans="1:48" x14ac:dyDescent="0.3">
      <c r="A152" t="s">
        <v>207</v>
      </c>
      <c r="B152" t="s">
        <v>208</v>
      </c>
      <c r="C152" t="s">
        <v>3168</v>
      </c>
      <c r="D152" t="s">
        <v>51</v>
      </c>
      <c r="E152">
        <v>126642.5838468</v>
      </c>
      <c r="F152">
        <v>3368.25</v>
      </c>
      <c r="G152">
        <v>49.975549431779697</v>
      </c>
      <c r="H152">
        <f>(Table2[[#This Row],[1Y Return vs Nifty]]-AVERAGE(Table2[1Y Return vs Nifty]))/_xlfn.STDEV.P(Table2[1Y Return vs Nifty])</f>
        <v>0.34520461426981019</v>
      </c>
      <c r="I152">
        <v>8.8785432558854804</v>
      </c>
      <c r="J152">
        <f>(Table2[[#This Row],[1M Return vs Nifty]]-AVERAGE(Table2[1M Return vs Nifty]))/_xlfn.STDEV.P(Table2[1M Return vs Nifty])</f>
        <v>0.97359583459063082</v>
      </c>
      <c r="K152">
        <v>29.8267629281147</v>
      </c>
      <c r="L152">
        <f>(Table2[[#This Row],[6M Return vs Nifty]]-AVERAGE(Table2[6M Return vs Nifty]))/_xlfn.STDEV.P(Table2[6M Return vs Nifty])</f>
        <v>0.24814099630118253</v>
      </c>
      <c r="M152">
        <v>2.4210488444181801</v>
      </c>
      <c r="N152">
        <f>(Table2[[#This Row],[1W Return vs Nifty]]-AVERAGE(Table2[1W Return vs Nifty]))/_xlfn.STDEV.P(Table2[1W Return vs Nifty])</f>
        <v>1.2244794333058349</v>
      </c>
      <c r="O152">
        <v>3214.86</v>
      </c>
      <c r="P152">
        <v>3042.3263972509199</v>
      </c>
      <c r="Q152">
        <v>2575.3552604159199</v>
      </c>
      <c r="R152">
        <v>69.107893382962004</v>
      </c>
      <c r="S152" s="1">
        <f>(Table2[[#This Row],[Close Price]]-Table2[[#This Row],[20D EMA]])/Table2[[#This Row],[20D EMA]]</f>
        <v>4.7712808644855408E-2</v>
      </c>
      <c r="T152" s="1">
        <f>(Table2[[#This Row],[Close Price]]-Table2[[#This Row],[50D EMA]])/Table2[[#This Row],[50D EMA]]</f>
        <v>0.10712972909270628</v>
      </c>
      <c r="U152" s="1">
        <f>(Table2[[#This Row],[Close Price]]-Table2[[#This Row],[200D EMA]])/Table2[[#This Row],[200D EMA]]</f>
        <v>0.30787781079027815</v>
      </c>
      <c r="V152">
        <v>0.75882964518668705</v>
      </c>
      <c r="W152">
        <v>3365</v>
      </c>
      <c r="X152">
        <v>3425</v>
      </c>
      <c r="Y152">
        <v>3216.1</v>
      </c>
      <c r="Z152">
        <v>3425</v>
      </c>
      <c r="AA152">
        <v>3190.05</v>
      </c>
      <c r="AB152">
        <v>3425</v>
      </c>
      <c r="AC152" s="1">
        <f>(Table2[[#This Row],[Close Price]]/Table2[[#This Row],[Day Low]])-1</f>
        <v>9.6582466567607383E-4</v>
      </c>
      <c r="AD152" s="1">
        <f>(Table2[[#This Row],[Day High]]/Table2[[#This Row],[Close Price]])-1</f>
        <v>1.6848511838491786E-2</v>
      </c>
      <c r="AE152" s="1">
        <f>(Table2[[#This Row],[Close Price]]/Table2[[#This Row],[Current Week Low]])-1</f>
        <v>4.730885233668114E-2</v>
      </c>
      <c r="AF152" s="1">
        <f>(Table2[[#This Row],[Current Week High]]/Table2[[#This Row],[Close Price]])-1</f>
        <v>1.6848511838491786E-2</v>
      </c>
      <c r="AG152" s="1">
        <f>(Table2[[#This Row],[Close Price]]/Table2[[#This Row],[Current Month Low]])-1</f>
        <v>5.5861193398222486E-2</v>
      </c>
      <c r="AH152" s="1">
        <f>(Table2[[#This Row],[Current Month High]]/Table2[[#This Row],[Close Price]])-1</f>
        <v>1.6848511838491786E-2</v>
      </c>
      <c r="AI152">
        <v>1.68485118384917</v>
      </c>
      <c r="AJ152">
        <v>91.285458727319195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0.11</v>
      </c>
      <c r="AM152" t="s">
        <v>3226</v>
      </c>
      <c r="AN152">
        <v>5.2</v>
      </c>
      <c r="AO152" t="s">
        <v>3226</v>
      </c>
      <c r="AP152">
        <v>0.11460473342779</v>
      </c>
      <c r="AQ152">
        <f>(Table2[[#This Row],[Sharpe Ratio]]-AVERAGE(Table2[Sharpe Ratio]))/_xlfn.STDEV.P(Table2[Sharpe Ratio])</f>
        <v>0.59744548733487712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3.3888663658023357</v>
      </c>
      <c r="AS152">
        <f>_xlfn.RANK.AVG(Table2[[#This Row],[1Y Return vs Nifty Z-Score]],Table2[1Y Return vs Nifty Z-Score])</f>
        <v>193</v>
      </c>
      <c r="AT152">
        <f>_xlfn.RANK.AVG(Table2[[#This Row],[6M Return vs Nifty Z-Score]],Table2[6M Return vs Nifty Z-Score])</f>
        <v>231</v>
      </c>
      <c r="AU152">
        <f>_xlfn.RANK.AVG(Table2[[#This Row],[Sharpe Ratio Z-Score]],Table2[Sharpe Ratio Z-Score])</f>
        <v>194</v>
      </c>
      <c r="AV152">
        <f>(Table2[[#This Row],[Rank 1Y]]+Table2[[#This Row],[Rank 6M]]+Table2[[#This Row],[Rank Sharpe]])/3</f>
        <v>206</v>
      </c>
    </row>
    <row r="153" spans="1:48" x14ac:dyDescent="0.3">
      <c r="A153" t="s">
        <v>980</v>
      </c>
      <c r="B153" t="s">
        <v>981</v>
      </c>
      <c r="C153" t="s">
        <v>3167</v>
      </c>
      <c r="D153" t="s">
        <v>21</v>
      </c>
      <c r="E153">
        <v>15274.276547920001</v>
      </c>
      <c r="F153">
        <v>2709.8</v>
      </c>
      <c r="G153">
        <v>203.821128790627</v>
      </c>
      <c r="H153">
        <f>(Table2[[#This Row],[1Y Return vs Nifty]]-AVERAGE(Table2[1Y Return vs Nifty]))/_xlfn.STDEV.P(Table2[1Y Return vs Nifty])</f>
        <v>2.8753564155671842</v>
      </c>
      <c r="I153">
        <v>9.18649853136953</v>
      </c>
      <c r="J153">
        <f>(Table2[[#This Row],[1M Return vs Nifty]]-AVERAGE(Table2[1M Return vs Nifty]))/_xlfn.STDEV.P(Table2[1M Return vs Nifty])</f>
        <v>1.0030277279487181</v>
      </c>
      <c r="K153">
        <v>74.075364640122203</v>
      </c>
      <c r="L153">
        <f>(Table2[[#This Row],[6M Return vs Nifty]]-AVERAGE(Table2[6M Return vs Nifty]))/_xlfn.STDEV.P(Table2[6M Return vs Nifty])</f>
        <v>1.5033749197315882</v>
      </c>
      <c r="M153">
        <v>-0.47200799653255399</v>
      </c>
      <c r="N153">
        <f>(Table2[[#This Row],[1W Return vs Nifty]]-AVERAGE(Table2[1W Return vs Nifty]))/_xlfn.STDEV.P(Table2[1W Return vs Nifty])</f>
        <v>0.53412844006488935</v>
      </c>
      <c r="O153">
        <v>2623.63</v>
      </c>
      <c r="P153">
        <v>2508.1986652948199</v>
      </c>
      <c r="Q153">
        <v>1923.56105063212</v>
      </c>
      <c r="R153">
        <v>59.486289514840799</v>
      </c>
      <c r="S153" s="1">
        <f>(Table2[[#This Row],[Close Price]]-Table2[[#This Row],[20D EMA]])/Table2[[#This Row],[20D EMA]]</f>
        <v>3.2843808006464352E-2</v>
      </c>
      <c r="T153" s="1">
        <f>(Table2[[#This Row],[Close Price]]-Table2[[#This Row],[50D EMA]])/Table2[[#This Row],[50D EMA]]</f>
        <v>8.0376940429271612E-2</v>
      </c>
      <c r="U153" s="1">
        <f>(Table2[[#This Row],[Close Price]]-Table2[[#This Row],[200D EMA]])/Table2[[#This Row],[200D EMA]]</f>
        <v>0.40874135453590443</v>
      </c>
      <c r="V153">
        <v>0.97182272778662604</v>
      </c>
      <c r="W153">
        <v>2700</v>
      </c>
      <c r="X153">
        <v>2748.6</v>
      </c>
      <c r="Y153">
        <v>2541.9</v>
      </c>
      <c r="Z153">
        <v>2818.75</v>
      </c>
      <c r="AA153">
        <v>2541.9</v>
      </c>
      <c r="AB153">
        <v>2925</v>
      </c>
      <c r="AC153" s="1">
        <f>(Table2[[#This Row],[Close Price]]/Table2[[#This Row],[Day Low]])-1</f>
        <v>3.6296296296296493E-3</v>
      </c>
      <c r="AD153" s="1">
        <f>(Table2[[#This Row],[Day High]]/Table2[[#This Row],[Close Price]])-1</f>
        <v>1.4318399881910082E-2</v>
      </c>
      <c r="AE153" s="1">
        <f>(Table2[[#This Row],[Close Price]]/Table2[[#This Row],[Current Week Low]])-1</f>
        <v>6.6052952515834651E-2</v>
      </c>
      <c r="AF153" s="1">
        <f>(Table2[[#This Row],[Current Week High]]/Table2[[#This Row],[Close Price]])-1</f>
        <v>4.0205919256033562E-2</v>
      </c>
      <c r="AG153" s="1">
        <f>(Table2[[#This Row],[Close Price]]/Table2[[#This Row],[Current Month Low]])-1</f>
        <v>6.6052952515834651E-2</v>
      </c>
      <c r="AH153" s="1">
        <f>(Table2[[#This Row],[Current Month High]]/Table2[[#This Row],[Close Price]])-1</f>
        <v>7.9415455015130254E-2</v>
      </c>
      <c r="AI153">
        <v>7.9415455015130201</v>
      </c>
      <c r="AJ153">
        <v>266.88329271594898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-7.0000000000000007E-2</v>
      </c>
      <c r="AM153" t="s">
        <v>3227</v>
      </c>
      <c r="AN153">
        <v>4.96</v>
      </c>
      <c r="AO153" t="s">
        <v>3226</v>
      </c>
      <c r="AQ153">
        <f>(Table2[[#This Row],[Sharpe Ratio]]-AVERAGE(Table2[Sharpe Ratio]))/_xlfn.STDEV.P(Table2[Sharpe Ratio])</f>
        <v>-0.73562862250492922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5.1802588808074512</v>
      </c>
      <c r="AS153">
        <f>_xlfn.RANK.AVG(Table2[[#This Row],[1Y Return vs Nifty Z-Score]],Table2[1Y Return vs Nifty Z-Score])</f>
        <v>17</v>
      </c>
      <c r="AT153">
        <f>_xlfn.RANK.AVG(Table2[[#This Row],[6M Return vs Nifty Z-Score]],Table2[6M Return vs Nifty Z-Score])</f>
        <v>52</v>
      </c>
      <c r="AU153">
        <f>_xlfn.RANK.AVG(Table2[[#This Row],[Sharpe Ratio Z-Score]],Table2[Sharpe Ratio Z-Score])</f>
        <v>551.5</v>
      </c>
      <c r="AV153">
        <f>(Table2[[#This Row],[Rank 1Y]]+Table2[[#This Row],[Rank 6M]]+Table2[[#This Row],[Rank Sharpe]])/3</f>
        <v>206.83333333333334</v>
      </c>
    </row>
    <row r="154" spans="1:48" x14ac:dyDescent="0.3">
      <c r="A154" t="s">
        <v>323</v>
      </c>
      <c r="B154" t="s">
        <v>324</v>
      </c>
      <c r="C154" t="s">
        <v>3168</v>
      </c>
      <c r="D154" t="s">
        <v>124</v>
      </c>
      <c r="E154">
        <v>82286.470487459999</v>
      </c>
      <c r="F154">
        <v>1814.1</v>
      </c>
      <c r="G154">
        <v>112.98686786221801</v>
      </c>
      <c r="H154">
        <f>(Table2[[#This Row],[1Y Return vs Nifty]]-AVERAGE(Table2[1Y Return vs Nifty]))/_xlfn.STDEV.P(Table2[1Y Return vs Nifty])</f>
        <v>1.3814917893275154</v>
      </c>
      <c r="I154">
        <v>19.449068555860901</v>
      </c>
      <c r="J154">
        <f>(Table2[[#This Row],[1M Return vs Nifty]]-AVERAGE(Table2[1M Return vs Nifty]))/_xlfn.STDEV.P(Table2[1M Return vs Nifty])</f>
        <v>1.983841796049904</v>
      </c>
      <c r="K154">
        <v>53.382644020503101</v>
      </c>
      <c r="L154">
        <f>(Table2[[#This Row],[6M Return vs Nifty]]-AVERAGE(Table2[6M Return vs Nifty]))/_xlfn.STDEV.P(Table2[6M Return vs Nifty])</f>
        <v>0.91636868936826199</v>
      </c>
      <c r="M154">
        <v>1.70496588011868</v>
      </c>
      <c r="N154">
        <f>(Table2[[#This Row],[1W Return vs Nifty]]-AVERAGE(Table2[1W Return vs Nifty]))/_xlfn.STDEV.P(Table2[1W Return vs Nifty])</f>
        <v>1.0536052981524362</v>
      </c>
      <c r="O154">
        <v>1717.95</v>
      </c>
      <c r="P154">
        <v>1600.54006455286</v>
      </c>
      <c r="Q154">
        <v>1268.2710808562799</v>
      </c>
      <c r="R154">
        <v>72.722763502081307</v>
      </c>
      <c r="S154" s="1">
        <f>(Table2[[#This Row],[Close Price]]-Table2[[#This Row],[20D EMA]])/Table2[[#This Row],[20D EMA]]</f>
        <v>5.5967868680694935E-2</v>
      </c>
      <c r="T154" s="1">
        <f>(Table2[[#This Row],[Close Price]]-Table2[[#This Row],[50D EMA]])/Table2[[#This Row],[50D EMA]]</f>
        <v>0.13342992167259601</v>
      </c>
      <c r="U154" s="1">
        <f>(Table2[[#This Row],[Close Price]]-Table2[[#This Row],[200D EMA]])/Table2[[#This Row],[200D EMA]]</f>
        <v>0.43037243960116217</v>
      </c>
      <c r="V154">
        <v>0.74019139399554801</v>
      </c>
      <c r="W154">
        <v>1804</v>
      </c>
      <c r="X154">
        <v>1837.3</v>
      </c>
      <c r="Y154">
        <v>1680.55</v>
      </c>
      <c r="Z154">
        <v>1837.3</v>
      </c>
      <c r="AA154">
        <v>1680.55</v>
      </c>
      <c r="AB154">
        <v>1837.3</v>
      </c>
      <c r="AC154" s="1">
        <f>(Table2[[#This Row],[Close Price]]/Table2[[#This Row],[Day Low]])-1</f>
        <v>5.598669623059882E-3</v>
      </c>
      <c r="AD154" s="1">
        <f>(Table2[[#This Row],[Day High]]/Table2[[#This Row],[Close Price]])-1</f>
        <v>1.278871065542142E-2</v>
      </c>
      <c r="AE154" s="1">
        <f>(Table2[[#This Row],[Close Price]]/Table2[[#This Row],[Current Week Low]])-1</f>
        <v>7.9468031299277042E-2</v>
      </c>
      <c r="AF154" s="1">
        <f>(Table2[[#This Row],[Current Week High]]/Table2[[#This Row],[Close Price]])-1</f>
        <v>1.278871065542142E-2</v>
      </c>
      <c r="AG154" s="1">
        <f>(Table2[[#This Row],[Close Price]]/Table2[[#This Row],[Current Month Low]])-1</f>
        <v>7.9468031299277042E-2</v>
      </c>
      <c r="AH154" s="1">
        <f>(Table2[[#This Row],[Current Month High]]/Table2[[#This Row],[Close Price]])-1</f>
        <v>1.278871065542142E-2</v>
      </c>
      <c r="AI154">
        <v>1.9734303511383</v>
      </c>
      <c r="AJ154">
        <v>174.32330258581499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</v>
      </c>
      <c r="AM154" t="s">
        <v>3226</v>
      </c>
      <c r="AN154">
        <v>4.38</v>
      </c>
      <c r="AO154" t="s">
        <v>3226</v>
      </c>
      <c r="AP154">
        <v>2.9449630612025001E-2</v>
      </c>
      <c r="AQ154">
        <f>(Table2[[#This Row],[Sharpe Ratio]]-AVERAGE(Table2[Sharpe Ratio]))/_xlfn.STDEV.P(Table2[Sharpe Ratio])</f>
        <v>-0.3930726133504529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4.9422349595476645</v>
      </c>
      <c r="AS154">
        <f>_xlfn.RANK.AVG(Table2[[#This Row],[1Y Return vs Nifty Z-Score]],Table2[1Y Return vs Nifty Z-Score])</f>
        <v>67</v>
      </c>
      <c r="AT154">
        <f>_xlfn.RANK.AVG(Table2[[#This Row],[6M Return vs Nifty Z-Score]],Table2[6M Return vs Nifty Z-Score])</f>
        <v>108</v>
      </c>
      <c r="AU154">
        <f>_xlfn.RANK.AVG(Table2[[#This Row],[Sharpe Ratio Z-Score]],Table2[Sharpe Ratio Z-Score])</f>
        <v>446</v>
      </c>
      <c r="AV154">
        <f>(Table2[[#This Row],[Rank 1Y]]+Table2[[#This Row],[Rank 6M]]+Table2[[#This Row],[Rank Sharpe]])/3</f>
        <v>207</v>
      </c>
    </row>
    <row r="155" spans="1:48" x14ac:dyDescent="0.3">
      <c r="A155" t="s">
        <v>647</v>
      </c>
      <c r="B155" t="s">
        <v>648</v>
      </c>
      <c r="C155" t="s">
        <v>3168</v>
      </c>
      <c r="D155" t="s">
        <v>546</v>
      </c>
      <c r="E155">
        <v>29536.114385254899</v>
      </c>
      <c r="F155">
        <v>1137.05</v>
      </c>
      <c r="G155">
        <v>39.870771332640899</v>
      </c>
      <c r="H155">
        <f>(Table2[[#This Row],[1Y Return vs Nifty]]-AVERAGE(Table2[1Y Return vs Nifty]))/_xlfn.STDEV.P(Table2[1Y Return vs Nifty])</f>
        <v>0.17902094740206279</v>
      </c>
      <c r="I155">
        <v>26.674330305456799</v>
      </c>
      <c r="J155">
        <f>(Table2[[#This Row],[1M Return vs Nifty]]-AVERAGE(Table2[1M Return vs Nifty]))/_xlfn.STDEV.P(Table2[1M Return vs Nifty])</f>
        <v>2.6743743188784892</v>
      </c>
      <c r="K155">
        <v>70.569163179309299</v>
      </c>
      <c r="L155">
        <f>(Table2[[#This Row],[6M Return vs Nifty]]-AVERAGE(Table2[6M Return vs Nifty]))/_xlfn.STDEV.P(Table2[6M Return vs Nifty])</f>
        <v>1.4039118215609789</v>
      </c>
      <c r="M155">
        <v>3.58964573631313</v>
      </c>
      <c r="N155">
        <f>(Table2[[#This Row],[1W Return vs Nifty]]-AVERAGE(Table2[1W Return vs Nifty]))/_xlfn.STDEV.P(Table2[1W Return vs Nifty])</f>
        <v>1.5033339700016448</v>
      </c>
      <c r="O155">
        <v>994.25</v>
      </c>
      <c r="P155">
        <v>903.23795698038896</v>
      </c>
      <c r="Q155">
        <v>787.58691808943797</v>
      </c>
      <c r="R155">
        <v>80.883110681654003</v>
      </c>
      <c r="S155" s="1">
        <f>(Table2[[#This Row],[Close Price]]-Table2[[#This Row],[20D EMA]])/Table2[[#This Row],[20D EMA]]</f>
        <v>0.14362584862962027</v>
      </c>
      <c r="T155" s="1">
        <f>(Table2[[#This Row],[Close Price]]-Table2[[#This Row],[50D EMA]])/Table2[[#This Row],[50D EMA]]</f>
        <v>0.25885985106434972</v>
      </c>
      <c r="U155" s="1">
        <f>(Table2[[#This Row],[Close Price]]-Table2[[#This Row],[200D EMA]])/Table2[[#This Row],[200D EMA]]</f>
        <v>0.44371367005219498</v>
      </c>
      <c r="V155">
        <v>1.53768057608207</v>
      </c>
      <c r="W155">
        <v>1092.3</v>
      </c>
      <c r="X155">
        <v>1202.2</v>
      </c>
      <c r="Y155">
        <v>1007.6</v>
      </c>
      <c r="Z155">
        <v>1202.2</v>
      </c>
      <c r="AA155">
        <v>951</v>
      </c>
      <c r="AB155">
        <v>1202.2</v>
      </c>
      <c r="AC155" s="1">
        <f>(Table2[[#This Row],[Close Price]]/Table2[[#This Row],[Day Low]])-1</f>
        <v>4.0968598370411113E-2</v>
      </c>
      <c r="AD155" s="1">
        <f>(Table2[[#This Row],[Day High]]/Table2[[#This Row],[Close Price]])-1</f>
        <v>5.7297392375005529E-2</v>
      </c>
      <c r="AE155" s="1">
        <f>(Table2[[#This Row],[Close Price]]/Table2[[#This Row],[Current Week Low]])-1</f>
        <v>0.12847360063517255</v>
      </c>
      <c r="AF155" s="1">
        <f>(Table2[[#This Row],[Current Week High]]/Table2[[#This Row],[Close Price]])-1</f>
        <v>5.7297392375005529E-2</v>
      </c>
      <c r="AG155" s="1">
        <f>(Table2[[#This Row],[Close Price]]/Table2[[#This Row],[Current Month Low]])-1</f>
        <v>0.1956361724500526</v>
      </c>
      <c r="AH155" s="1">
        <f>(Table2[[#This Row],[Current Month High]]/Table2[[#This Row],[Close Price]])-1</f>
        <v>5.7297392375005529E-2</v>
      </c>
      <c r="AI155">
        <v>5.7297392375005503</v>
      </c>
      <c r="AJ155">
        <v>88.253311258278103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0.41</v>
      </c>
      <c r="AM155" t="s">
        <v>3226</v>
      </c>
      <c r="AN155">
        <v>25.99</v>
      </c>
      <c r="AO155" t="s">
        <v>3226</v>
      </c>
      <c r="AP155">
        <v>7.3502805371168004E-2</v>
      </c>
      <c r="AQ155">
        <f>(Table2[[#This Row],[Sharpe Ratio]]-AVERAGE(Table2[Sharpe Ratio]))/_xlfn.STDEV.P(Table2[Sharpe Ratio])</f>
        <v>0.11935078288443357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5.8799918407276097</v>
      </c>
      <c r="AS155">
        <f>_xlfn.RANK.AVG(Table2[[#This Row],[1Y Return vs Nifty Z-Score]],Table2[1Y Return vs Nifty Z-Score])</f>
        <v>248</v>
      </c>
      <c r="AT155">
        <f>_xlfn.RANK.AVG(Table2[[#This Row],[6M Return vs Nifty Z-Score]],Table2[6M Return vs Nifty Z-Score])</f>
        <v>63</v>
      </c>
      <c r="AU155">
        <f>_xlfn.RANK.AVG(Table2[[#This Row],[Sharpe Ratio Z-Score]],Table2[Sharpe Ratio Z-Score])</f>
        <v>313</v>
      </c>
      <c r="AV155">
        <f>(Table2[[#This Row],[Rank 1Y]]+Table2[[#This Row],[Rank 6M]]+Table2[[#This Row],[Rank Sharpe]])/3</f>
        <v>208</v>
      </c>
    </row>
    <row r="156" spans="1:48" x14ac:dyDescent="0.3">
      <c r="A156" t="s">
        <v>500</v>
      </c>
      <c r="B156" t="s">
        <v>501</v>
      </c>
      <c r="C156" t="s">
        <v>3172</v>
      </c>
      <c r="D156" t="s">
        <v>279</v>
      </c>
      <c r="E156">
        <v>44104.655006159999</v>
      </c>
      <c r="F156">
        <v>584.20000000000005</v>
      </c>
      <c r="G156">
        <v>51.742300439545197</v>
      </c>
      <c r="H156">
        <f>(Table2[[#This Row],[1Y Return vs Nifty]]-AVERAGE(Table2[1Y Return vs Nifty]))/_xlfn.STDEV.P(Table2[1Y Return vs Nifty])</f>
        <v>0.37426068636087195</v>
      </c>
      <c r="I156">
        <v>9.9463147527390205</v>
      </c>
      <c r="J156">
        <f>(Table2[[#This Row],[1M Return vs Nifty]]-AVERAGE(Table2[1M Return vs Nifty]))/_xlfn.STDEV.P(Table2[1M Return vs Nifty])</f>
        <v>1.0756448635504423</v>
      </c>
      <c r="K156">
        <v>36.254928154745301</v>
      </c>
      <c r="L156">
        <f>(Table2[[#This Row],[6M Return vs Nifty]]-AVERAGE(Table2[6M Return vs Nifty]))/_xlfn.STDEV.P(Table2[6M Return vs Nifty])</f>
        <v>0.43049367515866677</v>
      </c>
      <c r="M156">
        <v>-0.14594622794626799</v>
      </c>
      <c r="N156">
        <f>(Table2[[#This Row],[1W Return vs Nifty]]-AVERAGE(Table2[1W Return vs Nifty]))/_xlfn.STDEV.P(Table2[1W Return vs Nifty])</f>
        <v>0.61193440039557856</v>
      </c>
      <c r="O156">
        <v>549.54</v>
      </c>
      <c r="P156">
        <v>522.64213551962303</v>
      </c>
      <c r="Q156">
        <v>454.75958683458498</v>
      </c>
      <c r="R156">
        <v>72.470847583829894</v>
      </c>
      <c r="S156" s="1">
        <f>(Table2[[#This Row],[Close Price]]-Table2[[#This Row],[20D EMA]])/Table2[[#This Row],[20D EMA]]</f>
        <v>6.3070932052262038E-2</v>
      </c>
      <c r="T156" s="1">
        <f>(Table2[[#This Row],[Close Price]]-Table2[[#This Row],[50D EMA]])/Table2[[#This Row],[50D EMA]]</f>
        <v>0.11778205448203052</v>
      </c>
      <c r="U156" s="1">
        <f>(Table2[[#This Row],[Close Price]]-Table2[[#This Row],[200D EMA]])/Table2[[#This Row],[200D EMA]]</f>
        <v>0.2846348200516286</v>
      </c>
      <c r="V156">
        <v>0.844213635271723</v>
      </c>
      <c r="W156">
        <v>572.1</v>
      </c>
      <c r="X156">
        <v>588</v>
      </c>
      <c r="Y156">
        <v>542.15</v>
      </c>
      <c r="Z156">
        <v>588</v>
      </c>
      <c r="AA156">
        <v>537.4</v>
      </c>
      <c r="AB156">
        <v>588</v>
      </c>
      <c r="AC156" s="1">
        <f>(Table2[[#This Row],[Close Price]]/Table2[[#This Row],[Day Low]])-1</f>
        <v>2.1150148575423966E-2</v>
      </c>
      <c r="AD156" s="1">
        <f>(Table2[[#This Row],[Day High]]/Table2[[#This Row],[Close Price]])-1</f>
        <v>6.504621704895408E-3</v>
      </c>
      <c r="AE156" s="1">
        <f>(Table2[[#This Row],[Close Price]]/Table2[[#This Row],[Current Week Low]])-1</f>
        <v>7.7561560453749179E-2</v>
      </c>
      <c r="AF156" s="1">
        <f>(Table2[[#This Row],[Current Week High]]/Table2[[#This Row],[Close Price]])-1</f>
        <v>6.504621704895408E-3</v>
      </c>
      <c r="AG156" s="1">
        <f>(Table2[[#This Row],[Close Price]]/Table2[[#This Row],[Current Month Low]])-1</f>
        <v>8.7085969482694647E-2</v>
      </c>
      <c r="AH156" s="1">
        <f>(Table2[[#This Row],[Current Month High]]/Table2[[#This Row],[Close Price]])-1</f>
        <v>6.504621704895408E-3</v>
      </c>
      <c r="AI156">
        <v>0.65046217048954003</v>
      </c>
      <c r="AJ156">
        <v>86.169534735500307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0.01</v>
      </c>
      <c r="AM156" t="s">
        <v>3226</v>
      </c>
      <c r="AN156">
        <v>6.94</v>
      </c>
      <c r="AO156" t="s">
        <v>3226</v>
      </c>
      <c r="AP156">
        <v>9.3386588000195003E-2</v>
      </c>
      <c r="AQ156">
        <f>(Table2[[#This Row],[Sharpe Ratio]]-AVERAGE(Table2[Sharpe Ratio]))/_xlfn.STDEV.P(Table2[Sharpe Ratio])</f>
        <v>0.35063752851557795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2.8429711539811375</v>
      </c>
      <c r="AS156">
        <f>_xlfn.RANK.AVG(Table2[[#This Row],[1Y Return vs Nifty Z-Score]],Table2[1Y Return vs Nifty Z-Score])</f>
        <v>184</v>
      </c>
      <c r="AT156">
        <f>_xlfn.RANK.AVG(Table2[[#This Row],[6M Return vs Nifty Z-Score]],Table2[6M Return vs Nifty Z-Score])</f>
        <v>192</v>
      </c>
      <c r="AU156">
        <f>_xlfn.RANK.AVG(Table2[[#This Row],[Sharpe Ratio Z-Score]],Table2[Sharpe Ratio Z-Score])</f>
        <v>248</v>
      </c>
      <c r="AV156">
        <f>(Table2[[#This Row],[Rank 1Y]]+Table2[[#This Row],[Rank 6M]]+Table2[[#This Row],[Rank Sharpe]])/3</f>
        <v>208</v>
      </c>
    </row>
    <row r="157" spans="1:48" x14ac:dyDescent="0.3">
      <c r="A157" t="s">
        <v>987</v>
      </c>
      <c r="B157" t="s">
        <v>988</v>
      </c>
      <c r="C157" t="s">
        <v>3174</v>
      </c>
      <c r="D157" t="s">
        <v>261</v>
      </c>
      <c r="E157">
        <v>15105.3551556</v>
      </c>
      <c r="F157">
        <v>6332</v>
      </c>
      <c r="G157">
        <v>11.5456716569746</v>
      </c>
      <c r="H157">
        <f>(Table2[[#This Row],[1Y Return vs Nifty]]-AVERAGE(Table2[1Y Return vs Nifty]))/_xlfn.STDEV.P(Table2[1Y Return vs Nifty])</f>
        <v>-0.28681500488845296</v>
      </c>
      <c r="I157">
        <v>8.7398018663747408</v>
      </c>
      <c r="J157">
        <f>(Table2[[#This Row],[1M Return vs Nifty]]-AVERAGE(Table2[1M Return vs Nifty]))/_xlfn.STDEV.P(Table2[1M Return vs Nifty])</f>
        <v>0.96033604622034063</v>
      </c>
      <c r="K157">
        <v>49.138878813832498</v>
      </c>
      <c r="L157">
        <f>(Table2[[#This Row],[6M Return vs Nifty]]-AVERAGE(Table2[6M Return vs Nifty]))/_xlfn.STDEV.P(Table2[6M Return vs Nifty])</f>
        <v>0.79598255637457138</v>
      </c>
      <c r="M157">
        <v>-6.0718197981027302</v>
      </c>
      <c r="N157">
        <f>(Table2[[#This Row],[1W Return vs Nifty]]-AVERAGE(Table2[1W Return vs Nifty]))/_xlfn.STDEV.P(Table2[1W Return vs Nifty])</f>
        <v>-0.80211756259087763</v>
      </c>
      <c r="O157">
        <v>5953.04</v>
      </c>
      <c r="P157">
        <v>5624.6732427136503</v>
      </c>
      <c r="Q157">
        <v>4936.9895663063498</v>
      </c>
      <c r="R157">
        <v>66.395149088910998</v>
      </c>
      <c r="S157" s="1">
        <f>(Table2[[#This Row],[Close Price]]-Table2[[#This Row],[20D EMA]])/Table2[[#This Row],[20D EMA]]</f>
        <v>6.365823176057947E-2</v>
      </c>
      <c r="T157" s="1">
        <f>(Table2[[#This Row],[Close Price]]-Table2[[#This Row],[50D EMA]])/Table2[[#This Row],[50D EMA]]</f>
        <v>0.12575428416266479</v>
      </c>
      <c r="U157" s="1">
        <f>(Table2[[#This Row],[Close Price]]-Table2[[#This Row],[200D EMA]])/Table2[[#This Row],[200D EMA]]</f>
        <v>0.28256296979321732</v>
      </c>
      <c r="V157">
        <v>0.70575988003958401</v>
      </c>
      <c r="W157">
        <v>6090</v>
      </c>
      <c r="X157">
        <v>6423.9</v>
      </c>
      <c r="Y157">
        <v>5901.5</v>
      </c>
      <c r="Z157">
        <v>6423.9</v>
      </c>
      <c r="AA157">
        <v>5785</v>
      </c>
      <c r="AB157">
        <v>6567.55</v>
      </c>
      <c r="AC157" s="1">
        <f>(Table2[[#This Row],[Close Price]]/Table2[[#This Row],[Day Low]])-1</f>
        <v>3.9737274220032814E-2</v>
      </c>
      <c r="AD157" s="1">
        <f>(Table2[[#This Row],[Day High]]/Table2[[#This Row],[Close Price]])-1</f>
        <v>1.4513581806696152E-2</v>
      </c>
      <c r="AE157" s="1">
        <f>(Table2[[#This Row],[Close Price]]/Table2[[#This Row],[Current Week Low]])-1</f>
        <v>7.2947555706176503E-2</v>
      </c>
      <c r="AF157" s="1">
        <f>(Table2[[#This Row],[Current Week High]]/Table2[[#This Row],[Close Price]])-1</f>
        <v>1.4513581806696152E-2</v>
      </c>
      <c r="AG157" s="1">
        <f>(Table2[[#This Row],[Close Price]]/Table2[[#This Row],[Current Month Low]])-1</f>
        <v>9.4554883318928251E-2</v>
      </c>
      <c r="AH157" s="1">
        <f>(Table2[[#This Row],[Current Month High]]/Table2[[#This Row],[Close Price]])-1</f>
        <v>3.7199936828806068E-2</v>
      </c>
      <c r="AI157">
        <v>5.4903663929248099</v>
      </c>
      <c r="AJ157">
        <v>67.422429634721894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0.12</v>
      </c>
      <c r="AM157" t="s">
        <v>3226</v>
      </c>
      <c r="AN157">
        <v>2.86</v>
      </c>
      <c r="AO157" t="s">
        <v>3226</v>
      </c>
      <c r="AP157">
        <v>0.14978910137278101</v>
      </c>
      <c r="AQ157">
        <f>(Table2[[#This Row],[Sharpe Ratio]]-AVERAGE(Table2[Sharpe Ratio]))/_xlfn.STDEV.P(Table2[Sharpe Ratio])</f>
        <v>1.0067075533567655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1.6740935884723467</v>
      </c>
      <c r="AS157">
        <f>_xlfn.RANK.AVG(Table2[[#This Row],[1Y Return vs Nifty Z-Score]],Table2[1Y Return vs Nifty Z-Score])</f>
        <v>388</v>
      </c>
      <c r="AT157">
        <f>_xlfn.RANK.AVG(Table2[[#This Row],[6M Return vs Nifty Z-Score]],Table2[6M Return vs Nifty Z-Score])</f>
        <v>125</v>
      </c>
      <c r="AU157">
        <f>_xlfn.RANK.AVG(Table2[[#This Row],[Sharpe Ratio Z-Score]],Table2[Sharpe Ratio Z-Score])</f>
        <v>114</v>
      </c>
      <c r="AV157">
        <f>(Table2[[#This Row],[Rank 1Y]]+Table2[[#This Row],[Rank 6M]]+Table2[[#This Row],[Rank Sharpe]])/3</f>
        <v>209</v>
      </c>
    </row>
    <row r="158" spans="1:48" x14ac:dyDescent="0.3">
      <c r="A158" t="s">
        <v>1703</v>
      </c>
      <c r="B158" t="s">
        <v>1704</v>
      </c>
      <c r="C158" t="s">
        <v>3172</v>
      </c>
      <c r="D158" t="s">
        <v>54</v>
      </c>
      <c r="E158">
        <v>5001.6036059999997</v>
      </c>
      <c r="F158">
        <v>621.45000000000005</v>
      </c>
      <c r="G158">
        <v>83.007846715374399</v>
      </c>
      <c r="H158">
        <f>(Table2[[#This Row],[1Y Return vs Nifty]]-AVERAGE(Table2[1Y Return vs Nifty]))/_xlfn.STDEV.P(Table2[1Y Return vs Nifty])</f>
        <v>0.88845536493410726</v>
      </c>
      <c r="I158">
        <v>17.186083682629</v>
      </c>
      <c r="J158">
        <f>(Table2[[#This Row],[1M Return vs Nifty]]-AVERAGE(Table2[1M Return vs Nifty]))/_xlfn.STDEV.P(Table2[1M Return vs Nifty])</f>
        <v>1.767563866226372</v>
      </c>
      <c r="K158">
        <v>85.3606709334492</v>
      </c>
      <c r="L158">
        <f>(Table2[[#This Row],[6M Return vs Nifty]]-AVERAGE(Table2[6M Return vs Nifty]))/_xlfn.STDEV.P(Table2[6M Return vs Nifty])</f>
        <v>1.8235138336770345</v>
      </c>
      <c r="M158">
        <v>4.8436842009674699</v>
      </c>
      <c r="N158">
        <f>(Table2[[#This Row],[1W Return vs Nifty]]-AVERAGE(Table2[1W Return vs Nifty]))/_xlfn.STDEV.P(Table2[1W Return vs Nifty])</f>
        <v>1.8025768633255015</v>
      </c>
      <c r="O158">
        <v>567.26</v>
      </c>
      <c r="P158">
        <v>503.28218639662202</v>
      </c>
      <c r="Q158">
        <v>396.74128449895898</v>
      </c>
      <c r="R158">
        <v>76.032091408199904</v>
      </c>
      <c r="S158" s="1">
        <f>(Table2[[#This Row],[Close Price]]-Table2[[#This Row],[20D EMA]])/Table2[[#This Row],[20D EMA]]</f>
        <v>9.5529386877269779E-2</v>
      </c>
      <c r="T158" s="1">
        <f>(Table2[[#This Row],[Close Price]]-Table2[[#This Row],[50D EMA]])/Table2[[#This Row],[50D EMA]]</f>
        <v>0.23479434956645459</v>
      </c>
      <c r="U158" s="1">
        <f>(Table2[[#This Row],[Close Price]]-Table2[[#This Row],[200D EMA]])/Table2[[#This Row],[200D EMA]]</f>
        <v>0.56638601597719707</v>
      </c>
      <c r="V158">
        <v>0.84747318829998797</v>
      </c>
      <c r="W158">
        <v>611.6</v>
      </c>
      <c r="X158">
        <v>632</v>
      </c>
      <c r="Y158">
        <v>584</v>
      </c>
      <c r="Z158">
        <v>647</v>
      </c>
      <c r="AA158">
        <v>525</v>
      </c>
      <c r="AB158">
        <v>647</v>
      </c>
      <c r="AC158" s="1">
        <f>(Table2[[#This Row],[Close Price]]/Table2[[#This Row],[Day Low]])-1</f>
        <v>1.6105297580117695E-2</v>
      </c>
      <c r="AD158" s="1">
        <f>(Table2[[#This Row],[Day High]]/Table2[[#This Row],[Close Price]])-1</f>
        <v>1.6976426100249409E-2</v>
      </c>
      <c r="AE158" s="1">
        <f>(Table2[[#This Row],[Close Price]]/Table2[[#This Row],[Current Week Low]])-1</f>
        <v>6.412671232876721E-2</v>
      </c>
      <c r="AF158" s="1">
        <f>(Table2[[#This Row],[Current Week High]]/Table2[[#This Row],[Close Price]])-1</f>
        <v>4.1113524820983072E-2</v>
      </c>
      <c r="AG158" s="1">
        <f>(Table2[[#This Row],[Close Price]]/Table2[[#This Row],[Current Month Low]])-1</f>
        <v>0.18371428571428572</v>
      </c>
      <c r="AH158" s="1">
        <f>(Table2[[#This Row],[Current Month High]]/Table2[[#This Row],[Close Price]])-1</f>
        <v>4.1113524820983072E-2</v>
      </c>
      <c r="AI158">
        <v>4.1113524820983001</v>
      </c>
      <c r="AJ158">
        <v>164.55938697318001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0.31</v>
      </c>
      <c r="AM158" t="s">
        <v>3226</v>
      </c>
      <c r="AN158">
        <v>11.62</v>
      </c>
      <c r="AO158" t="s">
        <v>3226</v>
      </c>
      <c r="AP158">
        <v>1.3373533446506001E-2</v>
      </c>
      <c r="AQ158">
        <f>(Table2[[#This Row],[Sharpe Ratio]]-AVERAGE(Table2[Sharpe Ratio]))/_xlfn.STDEV.P(Table2[Sharpe Ratio])</f>
        <v>-0.58006863242959039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5.7020412957334248</v>
      </c>
      <c r="AS158">
        <f>_xlfn.RANK.AVG(Table2[[#This Row],[1Y Return vs Nifty Z-Score]],Table2[1Y Return vs Nifty Z-Score])</f>
        <v>107</v>
      </c>
      <c r="AT158">
        <f>_xlfn.RANK.AVG(Table2[[#This Row],[6M Return vs Nifty Z-Score]],Table2[6M Return vs Nifty Z-Score])</f>
        <v>37</v>
      </c>
      <c r="AU158">
        <f>_xlfn.RANK.AVG(Table2[[#This Row],[Sharpe Ratio Z-Score]],Table2[Sharpe Ratio Z-Score])</f>
        <v>490</v>
      </c>
      <c r="AV158">
        <f>(Table2[[#This Row],[Rank 1Y]]+Table2[[#This Row],[Rank 6M]]+Table2[[#This Row],[Rank Sharpe]])/3</f>
        <v>211.33333333333334</v>
      </c>
    </row>
    <row r="159" spans="1:48" x14ac:dyDescent="0.3">
      <c r="A159" t="s">
        <v>591</v>
      </c>
      <c r="B159" t="s">
        <v>592</v>
      </c>
      <c r="C159" t="s">
        <v>3180</v>
      </c>
      <c r="D159" t="s">
        <v>211</v>
      </c>
      <c r="E159">
        <v>34138.543910250002</v>
      </c>
      <c r="F159">
        <v>5333.25</v>
      </c>
      <c r="G159">
        <v>139.17384237686201</v>
      </c>
      <c r="H159">
        <f>(Table2[[#This Row],[1Y Return vs Nifty]]-AVERAGE(Table2[1Y Return vs Nifty]))/_xlfn.STDEV.P(Table2[1Y Return vs Nifty])</f>
        <v>1.8121640323317123</v>
      </c>
      <c r="I159">
        <v>14.813603377345901</v>
      </c>
      <c r="J159">
        <f>(Table2[[#This Row],[1M Return vs Nifty]]-AVERAGE(Table2[1M Return vs Nifty]))/_xlfn.STDEV.P(Table2[1M Return vs Nifty])</f>
        <v>1.5408212418972396</v>
      </c>
      <c r="K159">
        <v>76.295578459470903</v>
      </c>
      <c r="L159">
        <f>(Table2[[#This Row],[6M Return vs Nifty]]-AVERAGE(Table2[6M Return vs Nifty]))/_xlfn.STDEV.P(Table2[6M Return vs Nifty])</f>
        <v>1.5663574230308781</v>
      </c>
      <c r="M159">
        <v>5.5207730006765798</v>
      </c>
      <c r="N159">
        <f>(Table2[[#This Row],[1W Return vs Nifty]]-AVERAGE(Table2[1W Return vs Nifty]))/_xlfn.STDEV.P(Table2[1W Return vs Nifty])</f>
        <v>1.9641460792410428</v>
      </c>
      <c r="O159">
        <v>4825.5</v>
      </c>
      <c r="P159">
        <v>4519.71986452077</v>
      </c>
      <c r="Q159">
        <v>3447.72449422305</v>
      </c>
      <c r="R159">
        <v>76.496530920073994</v>
      </c>
      <c r="S159" s="1">
        <f>(Table2[[#This Row],[Close Price]]-Table2[[#This Row],[20D EMA]])/Table2[[#This Row],[20D EMA]]</f>
        <v>0.10522225676095741</v>
      </c>
      <c r="T159" s="1">
        <f>(Table2[[#This Row],[Close Price]]-Table2[[#This Row],[50D EMA]])/Table2[[#This Row],[50D EMA]]</f>
        <v>0.17999569881871194</v>
      </c>
      <c r="U159" s="1">
        <f>(Table2[[#This Row],[Close Price]]-Table2[[#This Row],[200D EMA]])/Table2[[#This Row],[200D EMA]]</f>
        <v>0.54688984254290196</v>
      </c>
      <c r="V159">
        <v>2.4061819989239699</v>
      </c>
      <c r="W159">
        <v>5141.1000000000004</v>
      </c>
      <c r="X159">
        <v>5508.8</v>
      </c>
      <c r="Y159">
        <v>4602</v>
      </c>
      <c r="Z159">
        <v>5508.8</v>
      </c>
      <c r="AA159">
        <v>4566</v>
      </c>
      <c r="AB159">
        <v>5508.8</v>
      </c>
      <c r="AC159" s="1">
        <f>(Table2[[#This Row],[Close Price]]/Table2[[#This Row],[Day Low]])-1</f>
        <v>3.737526988387696E-2</v>
      </c>
      <c r="AD159" s="1">
        <f>(Table2[[#This Row],[Day High]]/Table2[[#This Row],[Close Price]])-1</f>
        <v>3.2916139314676851E-2</v>
      </c>
      <c r="AE159" s="1">
        <f>(Table2[[#This Row],[Close Price]]/Table2[[#This Row],[Current Week Low]])-1</f>
        <v>0.15889830508474567</v>
      </c>
      <c r="AF159" s="1">
        <f>(Table2[[#This Row],[Current Week High]]/Table2[[#This Row],[Close Price]])-1</f>
        <v>3.2916139314676851E-2</v>
      </c>
      <c r="AG159" s="1">
        <f>(Table2[[#This Row],[Close Price]]/Table2[[#This Row],[Current Month Low]])-1</f>
        <v>0.16803547963206311</v>
      </c>
      <c r="AH159" s="1">
        <f>(Table2[[#This Row],[Current Month High]]/Table2[[#This Row],[Close Price]])-1</f>
        <v>3.2916139314676851E-2</v>
      </c>
      <c r="AI159">
        <v>3.2916139314676802</v>
      </c>
      <c r="AJ159">
        <v>168.528774986153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0.18</v>
      </c>
      <c r="AM159" t="s">
        <v>3226</v>
      </c>
      <c r="AN159">
        <v>9.25</v>
      </c>
      <c r="AO159" t="s">
        <v>3226</v>
      </c>
      <c r="AQ159">
        <f>(Table2[[#This Row],[Sharpe Ratio]]-AVERAGE(Table2[Sharpe Ratio]))/_xlfn.STDEV.P(Table2[Sharpe Ratio])</f>
        <v>-0.73562862250492922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6.1478601539959428</v>
      </c>
      <c r="AS159">
        <f>_xlfn.RANK.AVG(Table2[[#This Row],[1Y Return vs Nifty Z-Score]],Table2[1Y Return vs Nifty Z-Score])</f>
        <v>45</v>
      </c>
      <c r="AT159">
        <f>_xlfn.RANK.AVG(Table2[[#This Row],[6M Return vs Nifty Z-Score]],Table2[6M Return vs Nifty Z-Score])</f>
        <v>47</v>
      </c>
      <c r="AU159">
        <f>_xlfn.RANK.AVG(Table2[[#This Row],[Sharpe Ratio Z-Score]],Table2[Sharpe Ratio Z-Score])</f>
        <v>551.5</v>
      </c>
      <c r="AV159">
        <f>(Table2[[#This Row],[Rank 1Y]]+Table2[[#This Row],[Rank 6M]]+Table2[[#This Row],[Rank Sharpe]])/3</f>
        <v>214.5</v>
      </c>
    </row>
    <row r="160" spans="1:48" x14ac:dyDescent="0.3">
      <c r="A160" t="s">
        <v>327</v>
      </c>
      <c r="B160" t="s">
        <v>328</v>
      </c>
      <c r="C160" t="s">
        <v>3167</v>
      </c>
      <c r="D160" t="s">
        <v>258</v>
      </c>
      <c r="E160">
        <v>82003.581549890005</v>
      </c>
      <c r="F160">
        <v>5359.9</v>
      </c>
      <c r="G160">
        <v>59.139403859137701</v>
      </c>
      <c r="H160">
        <f>(Table2[[#This Row],[1Y Return vs Nifty]]-AVERAGE(Table2[1Y Return vs Nifty]))/_xlfn.STDEV.P(Table2[1Y Return vs Nifty])</f>
        <v>0.49591380515351563</v>
      </c>
      <c r="I160">
        <v>7.4662329903206599</v>
      </c>
      <c r="J160">
        <f>(Table2[[#This Row],[1M Return vs Nifty]]-AVERAGE(Table2[1M Return vs Nifty]))/_xlfn.STDEV.P(Table2[1M Return vs Nifty])</f>
        <v>0.83861855563575716</v>
      </c>
      <c r="K160">
        <v>16.6288197762686</v>
      </c>
      <c r="L160">
        <f>(Table2[[#This Row],[6M Return vs Nifty]]-AVERAGE(Table2[6M Return vs Nifty]))/_xlfn.STDEV.P(Table2[6M Return vs Nifty])</f>
        <v>-0.12625515007936339</v>
      </c>
      <c r="M160">
        <v>-1.7317237719982199</v>
      </c>
      <c r="N160">
        <f>(Table2[[#This Row],[1W Return vs Nifty]]-AVERAGE(Table2[1W Return vs Nifty]))/_xlfn.STDEV.P(Table2[1W Return vs Nifty])</f>
        <v>0.23353080766295498</v>
      </c>
      <c r="O160">
        <v>5125.8</v>
      </c>
      <c r="P160">
        <v>4837.7395622289096</v>
      </c>
      <c r="Q160">
        <v>4088.4013047149201</v>
      </c>
      <c r="R160">
        <v>74.815095319195706</v>
      </c>
      <c r="S160" s="1">
        <f>(Table2[[#This Row],[Close Price]]-Table2[[#This Row],[20D EMA]])/Table2[[#This Row],[20D EMA]]</f>
        <v>4.5670919661321051E-2</v>
      </c>
      <c r="T160" s="1">
        <f>(Table2[[#This Row],[Close Price]]-Table2[[#This Row],[50D EMA]])/Table2[[#This Row],[50D EMA]]</f>
        <v>0.10793479703783665</v>
      </c>
      <c r="U160" s="1">
        <f>(Table2[[#This Row],[Close Price]]-Table2[[#This Row],[200D EMA]])/Table2[[#This Row],[200D EMA]]</f>
        <v>0.31100144054321005</v>
      </c>
      <c r="V160">
        <v>0.82783595214615002</v>
      </c>
      <c r="W160">
        <v>5295</v>
      </c>
      <c r="X160">
        <v>5387.85</v>
      </c>
      <c r="Y160">
        <v>5131.55</v>
      </c>
      <c r="Z160">
        <v>5387.85</v>
      </c>
      <c r="AA160">
        <v>5131.55</v>
      </c>
      <c r="AB160">
        <v>5387.85</v>
      </c>
      <c r="AC160" s="1">
        <f>(Table2[[#This Row],[Close Price]]/Table2[[#This Row],[Day Low]])-1</f>
        <v>1.2256846081208694E-2</v>
      </c>
      <c r="AD160" s="1">
        <f>(Table2[[#This Row],[Day High]]/Table2[[#This Row],[Close Price]])-1</f>
        <v>5.2146495270435356E-3</v>
      </c>
      <c r="AE160" s="1">
        <f>(Table2[[#This Row],[Close Price]]/Table2[[#This Row],[Current Week Low]])-1</f>
        <v>4.4499225380245644E-2</v>
      </c>
      <c r="AF160" s="1">
        <f>(Table2[[#This Row],[Current Week High]]/Table2[[#This Row],[Close Price]])-1</f>
        <v>5.2146495270435356E-3</v>
      </c>
      <c r="AG160" s="1">
        <f>(Table2[[#This Row],[Close Price]]/Table2[[#This Row],[Current Month Low]])-1</f>
        <v>4.4499225380245644E-2</v>
      </c>
      <c r="AH160" s="1">
        <f>(Table2[[#This Row],[Current Month High]]/Table2[[#This Row],[Close Price]])-1</f>
        <v>5.2146495270435356E-3</v>
      </c>
      <c r="AI160">
        <v>0.521464952704353</v>
      </c>
      <c r="AJ160">
        <v>92.221345574522999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0.11</v>
      </c>
      <c r="AM160" t="s">
        <v>3226</v>
      </c>
      <c r="AN160">
        <v>7.24</v>
      </c>
      <c r="AO160" t="s">
        <v>3226</v>
      </c>
      <c r="AP160">
        <v>0.13795625136812101</v>
      </c>
      <c r="AQ160">
        <f>(Table2[[#This Row],[Sharpe Ratio]]-AVERAGE(Table2[Sharpe Ratio]))/_xlfn.STDEV.P(Table2[Sharpe Ratio])</f>
        <v>0.86906868352100097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2.3108767018938652</v>
      </c>
      <c r="AS160">
        <f>_xlfn.RANK.AVG(Table2[[#This Row],[1Y Return vs Nifty Z-Score]],Table2[1Y Return vs Nifty Z-Score])</f>
        <v>158</v>
      </c>
      <c r="AT160">
        <f>_xlfn.RANK.AVG(Table2[[#This Row],[6M Return vs Nifty Z-Score]],Table2[6M Return vs Nifty Z-Score])</f>
        <v>346</v>
      </c>
      <c r="AU160">
        <f>_xlfn.RANK.AVG(Table2[[#This Row],[Sharpe Ratio Z-Score]],Table2[Sharpe Ratio Z-Score])</f>
        <v>140</v>
      </c>
      <c r="AV160">
        <f>(Table2[[#This Row],[Rank 1Y]]+Table2[[#This Row],[Rank 6M]]+Table2[[#This Row],[Rank Sharpe]])/3</f>
        <v>214.66666666666666</v>
      </c>
    </row>
    <row r="161" spans="1:48" x14ac:dyDescent="0.3">
      <c r="A161" t="s">
        <v>156</v>
      </c>
      <c r="B161" t="s">
        <v>157</v>
      </c>
      <c r="C161" t="s">
        <v>3175</v>
      </c>
      <c r="D161" t="s">
        <v>158</v>
      </c>
      <c r="E161">
        <v>177252.21862217999</v>
      </c>
      <c r="F161">
        <v>454.05</v>
      </c>
      <c r="G161">
        <v>68.280351175514895</v>
      </c>
      <c r="H161">
        <f>(Table2[[#This Row],[1Y Return vs Nifty]]-AVERAGE(Table2[1Y Return vs Nifty]))/_xlfn.STDEV.P(Table2[1Y Return vs Nifty])</f>
        <v>0.64624626458772372</v>
      </c>
      <c r="I161">
        <v>-3.1638758912296399</v>
      </c>
      <c r="J161">
        <f>(Table2[[#This Row],[1M Return vs Nifty]]-AVERAGE(Table2[1M Return vs Nifty]))/_xlfn.STDEV.P(Table2[1M Return vs Nifty])</f>
        <v>-0.17732192628934743</v>
      </c>
      <c r="K161">
        <v>64.981230227607796</v>
      </c>
      <c r="L161">
        <f>(Table2[[#This Row],[6M Return vs Nifty]]-AVERAGE(Table2[6M Return vs Nifty]))/_xlfn.STDEV.P(Table2[6M Return vs Nifty])</f>
        <v>1.2453946542054524</v>
      </c>
      <c r="M161">
        <v>-7.41657120907057</v>
      </c>
      <c r="N161">
        <f>(Table2[[#This Row],[1W Return vs Nifty]]-AVERAGE(Table2[1W Return vs Nifty]))/_xlfn.STDEV.P(Table2[1W Return vs Nifty])</f>
        <v>-1.1230066855016914</v>
      </c>
      <c r="O161">
        <v>450.84</v>
      </c>
      <c r="P161">
        <v>445.608574061105</v>
      </c>
      <c r="Q161">
        <v>380.41395851157</v>
      </c>
      <c r="R161">
        <v>52.431053561929701</v>
      </c>
      <c r="S161" s="1">
        <f>(Table2[[#This Row],[Close Price]]-Table2[[#This Row],[20D EMA]])/Table2[[#This Row],[20D EMA]]</f>
        <v>7.1200425871706958E-3</v>
      </c>
      <c r="T161" s="1">
        <f>(Table2[[#This Row],[Close Price]]-Table2[[#This Row],[50D EMA]])/Table2[[#This Row],[50D EMA]]</f>
        <v>1.8943589576751414E-2</v>
      </c>
      <c r="U161" s="1">
        <f>(Table2[[#This Row],[Close Price]]-Table2[[#This Row],[200D EMA]])/Table2[[#This Row],[200D EMA]]</f>
        <v>0.19356819023293129</v>
      </c>
      <c r="V161">
        <v>0.87144042107138597</v>
      </c>
      <c r="W161">
        <v>444.5</v>
      </c>
      <c r="X161">
        <v>456.4</v>
      </c>
      <c r="Y161">
        <v>424.55</v>
      </c>
      <c r="Z161">
        <v>461.4</v>
      </c>
      <c r="AA161">
        <v>424.55</v>
      </c>
      <c r="AB161">
        <v>473.65</v>
      </c>
      <c r="AC161" s="1">
        <f>(Table2[[#This Row],[Close Price]]/Table2[[#This Row],[Day Low]])-1</f>
        <v>2.1484814398200269E-2</v>
      </c>
      <c r="AD161" s="1">
        <f>(Table2[[#This Row],[Day High]]/Table2[[#This Row],[Close Price]])-1</f>
        <v>5.17564144917948E-3</v>
      </c>
      <c r="AE161" s="1">
        <f>(Table2[[#This Row],[Close Price]]/Table2[[#This Row],[Current Week Low]])-1</f>
        <v>6.9485337416087534E-2</v>
      </c>
      <c r="AF161" s="1">
        <f>(Table2[[#This Row],[Current Week High]]/Table2[[#This Row],[Close Price]])-1</f>
        <v>1.6187644532540402E-2</v>
      </c>
      <c r="AG161" s="1">
        <f>(Table2[[#This Row],[Close Price]]/Table2[[#This Row],[Current Month Low]])-1</f>
        <v>6.9485337416087534E-2</v>
      </c>
      <c r="AH161" s="1">
        <f>(Table2[[#This Row],[Current Month High]]/Table2[[#This Row],[Close Price]])-1</f>
        <v>4.3167052086774405E-2</v>
      </c>
      <c r="AI161">
        <v>11.606651249862299</v>
      </c>
      <c r="AJ161">
        <v>118.293269230769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0.06</v>
      </c>
      <c r="AM161" t="s">
        <v>3226</v>
      </c>
      <c r="AN161">
        <v>-2.57</v>
      </c>
      <c r="AO161" t="s">
        <v>3227</v>
      </c>
      <c r="AP161">
        <v>3.3197406128892999E-2</v>
      </c>
      <c r="AQ161">
        <f>(Table2[[#This Row],[Sharpe Ratio]]-AVERAGE(Table2[Sharpe Ratio]))/_xlfn.STDEV.P(Table2[Sharpe Ratio])</f>
        <v>-0.34947875503764481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0.24183355196449252</v>
      </c>
      <c r="AS161">
        <f>_xlfn.RANK.AVG(Table2[[#This Row],[1Y Return vs Nifty Z-Score]],Table2[1Y Return vs Nifty Z-Score])</f>
        <v>135</v>
      </c>
      <c r="AT161">
        <f>_xlfn.RANK.AVG(Table2[[#This Row],[6M Return vs Nifty Z-Score]],Table2[6M Return vs Nifty Z-Score])</f>
        <v>78</v>
      </c>
      <c r="AU161">
        <f>_xlfn.RANK.AVG(Table2[[#This Row],[Sharpe Ratio Z-Score]],Table2[Sharpe Ratio Z-Score])</f>
        <v>434</v>
      </c>
      <c r="AV161">
        <f>(Table2[[#This Row],[Rank 1Y]]+Table2[[#This Row],[Rank 6M]]+Table2[[#This Row],[Rank Sharpe]])/3</f>
        <v>215.66666666666666</v>
      </c>
    </row>
    <row r="162" spans="1:48" x14ac:dyDescent="0.3">
      <c r="A162" t="s">
        <v>1159</v>
      </c>
      <c r="B162" t="s">
        <v>1160</v>
      </c>
      <c r="C162" t="s">
        <v>3173</v>
      </c>
      <c r="D162" t="s">
        <v>108</v>
      </c>
      <c r="E162">
        <v>10746.945495624999</v>
      </c>
      <c r="F162">
        <v>818.75</v>
      </c>
      <c r="G162">
        <v>174.04491793702999</v>
      </c>
      <c r="H162">
        <f>(Table2[[#This Row],[1Y Return vs Nifty]]-AVERAGE(Table2[1Y Return vs Nifty]))/_xlfn.STDEV.P(Table2[1Y Return vs Nifty])</f>
        <v>2.3856554190158885</v>
      </c>
      <c r="I162">
        <v>-30.998915445000701</v>
      </c>
      <c r="J162">
        <f>(Table2[[#This Row],[1M Return vs Nifty]]-AVERAGE(Table2[1M Return vs Nifty]))/_xlfn.STDEV.P(Table2[1M Return vs Nifty])</f>
        <v>-2.8375715825975085</v>
      </c>
      <c r="K162">
        <v>-9.7054342579389505</v>
      </c>
      <c r="L162">
        <f>(Table2[[#This Row],[6M Return vs Nifty]]-AVERAGE(Table2[6M Return vs Nifty]))/_xlfn.STDEV.P(Table2[6M Return vs Nifty])</f>
        <v>-0.87329907311933597</v>
      </c>
      <c r="M162">
        <v>-11.596803501489701</v>
      </c>
      <c r="N162">
        <f>(Table2[[#This Row],[1W Return vs Nifty]]-AVERAGE(Table2[1W Return vs Nifty]))/_xlfn.STDEV.P(Table2[1W Return vs Nifty])</f>
        <v>-2.1205078317636721</v>
      </c>
      <c r="O162">
        <v>881.95</v>
      </c>
      <c r="P162">
        <v>913.09822637219997</v>
      </c>
      <c r="Q162">
        <v>780.74907113074801</v>
      </c>
      <c r="R162">
        <v>29.508285040880299</v>
      </c>
      <c r="S162" s="1">
        <f>(Table2[[#This Row],[Close Price]]-Table2[[#This Row],[20D EMA]])/Table2[[#This Row],[20D EMA]]</f>
        <v>-7.1659391121945734E-2</v>
      </c>
      <c r="T162" s="1">
        <f>(Table2[[#This Row],[Close Price]]-Table2[[#This Row],[50D EMA]])/Table2[[#This Row],[50D EMA]]</f>
        <v>-0.10332757599042959</v>
      </c>
      <c r="U162" s="1">
        <f>(Table2[[#This Row],[Close Price]]-Table2[[#This Row],[200D EMA]])/Table2[[#This Row],[200D EMA]]</f>
        <v>4.867239715599761E-2</v>
      </c>
      <c r="V162">
        <v>0.82300189123525103</v>
      </c>
      <c r="W162">
        <v>794.5</v>
      </c>
      <c r="X162">
        <v>850.8</v>
      </c>
      <c r="Y162">
        <v>794.5</v>
      </c>
      <c r="Z162">
        <v>872.55</v>
      </c>
      <c r="AA162">
        <v>794.5</v>
      </c>
      <c r="AB162">
        <v>919.1</v>
      </c>
      <c r="AC162" s="1">
        <f>(Table2[[#This Row],[Close Price]]/Table2[[#This Row],[Day Low]])-1</f>
        <v>3.0522341095028382E-2</v>
      </c>
      <c r="AD162" s="1">
        <f>(Table2[[#This Row],[Day High]]/Table2[[#This Row],[Close Price]])-1</f>
        <v>3.9145038167938795E-2</v>
      </c>
      <c r="AE162" s="1">
        <f>(Table2[[#This Row],[Close Price]]/Table2[[#This Row],[Current Week Low]])-1</f>
        <v>3.0522341095028382E-2</v>
      </c>
      <c r="AF162" s="1">
        <f>(Table2[[#This Row],[Current Week High]]/Table2[[#This Row],[Close Price]])-1</f>
        <v>6.5709923664122094E-2</v>
      </c>
      <c r="AG162" s="1">
        <f>(Table2[[#This Row],[Close Price]]/Table2[[#This Row],[Current Month Low]])-1</f>
        <v>3.0522341095028382E-2</v>
      </c>
      <c r="AH162" s="1">
        <f>(Table2[[#This Row],[Current Month High]]/Table2[[#This Row],[Close Price]])-1</f>
        <v>0.12256488549618316</v>
      </c>
      <c r="AI162">
        <v>36.549618320610598</v>
      </c>
      <c r="AJ162">
        <v>216.935483870967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-0.09</v>
      </c>
      <c r="AM162" t="s">
        <v>3227</v>
      </c>
      <c r="AN162">
        <v>-8.39</v>
      </c>
      <c r="AO162" t="s">
        <v>3227</v>
      </c>
      <c r="AP162">
        <v>0.28822723513603599</v>
      </c>
      <c r="AQ162">
        <f>(Table2[[#This Row],[Sharpe Ratio]]-AVERAGE(Table2[Sharpe Ratio]))/_xlfn.STDEV.P(Table2[Sharpe Ratio])</f>
        <v>2.6170100811368688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28</v>
      </c>
      <c r="AT162">
        <f>_xlfn.RANK.AVG(Table2[[#This Row],[6M Return vs Nifty Z-Score]],Table2[6M Return vs Nifty Z-Score])</f>
        <v>618</v>
      </c>
      <c r="AU162">
        <f>_xlfn.RANK.AVG(Table2[[#This Row],[Sharpe Ratio Z-Score]],Table2[Sharpe Ratio Z-Score])</f>
        <v>3</v>
      </c>
      <c r="AV162">
        <f>(Table2[[#This Row],[Rank 1Y]]+Table2[[#This Row],[Rank 6M]]+Table2[[#This Row],[Rank Sharpe]])/3</f>
        <v>216.33333333333334</v>
      </c>
    </row>
    <row r="163" spans="1:48" x14ac:dyDescent="0.3">
      <c r="A163" t="s">
        <v>1059</v>
      </c>
      <c r="B163" t="s">
        <v>1060</v>
      </c>
      <c r="C163" t="s">
        <v>3174</v>
      </c>
      <c r="D163" t="s">
        <v>206</v>
      </c>
      <c r="E163">
        <v>12792.223131069901</v>
      </c>
      <c r="F163">
        <v>543.70000000000005</v>
      </c>
      <c r="G163">
        <v>35.547438587542899</v>
      </c>
      <c r="H163">
        <f>(Table2[[#This Row],[1Y Return vs Nifty]]-AVERAGE(Table2[1Y Return vs Nifty]))/_xlfn.STDEV.P(Table2[1Y Return vs Nifty])</f>
        <v>0.10791920903424815</v>
      </c>
      <c r="I163">
        <v>-1.93489691718539</v>
      </c>
      <c r="J163">
        <f>(Table2[[#This Row],[1M Return vs Nifty]]-AVERAGE(Table2[1M Return vs Nifty]))/_xlfn.STDEV.P(Table2[1M Return vs Nifty])</f>
        <v>-5.9865980627928778E-2</v>
      </c>
      <c r="K163">
        <v>26.874921831548502</v>
      </c>
      <c r="L163">
        <f>(Table2[[#This Row],[6M Return vs Nifty]]-AVERAGE(Table2[6M Return vs Nifty]))/_xlfn.STDEV.P(Table2[6M Return vs Nifty])</f>
        <v>0.1644038625245817</v>
      </c>
      <c r="M163">
        <v>-11.0233043217588</v>
      </c>
      <c r="N163">
        <f>(Table2[[#This Row],[1W Return vs Nifty]]-AVERAGE(Table2[1W Return vs Nifty]))/_xlfn.STDEV.P(Table2[1W Return vs Nifty])</f>
        <v>-1.9836575207894891</v>
      </c>
      <c r="O163">
        <v>550.27</v>
      </c>
      <c r="P163">
        <v>526.38624555276795</v>
      </c>
      <c r="Q163">
        <v>446.56977693723599</v>
      </c>
      <c r="R163">
        <v>44.095592391444299</v>
      </c>
      <c r="S163" s="1">
        <f>(Table2[[#This Row],[Close Price]]-Table2[[#This Row],[20D EMA]])/Table2[[#This Row],[20D EMA]]</f>
        <v>-1.1939593290566333E-2</v>
      </c>
      <c r="T163" s="1">
        <f>(Table2[[#This Row],[Close Price]]-Table2[[#This Row],[50D EMA]])/Table2[[#This Row],[50D EMA]]</f>
        <v>3.2891730347267348E-2</v>
      </c>
      <c r="U163" s="1">
        <f>(Table2[[#This Row],[Close Price]]-Table2[[#This Row],[200D EMA]])/Table2[[#This Row],[200D EMA]]</f>
        <v>0.21750290341841788</v>
      </c>
      <c r="V163">
        <v>0.86751633183102905</v>
      </c>
      <c r="W163">
        <v>538.45000000000005</v>
      </c>
      <c r="X163">
        <v>547</v>
      </c>
      <c r="Y163">
        <v>528.6</v>
      </c>
      <c r="Z163">
        <v>569</v>
      </c>
      <c r="AA163">
        <v>528.6</v>
      </c>
      <c r="AB163">
        <v>590.4</v>
      </c>
      <c r="AC163" s="1">
        <f>(Table2[[#This Row],[Close Price]]/Table2[[#This Row],[Day Low]])-1</f>
        <v>9.7502089330485653E-3</v>
      </c>
      <c r="AD163" s="1">
        <f>(Table2[[#This Row],[Day High]]/Table2[[#This Row],[Close Price]])-1</f>
        <v>6.069523634357088E-3</v>
      </c>
      <c r="AE163" s="1">
        <f>(Table2[[#This Row],[Close Price]]/Table2[[#This Row],[Current Week Low]])-1</f>
        <v>2.8566023458191481E-2</v>
      </c>
      <c r="AF163" s="1">
        <f>(Table2[[#This Row],[Current Week High]]/Table2[[#This Row],[Close Price]])-1</f>
        <v>4.6533014530071748E-2</v>
      </c>
      <c r="AG163" s="1">
        <f>(Table2[[#This Row],[Close Price]]/Table2[[#This Row],[Current Month Low]])-1</f>
        <v>2.8566023458191481E-2</v>
      </c>
      <c r="AH163" s="1">
        <f>(Table2[[#This Row],[Current Month High]]/Table2[[#This Row],[Close Price]])-1</f>
        <v>8.5892955674084837E-2</v>
      </c>
      <c r="AI163">
        <v>19.919073018208501</v>
      </c>
      <c r="AJ163">
        <v>73.706070287539902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0.1</v>
      </c>
      <c r="AM163" t="s">
        <v>3226</v>
      </c>
      <c r="AN163">
        <v>-6.92</v>
      </c>
      <c r="AO163" t="s">
        <v>3227</v>
      </c>
      <c r="AP163">
        <v>0.14657649097945</v>
      </c>
      <c r="AQ163">
        <f>(Table2[[#This Row],[Sharpe Ratio]]-AVERAGE(Table2[Sharpe Ratio]))/_xlfn.STDEV.P(Table2[Sharpe Ratio])</f>
        <v>0.96933869770604963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-0.80186173215253831</v>
      </c>
      <c r="AS163">
        <f>_xlfn.RANK.AVG(Table2[[#This Row],[1Y Return vs Nifty Z-Score]],Table2[1Y Return vs Nifty Z-Score])</f>
        <v>269</v>
      </c>
      <c r="AT163">
        <f>_xlfn.RANK.AVG(Table2[[#This Row],[6M Return vs Nifty Z-Score]],Table2[6M Return vs Nifty Z-Score])</f>
        <v>262</v>
      </c>
      <c r="AU163">
        <f>_xlfn.RANK.AVG(Table2[[#This Row],[Sharpe Ratio Z-Score]],Table2[Sharpe Ratio Z-Score])</f>
        <v>119</v>
      </c>
      <c r="AV163">
        <f>(Table2[[#This Row],[Rank 1Y]]+Table2[[#This Row],[Rank 6M]]+Table2[[#This Row],[Rank Sharpe]])/3</f>
        <v>216.66666666666666</v>
      </c>
    </row>
    <row r="164" spans="1:48" x14ac:dyDescent="0.3">
      <c r="A164" t="s">
        <v>1475</v>
      </c>
      <c r="B164" t="s">
        <v>1476</v>
      </c>
      <c r="C164" t="s">
        <v>3182</v>
      </c>
      <c r="D164" t="s">
        <v>383</v>
      </c>
      <c r="E164">
        <v>7262.22225453999</v>
      </c>
      <c r="F164">
        <v>1593.35</v>
      </c>
      <c r="G164">
        <v>56.142655062204099</v>
      </c>
      <c r="H164">
        <f>(Table2[[#This Row],[1Y Return vs Nifty]]-AVERAGE(Table2[1Y Return vs Nifty]))/_xlfn.STDEV.P(Table2[1Y Return vs Nifty])</f>
        <v>0.44662913023340223</v>
      </c>
      <c r="I164">
        <v>-18.0573850603989</v>
      </c>
      <c r="J164">
        <f>(Table2[[#This Row],[1M Return vs Nifty]]-AVERAGE(Table2[1M Return vs Nifty]))/_xlfn.STDEV.P(Table2[1M Return vs Nifty])</f>
        <v>-1.6007239865582803</v>
      </c>
      <c r="K164">
        <v>46.9041589716972</v>
      </c>
      <c r="L164">
        <f>(Table2[[#This Row],[6M Return vs Nifty]]-AVERAGE(Table2[6M Return vs Nifty]))/_xlfn.STDEV.P(Table2[6M Return vs Nifty])</f>
        <v>0.73258854963356146</v>
      </c>
      <c r="M164">
        <v>-6.3879743447552197</v>
      </c>
      <c r="N164">
        <f>(Table2[[#This Row],[1W Return vs Nifty]]-AVERAGE(Table2[1W Return vs Nifty]))/_xlfn.STDEV.P(Table2[1W Return vs Nifty])</f>
        <v>-0.87755942816703469</v>
      </c>
      <c r="O164">
        <v>1690.63</v>
      </c>
      <c r="P164">
        <v>1685.03017320762</v>
      </c>
      <c r="Q164">
        <v>1385.48792987449</v>
      </c>
      <c r="R164">
        <v>34.763622940088098</v>
      </c>
      <c r="S164" s="1">
        <f>(Table2[[#This Row],[Close Price]]-Table2[[#This Row],[20D EMA]])/Table2[[#This Row],[20D EMA]]</f>
        <v>-5.7540680101500735E-2</v>
      </c>
      <c r="T164" s="1">
        <f>(Table2[[#This Row],[Close Price]]-Table2[[#This Row],[50D EMA]])/Table2[[#This Row],[50D EMA]]</f>
        <v>-5.4408624050391874E-2</v>
      </c>
      <c r="U164" s="1">
        <f>(Table2[[#This Row],[Close Price]]-Table2[[#This Row],[200D EMA]])/Table2[[#This Row],[200D EMA]]</f>
        <v>0.15002806278098718</v>
      </c>
      <c r="V164">
        <v>0.97075113439006699</v>
      </c>
      <c r="W164">
        <v>1565</v>
      </c>
      <c r="X164">
        <v>1609.9</v>
      </c>
      <c r="Y164">
        <v>1533.4</v>
      </c>
      <c r="Z164">
        <v>1690</v>
      </c>
      <c r="AA164">
        <v>1533.4</v>
      </c>
      <c r="AB164">
        <v>1849.95</v>
      </c>
      <c r="AC164" s="1">
        <f>(Table2[[#This Row],[Close Price]]/Table2[[#This Row],[Day Low]])-1</f>
        <v>1.8115015974440762E-2</v>
      </c>
      <c r="AD164" s="1">
        <f>(Table2[[#This Row],[Day High]]/Table2[[#This Row],[Close Price]])-1</f>
        <v>1.0386920638905561E-2</v>
      </c>
      <c r="AE164" s="1">
        <f>(Table2[[#This Row],[Close Price]]/Table2[[#This Row],[Current Week Low]])-1</f>
        <v>3.909612625538017E-2</v>
      </c>
      <c r="AF164" s="1">
        <f>(Table2[[#This Row],[Current Week High]]/Table2[[#This Row],[Close Price]])-1</f>
        <v>6.0658361314212206E-2</v>
      </c>
      <c r="AG164" s="1">
        <f>(Table2[[#This Row],[Close Price]]/Table2[[#This Row],[Current Month Low]])-1</f>
        <v>3.909612625538017E-2</v>
      </c>
      <c r="AH164" s="1">
        <f>(Table2[[#This Row],[Current Month High]]/Table2[[#This Row],[Close Price]])-1</f>
        <v>0.16104434054037098</v>
      </c>
      <c r="AI164">
        <v>20.864844509994601</v>
      </c>
      <c r="AJ164">
        <v>108.39000784724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-7.0000000000000007E-2</v>
      </c>
      <c r="AM164" t="s">
        <v>3227</v>
      </c>
      <c r="AN164">
        <v>-9.65</v>
      </c>
      <c r="AO164" t="s">
        <v>3227</v>
      </c>
      <c r="AP164">
        <v>6.4308708261127001E-2</v>
      </c>
      <c r="AQ164">
        <f>(Table2[[#This Row],[Sharpe Ratio]]-AVERAGE(Table2[Sharpe Ratio]))/_xlfn.STDEV.P(Table2[Sharpe Ratio])</f>
        <v>1.240569908062062E-2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-1.2866600357777309</v>
      </c>
      <c r="AS164">
        <f>_xlfn.RANK.AVG(Table2[[#This Row],[1Y Return vs Nifty Z-Score]],Table2[1Y Return vs Nifty Z-Score])</f>
        <v>168</v>
      </c>
      <c r="AT164">
        <f>_xlfn.RANK.AVG(Table2[[#This Row],[6M Return vs Nifty Z-Score]],Table2[6M Return vs Nifty Z-Score])</f>
        <v>133</v>
      </c>
      <c r="AU164">
        <f>_xlfn.RANK.AVG(Table2[[#This Row],[Sharpe Ratio Z-Score]],Table2[Sharpe Ratio Z-Score])</f>
        <v>350</v>
      </c>
      <c r="AV164">
        <f>(Table2[[#This Row],[Rank 1Y]]+Table2[[#This Row],[Rank 6M]]+Table2[[#This Row],[Rank Sharpe]])/3</f>
        <v>217</v>
      </c>
    </row>
    <row r="165" spans="1:48" x14ac:dyDescent="0.3">
      <c r="A165" t="s">
        <v>204</v>
      </c>
      <c r="B165" t="s">
        <v>205</v>
      </c>
      <c r="C165" t="s">
        <v>3174</v>
      </c>
      <c r="D165" t="s">
        <v>206</v>
      </c>
      <c r="E165">
        <v>129084.050600934</v>
      </c>
      <c r="F165">
        <v>190.49</v>
      </c>
      <c r="G165">
        <v>68.933909430780005</v>
      </c>
      <c r="H165">
        <f>(Table2[[#This Row],[1Y Return vs Nifty]]-AVERAGE(Table2[1Y Return vs Nifty]))/_xlfn.STDEV.P(Table2[1Y Return vs Nifty])</f>
        <v>0.65699471510351481</v>
      </c>
      <c r="I165">
        <v>-5.47078524530348</v>
      </c>
      <c r="J165">
        <f>(Table2[[#This Row],[1M Return vs Nifty]]-AVERAGE(Table2[1M Return vs Nifty]))/_xlfn.STDEV.P(Table2[1M Return vs Nifty])</f>
        <v>-0.39779780542197068</v>
      </c>
      <c r="K165">
        <v>57.589570183327297</v>
      </c>
      <c r="L165">
        <f>(Table2[[#This Row],[6M Return vs Nifty]]-AVERAGE(Table2[6M Return vs Nifty]))/_xlfn.STDEV.P(Table2[6M Return vs Nifty])</f>
        <v>1.0357097810328797</v>
      </c>
      <c r="M165">
        <v>-4.4173690094207902</v>
      </c>
      <c r="N165">
        <f>(Table2[[#This Row],[1W Return vs Nifty]]-AVERAGE(Table2[1W Return vs Nifty]))/_xlfn.STDEV.P(Table2[1W Return vs Nifty])</f>
        <v>-0.40732692831509132</v>
      </c>
      <c r="O165">
        <v>190.59</v>
      </c>
      <c r="P165">
        <v>187.118193594487</v>
      </c>
      <c r="Q165">
        <v>151.04634898143999</v>
      </c>
      <c r="R165">
        <v>50.542849705770799</v>
      </c>
      <c r="S165" s="1">
        <f>(Table2[[#This Row],[Close Price]]-Table2[[#This Row],[20D EMA]])/Table2[[#This Row],[20D EMA]]</f>
        <v>-5.2468649981632994E-4</v>
      </c>
      <c r="T165" s="1">
        <f>(Table2[[#This Row],[Close Price]]-Table2[[#This Row],[50D EMA]])/Table2[[#This Row],[50D EMA]]</f>
        <v>1.801966094660052E-2</v>
      </c>
      <c r="U165" s="1">
        <f>(Table2[[#This Row],[Close Price]]-Table2[[#This Row],[200D EMA]])/Table2[[#This Row],[200D EMA]]</f>
        <v>0.26113607700247493</v>
      </c>
      <c r="V165">
        <v>0.59730249633659904</v>
      </c>
      <c r="W165">
        <v>182.08</v>
      </c>
      <c r="X165">
        <v>192.35</v>
      </c>
      <c r="Y165">
        <v>182.08</v>
      </c>
      <c r="Z165">
        <v>192.35</v>
      </c>
      <c r="AA165">
        <v>182.08</v>
      </c>
      <c r="AB165">
        <v>195.75</v>
      </c>
      <c r="AC165" s="1">
        <f>(Table2[[#This Row],[Close Price]]/Table2[[#This Row],[Day Low]])-1</f>
        <v>4.618848857644986E-2</v>
      </c>
      <c r="AD165" s="1">
        <f>(Table2[[#This Row],[Day High]]/Table2[[#This Row],[Close Price]])-1</f>
        <v>9.7642920888234563E-3</v>
      </c>
      <c r="AE165" s="1">
        <f>(Table2[[#This Row],[Close Price]]/Table2[[#This Row],[Current Week Low]])-1</f>
        <v>4.618848857644986E-2</v>
      </c>
      <c r="AF165" s="1">
        <f>(Table2[[#This Row],[Current Week High]]/Table2[[#This Row],[Close Price]])-1</f>
        <v>9.7642920888234563E-3</v>
      </c>
      <c r="AG165" s="1">
        <f>(Table2[[#This Row],[Close Price]]/Table2[[#This Row],[Current Month Low]])-1</f>
        <v>4.618848857644986E-2</v>
      </c>
      <c r="AH165" s="1">
        <f>(Table2[[#This Row],[Current Month High]]/Table2[[#This Row],[Close Price]])-1</f>
        <v>2.7612998057640725E-2</v>
      </c>
      <c r="AI165">
        <v>9.6540500813690997</v>
      </c>
      <c r="AJ165">
        <v>119.45852534562199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-0.05</v>
      </c>
      <c r="AM165" t="s">
        <v>3227</v>
      </c>
      <c r="AN165">
        <v>-3.29</v>
      </c>
      <c r="AO165" t="s">
        <v>3227</v>
      </c>
      <c r="AP165">
        <v>3.7535967122550001E-2</v>
      </c>
      <c r="AQ165">
        <f>(Table2[[#This Row],[Sharpe Ratio]]-AVERAGE(Table2[Sharpe Ratio]))/_xlfn.STDEV.P(Table2[Sharpe Ratio])</f>
        <v>-0.29901292206880714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0.58856684033052531</v>
      </c>
      <c r="AS165">
        <f>_xlfn.RANK.AVG(Table2[[#This Row],[1Y Return vs Nifty Z-Score]],Table2[1Y Return vs Nifty Z-Score])</f>
        <v>134</v>
      </c>
      <c r="AT165">
        <f>_xlfn.RANK.AVG(Table2[[#This Row],[6M Return vs Nifty Z-Score]],Table2[6M Return vs Nifty Z-Score])</f>
        <v>99</v>
      </c>
      <c r="AU165">
        <f>_xlfn.RANK.AVG(Table2[[#This Row],[Sharpe Ratio Z-Score]],Table2[Sharpe Ratio Z-Score])</f>
        <v>418</v>
      </c>
      <c r="AV165">
        <f>(Table2[[#This Row],[Rank 1Y]]+Table2[[#This Row],[Rank 6M]]+Table2[[#This Row],[Rank Sharpe]])/3</f>
        <v>217</v>
      </c>
    </row>
    <row r="166" spans="1:48" x14ac:dyDescent="0.3">
      <c r="A166" t="s">
        <v>665</v>
      </c>
      <c r="B166" t="s">
        <v>666</v>
      </c>
      <c r="C166" t="s">
        <v>3172</v>
      </c>
      <c r="D166" t="s">
        <v>54</v>
      </c>
      <c r="E166">
        <v>28344.1369275</v>
      </c>
      <c r="F166">
        <v>1582.5</v>
      </c>
      <c r="G166">
        <v>58.509591793749301</v>
      </c>
      <c r="H166">
        <f>(Table2[[#This Row],[1Y Return vs Nifty]]-AVERAGE(Table2[1Y Return vs Nifty]))/_xlfn.STDEV.P(Table2[1Y Return vs Nifty])</f>
        <v>0.48555588561912089</v>
      </c>
      <c r="I166">
        <v>-0.31983932962879102</v>
      </c>
      <c r="J166">
        <f>(Table2[[#This Row],[1M Return vs Nifty]]-AVERAGE(Table2[1M Return vs Nifty]))/_xlfn.STDEV.P(Table2[1M Return vs Nifty])</f>
        <v>9.4488259965677682E-2</v>
      </c>
      <c r="K166">
        <v>54.263510862961603</v>
      </c>
      <c r="L166">
        <f>(Table2[[#This Row],[6M Return vs Nifty]]-AVERAGE(Table2[6M Return vs Nifty]))/_xlfn.STDEV.P(Table2[6M Return vs Nifty])</f>
        <v>0.94135691272219668</v>
      </c>
      <c r="M166">
        <v>0.20744022252866601</v>
      </c>
      <c r="N166">
        <f>(Table2[[#This Row],[1W Return vs Nifty]]-AVERAGE(Table2[1W Return vs Nifty]))/_xlfn.STDEV.P(Table2[1W Return vs Nifty])</f>
        <v>0.69626066859399083</v>
      </c>
      <c r="O166">
        <v>1530.13</v>
      </c>
      <c r="P166">
        <v>1421.576111864</v>
      </c>
      <c r="Q166">
        <v>1130.7361322988199</v>
      </c>
      <c r="R166">
        <v>66.193445399712104</v>
      </c>
      <c r="S166" s="1">
        <f>(Table2[[#This Row],[Close Price]]-Table2[[#This Row],[20D EMA]])/Table2[[#This Row],[20D EMA]]</f>
        <v>3.4225850091168651E-2</v>
      </c>
      <c r="T166" s="1">
        <f>(Table2[[#This Row],[Close Price]]-Table2[[#This Row],[50D EMA]])/Table2[[#This Row],[50D EMA]]</f>
        <v>0.11320103566244738</v>
      </c>
      <c r="U166" s="1">
        <f>(Table2[[#This Row],[Close Price]]-Table2[[#This Row],[200D EMA]])/Table2[[#This Row],[200D EMA]]</f>
        <v>0.39953076124199799</v>
      </c>
      <c r="V166">
        <v>0.83704095742534201</v>
      </c>
      <c r="W166">
        <v>1572</v>
      </c>
      <c r="X166">
        <v>1616</v>
      </c>
      <c r="Y166">
        <v>1523.05</v>
      </c>
      <c r="Z166">
        <v>1639</v>
      </c>
      <c r="AA166">
        <v>1503.05</v>
      </c>
      <c r="AB166">
        <v>1639</v>
      </c>
      <c r="AC166" s="1">
        <f>(Table2[[#This Row],[Close Price]]/Table2[[#This Row],[Day Low]])-1</f>
        <v>6.6793893129770687E-3</v>
      </c>
      <c r="AD166" s="1">
        <f>(Table2[[#This Row],[Day High]]/Table2[[#This Row],[Close Price]])-1</f>
        <v>2.1169036334913072E-2</v>
      </c>
      <c r="AE166" s="1">
        <f>(Table2[[#This Row],[Close Price]]/Table2[[#This Row],[Current Week Low]])-1</f>
        <v>3.9033518269262268E-2</v>
      </c>
      <c r="AF166" s="1">
        <f>(Table2[[#This Row],[Current Week High]]/Table2[[#This Row],[Close Price]])-1</f>
        <v>3.5703001579778793E-2</v>
      </c>
      <c r="AG166" s="1">
        <f>(Table2[[#This Row],[Close Price]]/Table2[[#This Row],[Current Month Low]])-1</f>
        <v>5.2859186321146945E-2</v>
      </c>
      <c r="AH166" s="1">
        <f>(Table2[[#This Row],[Current Month High]]/Table2[[#This Row],[Close Price]])-1</f>
        <v>3.5703001579778793E-2</v>
      </c>
      <c r="AI166">
        <v>3.5703001579778699</v>
      </c>
      <c r="AJ166">
        <v>118.516984258492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0.12</v>
      </c>
      <c r="AM166" t="s">
        <v>3226</v>
      </c>
      <c r="AN166">
        <v>2.79</v>
      </c>
      <c r="AO166" t="s">
        <v>3226</v>
      </c>
      <c r="AP166">
        <v>4.4949029461101998E-2</v>
      </c>
      <c r="AQ166">
        <f>(Table2[[#This Row],[Sharpe Ratio]]-AVERAGE(Table2[Sharpe Ratio]))/_xlfn.STDEV.P(Table2[Sharpe Ratio])</f>
        <v>-0.21278470807990824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2.004877018821078</v>
      </c>
      <c r="AS166">
        <f>_xlfn.RANK.AVG(Table2[[#This Row],[1Y Return vs Nifty Z-Score]],Table2[1Y Return vs Nifty Z-Score])</f>
        <v>161</v>
      </c>
      <c r="AT166">
        <f>_xlfn.RANK.AVG(Table2[[#This Row],[6M Return vs Nifty Z-Score]],Table2[6M Return vs Nifty Z-Score])</f>
        <v>106</v>
      </c>
      <c r="AU166">
        <f>_xlfn.RANK.AVG(Table2[[#This Row],[Sharpe Ratio Z-Score]],Table2[Sharpe Ratio Z-Score])</f>
        <v>395</v>
      </c>
      <c r="AV166">
        <f>(Table2[[#This Row],[Rank 1Y]]+Table2[[#This Row],[Rank 6M]]+Table2[[#This Row],[Rank Sharpe]])/3</f>
        <v>220.66666666666666</v>
      </c>
    </row>
    <row r="167" spans="1:48" x14ac:dyDescent="0.3">
      <c r="A167" t="s">
        <v>1243</v>
      </c>
      <c r="B167" t="s">
        <v>1244</v>
      </c>
      <c r="C167" t="s">
        <v>3178</v>
      </c>
      <c r="D167" t="s">
        <v>81</v>
      </c>
      <c r="E167">
        <v>9731.2391018399994</v>
      </c>
      <c r="F167">
        <v>1252.05</v>
      </c>
      <c r="G167">
        <v>185.65819594042301</v>
      </c>
      <c r="H167">
        <f>(Table2[[#This Row],[1Y Return vs Nifty]]-AVERAGE(Table2[1Y Return vs Nifty]))/_xlfn.STDEV.P(Table2[1Y Return vs Nifty])</f>
        <v>2.5766479478991191</v>
      </c>
      <c r="I167">
        <v>6.5906937120648497</v>
      </c>
      <c r="J167">
        <f>(Table2[[#This Row],[1M Return vs Nifty]]-AVERAGE(Table2[1M Return vs Nifty]))/_xlfn.STDEV.P(Table2[1M Return vs Nifty])</f>
        <v>0.75494153913413098</v>
      </c>
      <c r="K167">
        <v>60.457446771348998</v>
      </c>
      <c r="L167">
        <f>(Table2[[#This Row],[6M Return vs Nifty]]-AVERAGE(Table2[6M Return vs Nifty]))/_xlfn.STDEV.P(Table2[6M Return vs Nifty])</f>
        <v>1.1170650293845992</v>
      </c>
      <c r="M167">
        <v>0.67979447186369502</v>
      </c>
      <c r="N167">
        <f>(Table2[[#This Row],[1W Return vs Nifty]]-AVERAGE(Table2[1W Return vs Nifty]))/_xlfn.STDEV.P(Table2[1W Return vs Nifty])</f>
        <v>0.80897543471066924</v>
      </c>
      <c r="O167">
        <v>1161.6600000000001</v>
      </c>
      <c r="P167">
        <v>1087.84934171139</v>
      </c>
      <c r="Q167">
        <v>887.82853907750496</v>
      </c>
      <c r="R167">
        <v>75.773232421737703</v>
      </c>
      <c r="S167" s="1">
        <f>(Table2[[#This Row],[Close Price]]-Table2[[#This Row],[20D EMA]])/Table2[[#This Row],[20D EMA]]</f>
        <v>7.7811063478126011E-2</v>
      </c>
      <c r="T167" s="1">
        <f>(Table2[[#This Row],[Close Price]]-Table2[[#This Row],[50D EMA]])/Table2[[#This Row],[50D EMA]]</f>
        <v>0.15094062384621354</v>
      </c>
      <c r="U167" s="1">
        <f>(Table2[[#This Row],[Close Price]]-Table2[[#This Row],[200D EMA]])/Table2[[#This Row],[200D EMA]]</f>
        <v>0.41023851441060682</v>
      </c>
      <c r="V167">
        <v>1.35468277281044</v>
      </c>
      <c r="W167">
        <v>1228.0999999999999</v>
      </c>
      <c r="X167">
        <v>1329</v>
      </c>
      <c r="Y167">
        <v>1168.3499999999999</v>
      </c>
      <c r="Z167">
        <v>1329</v>
      </c>
      <c r="AA167">
        <v>1088.0999999999999</v>
      </c>
      <c r="AB167">
        <v>1329</v>
      </c>
      <c r="AC167" s="1">
        <f>(Table2[[#This Row],[Close Price]]/Table2[[#This Row],[Day Low]])-1</f>
        <v>1.950166924517549E-2</v>
      </c>
      <c r="AD167" s="1">
        <f>(Table2[[#This Row],[Day High]]/Table2[[#This Row],[Close Price]])-1</f>
        <v>6.1459206900682961E-2</v>
      </c>
      <c r="AE167" s="1">
        <f>(Table2[[#This Row],[Close Price]]/Table2[[#This Row],[Current Week Low]])-1</f>
        <v>7.1639491590704818E-2</v>
      </c>
      <c r="AF167" s="1">
        <f>(Table2[[#This Row],[Current Week High]]/Table2[[#This Row],[Close Price]])-1</f>
        <v>6.1459206900682961E-2</v>
      </c>
      <c r="AG167" s="1">
        <f>(Table2[[#This Row],[Close Price]]/Table2[[#This Row],[Current Month Low]])-1</f>
        <v>0.15067548938516695</v>
      </c>
      <c r="AH167" s="1">
        <f>(Table2[[#This Row],[Current Month High]]/Table2[[#This Row],[Close Price]])-1</f>
        <v>6.1459206900682961E-2</v>
      </c>
      <c r="AI167">
        <v>6.1459206900682899</v>
      </c>
      <c r="AJ167">
        <v>220.79169869331199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</v>
      </c>
      <c r="AM167" t="s">
        <v>3228</v>
      </c>
      <c r="AN167">
        <v>17.329999999999998</v>
      </c>
      <c r="AO167" t="s">
        <v>3226</v>
      </c>
      <c r="AQ167">
        <f>(Table2[[#This Row],[Sharpe Ratio]]-AVERAGE(Table2[Sharpe Ratio]))/_xlfn.STDEV.P(Table2[Sharpe Ratio])</f>
        <v>-0.73562862250492922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4.5220013286235892</v>
      </c>
      <c r="AS167">
        <f>_xlfn.RANK.AVG(Table2[[#This Row],[1Y Return vs Nifty Z-Score]],Table2[1Y Return vs Nifty Z-Score])</f>
        <v>23</v>
      </c>
      <c r="AT167">
        <f>_xlfn.RANK.AVG(Table2[[#This Row],[6M Return vs Nifty Z-Score]],Table2[6M Return vs Nifty Z-Score])</f>
        <v>90</v>
      </c>
      <c r="AU167">
        <f>_xlfn.RANK.AVG(Table2[[#This Row],[Sharpe Ratio Z-Score]],Table2[Sharpe Ratio Z-Score])</f>
        <v>551.5</v>
      </c>
      <c r="AV167">
        <f>(Table2[[#This Row],[Rank 1Y]]+Table2[[#This Row],[Rank 6M]]+Table2[[#This Row],[Rank Sharpe]])/3</f>
        <v>221.5</v>
      </c>
    </row>
    <row r="168" spans="1:48" x14ac:dyDescent="0.3">
      <c r="A168" t="s">
        <v>1874</v>
      </c>
      <c r="B168" t="s">
        <v>1875</v>
      </c>
      <c r="C168" t="s">
        <v>3182</v>
      </c>
      <c r="D168" t="s">
        <v>282</v>
      </c>
      <c r="E168">
        <v>4016.5755444000001</v>
      </c>
      <c r="F168">
        <v>161.4</v>
      </c>
      <c r="G168">
        <v>50.827638391863303</v>
      </c>
      <c r="H168">
        <f>(Table2[[#This Row],[1Y Return vs Nifty]]-AVERAGE(Table2[1Y Return vs Nifty]))/_xlfn.STDEV.P(Table2[1Y Return vs Nifty])</f>
        <v>0.359218110310489</v>
      </c>
      <c r="I168">
        <v>3.80615705161236</v>
      </c>
      <c r="J168">
        <f>(Table2[[#This Row],[1M Return vs Nifty]]-AVERAGE(Table2[1M Return vs Nifty]))/_xlfn.STDEV.P(Table2[1M Return vs Nifty])</f>
        <v>0.48881787584145064</v>
      </c>
      <c r="K168">
        <v>80.604917389642296</v>
      </c>
      <c r="L168">
        <f>(Table2[[#This Row],[6M Return vs Nifty]]-AVERAGE(Table2[6M Return vs Nifty]))/_xlfn.STDEV.P(Table2[6M Return vs Nifty])</f>
        <v>1.6886037359859507</v>
      </c>
      <c r="M168">
        <v>-9.86659355571833</v>
      </c>
      <c r="N168">
        <f>(Table2[[#This Row],[1W Return vs Nifty]]-AVERAGE(Table2[1W Return vs Nifty]))/_xlfn.STDEV.P(Table2[1W Return vs Nifty])</f>
        <v>-1.7076392915845235</v>
      </c>
      <c r="O168">
        <v>160.30000000000001</v>
      </c>
      <c r="P168">
        <v>150.15415818130001</v>
      </c>
      <c r="Q168">
        <v>120.66006223752601</v>
      </c>
      <c r="R168">
        <v>49.473333103916197</v>
      </c>
      <c r="S168" s="1">
        <f>(Table2[[#This Row],[Close Price]]-Table2[[#This Row],[20D EMA]])/Table2[[#This Row],[20D EMA]]</f>
        <v>6.862133499688049E-3</v>
      </c>
      <c r="T168" s="1">
        <f>(Table2[[#This Row],[Close Price]]-Table2[[#This Row],[50D EMA]])/Table2[[#This Row],[50D EMA]]</f>
        <v>7.4895307295596042E-2</v>
      </c>
      <c r="U168" s="1">
        <f>(Table2[[#This Row],[Close Price]]-Table2[[#This Row],[200D EMA]])/Table2[[#This Row],[200D EMA]]</f>
        <v>0.33764227373159461</v>
      </c>
      <c r="V168">
        <v>0.94182497988168401</v>
      </c>
      <c r="W168">
        <v>157.25</v>
      </c>
      <c r="X168">
        <v>163.13999999999999</v>
      </c>
      <c r="Y168">
        <v>156</v>
      </c>
      <c r="Z168">
        <v>165.85</v>
      </c>
      <c r="AA168">
        <v>156</v>
      </c>
      <c r="AB168">
        <v>177</v>
      </c>
      <c r="AC168" s="1">
        <f>(Table2[[#This Row],[Close Price]]/Table2[[#This Row],[Day Low]])-1</f>
        <v>2.6391096979332396E-2</v>
      </c>
      <c r="AD168" s="1">
        <f>(Table2[[#This Row],[Day High]]/Table2[[#This Row],[Close Price]])-1</f>
        <v>1.0780669144981214E-2</v>
      </c>
      <c r="AE168" s="1">
        <f>(Table2[[#This Row],[Close Price]]/Table2[[#This Row],[Current Week Low]])-1</f>
        <v>3.4615384615384714E-2</v>
      </c>
      <c r="AF168" s="1">
        <f>(Table2[[#This Row],[Current Week High]]/Table2[[#This Row],[Close Price]])-1</f>
        <v>2.7571251548946574E-2</v>
      </c>
      <c r="AG168" s="1">
        <f>(Table2[[#This Row],[Close Price]]/Table2[[#This Row],[Current Month Low]])-1</f>
        <v>3.4615384615384714E-2</v>
      </c>
      <c r="AH168" s="1">
        <f>(Table2[[#This Row],[Current Month High]]/Table2[[#This Row],[Close Price]])-1</f>
        <v>9.665427509293667E-2</v>
      </c>
      <c r="AI168">
        <v>9.6654275092936608</v>
      </c>
      <c r="AJ168">
        <v>97.794117647058798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0.22</v>
      </c>
      <c r="AM168" t="s">
        <v>3226</v>
      </c>
      <c r="AN168">
        <v>-1.39</v>
      </c>
      <c r="AO168" t="s">
        <v>3227</v>
      </c>
      <c r="AP168">
        <v>3.2143370381797001E-2</v>
      </c>
      <c r="AQ168">
        <f>(Table2[[#This Row],[Sharpe Ratio]]-AVERAGE(Table2[Sharpe Ratio]))/_xlfn.STDEV.P(Table2[Sharpe Ratio])</f>
        <v>-0.36173922389676627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0.46726120665660043</v>
      </c>
      <c r="AS168">
        <f>_xlfn.RANK.AVG(Table2[[#This Row],[1Y Return vs Nifty Z-Score]],Table2[1Y Return vs Nifty Z-Score])</f>
        <v>188</v>
      </c>
      <c r="AT168">
        <f>_xlfn.RANK.AVG(Table2[[#This Row],[6M Return vs Nifty Z-Score]],Table2[6M Return vs Nifty Z-Score])</f>
        <v>40</v>
      </c>
      <c r="AU168">
        <f>_xlfn.RANK.AVG(Table2[[#This Row],[Sharpe Ratio Z-Score]],Table2[Sharpe Ratio Z-Score])</f>
        <v>437</v>
      </c>
      <c r="AV168">
        <f>(Table2[[#This Row],[Rank 1Y]]+Table2[[#This Row],[Rank 6M]]+Table2[[#This Row],[Rank Sharpe]])/3</f>
        <v>221.66666666666666</v>
      </c>
    </row>
    <row r="169" spans="1:48" x14ac:dyDescent="0.3">
      <c r="A169" t="s">
        <v>308</v>
      </c>
      <c r="B169" t="s">
        <v>309</v>
      </c>
      <c r="C169" t="s">
        <v>3172</v>
      </c>
      <c r="D169" t="s">
        <v>54</v>
      </c>
      <c r="E169">
        <v>91026.134364675003</v>
      </c>
      <c r="F169">
        <v>1567.25</v>
      </c>
      <c r="G169">
        <v>47.316200776506598</v>
      </c>
      <c r="H169">
        <f>(Table2[[#This Row],[1Y Return vs Nifty]]-AVERAGE(Table2[1Y Return vs Nifty]))/_xlfn.STDEV.P(Table2[1Y Return vs Nifty])</f>
        <v>0.30146883831538701</v>
      </c>
      <c r="I169">
        <v>1.0039574252907899</v>
      </c>
      <c r="J169">
        <f>(Table2[[#This Row],[1M Return vs Nifty]]-AVERAGE(Table2[1M Return vs Nifty]))/_xlfn.STDEV.P(Table2[1M Return vs Nifty])</f>
        <v>0.22100612804679443</v>
      </c>
      <c r="K169">
        <v>40.583358507730502</v>
      </c>
      <c r="L169">
        <f>(Table2[[#This Row],[6M Return vs Nifty]]-AVERAGE(Table2[6M Return vs Nifty]))/_xlfn.STDEV.P(Table2[6M Return vs Nifty])</f>
        <v>0.55328156910466897</v>
      </c>
      <c r="M169">
        <v>-1.40749627931788E-2</v>
      </c>
      <c r="N169">
        <f>(Table2[[#This Row],[1W Return vs Nifty]]-AVERAGE(Table2[1W Return vs Nifty]))/_xlfn.STDEV.P(Table2[1W Return vs Nifty])</f>
        <v>0.64340196701568619</v>
      </c>
      <c r="O169">
        <v>1526.99</v>
      </c>
      <c r="P169">
        <v>1454.18905031913</v>
      </c>
      <c r="Q169">
        <v>1214.5879386938</v>
      </c>
      <c r="R169">
        <v>65.907055880183194</v>
      </c>
      <c r="S169" s="1">
        <f>(Table2[[#This Row],[Close Price]]-Table2[[#This Row],[20D EMA]])/Table2[[#This Row],[20D EMA]]</f>
        <v>2.6365595059561615E-2</v>
      </c>
      <c r="T169" s="1">
        <f>(Table2[[#This Row],[Close Price]]-Table2[[#This Row],[50D EMA]])/Table2[[#This Row],[50D EMA]]</f>
        <v>7.7748453446309526E-2</v>
      </c>
      <c r="U169" s="1">
        <f>(Table2[[#This Row],[Close Price]]-Table2[[#This Row],[200D EMA]])/Table2[[#This Row],[200D EMA]]</f>
        <v>0.29035531316527163</v>
      </c>
      <c r="V169">
        <v>0.87413741217855701</v>
      </c>
      <c r="W169">
        <v>1555</v>
      </c>
      <c r="X169">
        <v>1592</v>
      </c>
      <c r="Y169">
        <v>1502.4</v>
      </c>
      <c r="Z169">
        <v>1592</v>
      </c>
      <c r="AA169">
        <v>1502.4</v>
      </c>
      <c r="AB169">
        <v>1592</v>
      </c>
      <c r="AC169" s="1">
        <f>(Table2[[#This Row],[Close Price]]/Table2[[#This Row],[Day Low]])-1</f>
        <v>7.8778135048231945E-3</v>
      </c>
      <c r="AD169" s="1">
        <f>(Table2[[#This Row],[Day High]]/Table2[[#This Row],[Close Price]])-1</f>
        <v>1.5791992343276329E-2</v>
      </c>
      <c r="AE169" s="1">
        <f>(Table2[[#This Row],[Close Price]]/Table2[[#This Row],[Current Week Low]])-1</f>
        <v>4.3164270500532398E-2</v>
      </c>
      <c r="AF169" s="1">
        <f>(Table2[[#This Row],[Current Week High]]/Table2[[#This Row],[Close Price]])-1</f>
        <v>1.5791992343276329E-2</v>
      </c>
      <c r="AG169" s="1">
        <f>(Table2[[#This Row],[Close Price]]/Table2[[#This Row],[Current Month Low]])-1</f>
        <v>4.3164270500532398E-2</v>
      </c>
      <c r="AH169" s="1">
        <f>(Table2[[#This Row],[Current Month High]]/Table2[[#This Row],[Close Price]])-1</f>
        <v>1.5791992343276329E-2</v>
      </c>
      <c r="AI169">
        <v>1.57919923432763</v>
      </c>
      <c r="AJ169">
        <v>87.773318157311394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0.09</v>
      </c>
      <c r="AM169" t="s">
        <v>3226</v>
      </c>
      <c r="AN169">
        <v>0.19</v>
      </c>
      <c r="AO169" t="s">
        <v>3226</v>
      </c>
      <c r="AP169">
        <v>8.1189763728340997E-2</v>
      </c>
      <c r="AQ169">
        <f>(Table2[[#This Row],[Sharpe Ratio]]-AVERAGE(Table2[Sharpe Ratio]))/_xlfn.STDEV.P(Table2[Sharpe Ratio])</f>
        <v>0.20876493588554537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1.9279234383680821</v>
      </c>
      <c r="AS169">
        <f>_xlfn.RANK.AVG(Table2[[#This Row],[1Y Return vs Nifty Z-Score]],Table2[1Y Return vs Nifty Z-Score])</f>
        <v>210</v>
      </c>
      <c r="AT169">
        <f>_xlfn.RANK.AVG(Table2[[#This Row],[6M Return vs Nifty Z-Score]],Table2[6M Return vs Nifty Z-Score])</f>
        <v>165</v>
      </c>
      <c r="AU169">
        <f>_xlfn.RANK.AVG(Table2[[#This Row],[Sharpe Ratio Z-Score]],Table2[Sharpe Ratio Z-Score])</f>
        <v>290</v>
      </c>
      <c r="AV169">
        <f>(Table2[[#This Row],[Rank 1Y]]+Table2[[#This Row],[Rank 6M]]+Table2[[#This Row],[Rank Sharpe]])/3</f>
        <v>221.66666666666666</v>
      </c>
    </row>
    <row r="170" spans="1:48" x14ac:dyDescent="0.3">
      <c r="A170" t="s">
        <v>441</v>
      </c>
      <c r="B170" t="s">
        <v>442</v>
      </c>
      <c r="C170" t="s">
        <v>3173</v>
      </c>
      <c r="D170" t="s">
        <v>108</v>
      </c>
      <c r="E170">
        <v>51311.335599974998</v>
      </c>
      <c r="F170">
        <v>130.57</v>
      </c>
      <c r="G170">
        <v>45.688676588462101</v>
      </c>
      <c r="H170">
        <f>(Table2[[#This Row],[1Y Return vs Nifty]]-AVERAGE(Table2[1Y Return vs Nifty]))/_xlfn.STDEV.P(Table2[1Y Return vs Nifty])</f>
        <v>0.27470249720115325</v>
      </c>
      <c r="I170">
        <v>-11.8987438023411</v>
      </c>
      <c r="J170">
        <f>(Table2[[#This Row],[1M Return vs Nifty]]-AVERAGE(Table2[1M Return vs Nifty]))/_xlfn.STDEV.P(Table2[1M Return vs Nifty])</f>
        <v>-1.0121304888402611</v>
      </c>
      <c r="K170">
        <v>13.7528701123101</v>
      </c>
      <c r="L170">
        <f>(Table2[[#This Row],[6M Return vs Nifty]]-AVERAGE(Table2[6M Return vs Nifty]))/_xlfn.STDEV.P(Table2[6M Return vs Nifty])</f>
        <v>-0.20783941354998423</v>
      </c>
      <c r="M170">
        <v>-3.20154103669045</v>
      </c>
      <c r="N170">
        <f>(Table2[[#This Row],[1W Return vs Nifty]]-AVERAGE(Table2[1W Return vs Nifty]))/_xlfn.STDEV.P(Table2[1W Return vs Nifty])</f>
        <v>-0.11720195161097517</v>
      </c>
      <c r="O170">
        <v>133.82</v>
      </c>
      <c r="P170">
        <v>136.26005667340601</v>
      </c>
      <c r="Q170">
        <v>121.10542598248</v>
      </c>
      <c r="R170">
        <v>42.033385090999403</v>
      </c>
      <c r="S170" s="1">
        <f>(Table2[[#This Row],[Close Price]]-Table2[[#This Row],[20D EMA]])/Table2[[#This Row],[20D EMA]]</f>
        <v>-2.4286354804961892E-2</v>
      </c>
      <c r="T170" s="1">
        <f>(Table2[[#This Row],[Close Price]]-Table2[[#This Row],[50D EMA]])/Table2[[#This Row],[50D EMA]]</f>
        <v>-4.175880160569867E-2</v>
      </c>
      <c r="U170" s="1">
        <f>(Table2[[#This Row],[Close Price]]-Table2[[#This Row],[200D EMA]])/Table2[[#This Row],[200D EMA]]</f>
        <v>7.8151527404636753E-2</v>
      </c>
      <c r="V170">
        <v>0.51874683949294897</v>
      </c>
      <c r="W170">
        <v>130.19999999999999</v>
      </c>
      <c r="X170">
        <v>132.85</v>
      </c>
      <c r="Y170">
        <v>124.76</v>
      </c>
      <c r="Z170">
        <v>134.44</v>
      </c>
      <c r="AA170">
        <v>124.76</v>
      </c>
      <c r="AB170">
        <v>140</v>
      </c>
      <c r="AC170" s="1">
        <f>(Table2[[#This Row],[Close Price]]/Table2[[#This Row],[Day Low]])-1</f>
        <v>2.8417818740400502E-3</v>
      </c>
      <c r="AD170" s="1">
        <f>(Table2[[#This Row],[Day High]]/Table2[[#This Row],[Close Price]])-1</f>
        <v>1.7461897832580231E-2</v>
      </c>
      <c r="AE170" s="1">
        <f>(Table2[[#This Row],[Close Price]]/Table2[[#This Row],[Current Week Low]])-1</f>
        <v>4.6569413273485072E-2</v>
      </c>
      <c r="AF170" s="1">
        <f>(Table2[[#This Row],[Current Week High]]/Table2[[#This Row],[Close Price]])-1</f>
        <v>2.9639273952669187E-2</v>
      </c>
      <c r="AG170" s="1">
        <f>(Table2[[#This Row],[Close Price]]/Table2[[#This Row],[Current Month Low]])-1</f>
        <v>4.6569413273485072E-2</v>
      </c>
      <c r="AH170" s="1">
        <f>(Table2[[#This Row],[Current Month High]]/Table2[[#This Row],[Close Price]])-1</f>
        <v>7.2221796737382382E-2</v>
      </c>
      <c r="AI170">
        <v>30.581297388374001</v>
      </c>
      <c r="AJ170">
        <v>105.94637223974701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-0.03</v>
      </c>
      <c r="AM170" t="s">
        <v>3227</v>
      </c>
      <c r="AN170">
        <v>-1.32</v>
      </c>
      <c r="AO170" t="s">
        <v>3227</v>
      </c>
      <c r="AP170">
        <v>0.17846662667649599</v>
      </c>
      <c r="AQ170">
        <f>(Table2[[#This Row],[Sharpe Ratio]]-AVERAGE(Table2[Sharpe Ratio]))/_xlfn.STDEV.P(Table2[Sharpe Ratio])</f>
        <v>1.3402824884683751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220</v>
      </c>
      <c r="AT170">
        <f>_xlfn.RANK.AVG(Table2[[#This Row],[6M Return vs Nifty Z-Score]],Table2[6M Return vs Nifty Z-Score])</f>
        <v>377</v>
      </c>
      <c r="AU170">
        <f>_xlfn.RANK.AVG(Table2[[#This Row],[Sharpe Ratio Z-Score]],Table2[Sharpe Ratio Z-Score])</f>
        <v>68</v>
      </c>
      <c r="AV170">
        <f>(Table2[[#This Row],[Rank 1Y]]+Table2[[#This Row],[Rank 6M]]+Table2[[#This Row],[Rank Sharpe]])/3</f>
        <v>221.66666666666666</v>
      </c>
    </row>
    <row r="171" spans="1:48" x14ac:dyDescent="0.3">
      <c r="A171" t="s">
        <v>724</v>
      </c>
      <c r="B171" t="s">
        <v>725</v>
      </c>
      <c r="C171" t="s">
        <v>3168</v>
      </c>
      <c r="D171" t="s">
        <v>412</v>
      </c>
      <c r="E171">
        <v>24789.884390114999</v>
      </c>
      <c r="F171">
        <v>6959.55</v>
      </c>
      <c r="G171">
        <v>140.053949454421</v>
      </c>
      <c r="H171">
        <f>(Table2[[#This Row],[1Y Return vs Nifty]]-AVERAGE(Table2[1Y Return vs Nifty]))/_xlfn.STDEV.P(Table2[1Y Return vs Nifty])</f>
        <v>1.8266383156806436</v>
      </c>
      <c r="I171">
        <v>5.4383941094638502</v>
      </c>
      <c r="J171">
        <f>(Table2[[#This Row],[1M Return vs Nifty]]-AVERAGE(Table2[1M Return vs Nifty]))/_xlfn.STDEV.P(Table2[1M Return vs Nifty])</f>
        <v>0.6448139923109385</v>
      </c>
      <c r="K171">
        <v>67.4252560409398</v>
      </c>
      <c r="L171">
        <f>(Table2[[#This Row],[6M Return vs Nifty]]-AVERAGE(Table2[6M Return vs Nifty]))/_xlfn.STDEV.P(Table2[6M Return vs Nifty])</f>
        <v>1.3147262034960014</v>
      </c>
      <c r="M171">
        <v>2.0024528765362799</v>
      </c>
      <c r="N171">
        <f>(Table2[[#This Row],[1W Return vs Nifty]]-AVERAGE(Table2[1W Return vs Nifty]))/_xlfn.STDEV.P(Table2[1W Return vs Nifty])</f>
        <v>1.1245926498512246</v>
      </c>
      <c r="O171">
        <v>6558.48</v>
      </c>
      <c r="P171">
        <v>6101.4286949321304</v>
      </c>
      <c r="Q171">
        <v>4738.3331072955998</v>
      </c>
      <c r="R171">
        <v>71.918228935162603</v>
      </c>
      <c r="S171" s="1">
        <f>(Table2[[#This Row],[Close Price]]-Table2[[#This Row],[20D EMA]])/Table2[[#This Row],[20D EMA]]</f>
        <v>6.115288908405616E-2</v>
      </c>
      <c r="T171" s="1">
        <f>(Table2[[#This Row],[Close Price]]-Table2[[#This Row],[50D EMA]])/Table2[[#This Row],[50D EMA]]</f>
        <v>0.14064268353748502</v>
      </c>
      <c r="U171" s="1">
        <f>(Table2[[#This Row],[Close Price]]-Table2[[#This Row],[200D EMA]])/Table2[[#This Row],[200D EMA]]</f>
        <v>0.46877601097406979</v>
      </c>
      <c r="V171">
        <v>0.89995371870614205</v>
      </c>
      <c r="W171">
        <v>6837.6</v>
      </c>
      <c r="X171">
        <v>7052</v>
      </c>
      <c r="Y171">
        <v>6440</v>
      </c>
      <c r="Z171">
        <v>7052</v>
      </c>
      <c r="AA171">
        <v>6418.4</v>
      </c>
      <c r="AB171">
        <v>7052</v>
      </c>
      <c r="AC171" s="1">
        <f>(Table2[[#This Row],[Close Price]]/Table2[[#This Row],[Day Low]])-1</f>
        <v>1.7835205335205329E-2</v>
      </c>
      <c r="AD171" s="1">
        <f>(Table2[[#This Row],[Day High]]/Table2[[#This Row],[Close Price]])-1</f>
        <v>1.3283904850169836E-2</v>
      </c>
      <c r="AE171" s="1">
        <f>(Table2[[#This Row],[Close Price]]/Table2[[#This Row],[Current Week Low]])-1</f>
        <v>8.0675465838509375E-2</v>
      </c>
      <c r="AF171" s="1">
        <f>(Table2[[#This Row],[Current Week High]]/Table2[[#This Row],[Close Price]])-1</f>
        <v>1.3283904850169836E-2</v>
      </c>
      <c r="AG171" s="1">
        <f>(Table2[[#This Row],[Close Price]]/Table2[[#This Row],[Current Month Low]])-1</f>
        <v>8.431228966720683E-2</v>
      </c>
      <c r="AH171" s="1">
        <f>(Table2[[#This Row],[Current Month High]]/Table2[[#This Row],[Close Price]])-1</f>
        <v>1.3283904850169836E-2</v>
      </c>
      <c r="AI171">
        <v>1.3283904850169801</v>
      </c>
      <c r="AJ171">
        <v>231.40714285714199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0.39</v>
      </c>
      <c r="AM171" t="s">
        <v>3226</v>
      </c>
      <c r="AN171">
        <v>7.91</v>
      </c>
      <c r="AO171" t="s">
        <v>3226</v>
      </c>
      <c r="AQ171">
        <f>(Table2[[#This Row],[Sharpe Ratio]]-AVERAGE(Table2[Sharpe Ratio]))/_xlfn.STDEV.P(Table2[Sharpe Ratio])</f>
        <v>-0.73562862250492922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4.1751425388338781</v>
      </c>
      <c r="AS171">
        <f>_xlfn.RANK.AVG(Table2[[#This Row],[1Y Return vs Nifty Z-Score]],Table2[1Y Return vs Nifty Z-Score])</f>
        <v>44</v>
      </c>
      <c r="AT171">
        <f>_xlfn.RANK.AVG(Table2[[#This Row],[6M Return vs Nifty Z-Score]],Table2[6M Return vs Nifty Z-Score])</f>
        <v>70</v>
      </c>
      <c r="AU171">
        <f>_xlfn.RANK.AVG(Table2[[#This Row],[Sharpe Ratio Z-Score]],Table2[Sharpe Ratio Z-Score])</f>
        <v>551.5</v>
      </c>
      <c r="AV171">
        <f>(Table2[[#This Row],[Rank 1Y]]+Table2[[#This Row],[Rank 6M]]+Table2[[#This Row],[Rank Sharpe]])/3</f>
        <v>221.83333333333334</v>
      </c>
    </row>
    <row r="172" spans="1:48" x14ac:dyDescent="0.3">
      <c r="A172" t="s">
        <v>1523</v>
      </c>
      <c r="B172" t="s">
        <v>1524</v>
      </c>
      <c r="C172" t="s">
        <v>3182</v>
      </c>
      <c r="D172" t="s">
        <v>161</v>
      </c>
      <c r="E172">
        <v>6798.1159500000003</v>
      </c>
      <c r="F172">
        <v>982</v>
      </c>
      <c r="G172">
        <v>70.5914067134227</v>
      </c>
      <c r="H172">
        <f>(Table2[[#This Row],[1Y Return vs Nifty]]-AVERAGE(Table2[1Y Return vs Nifty]))/_xlfn.STDEV.P(Table2[1Y Return vs Nifty])</f>
        <v>0.68425399517383778</v>
      </c>
      <c r="I172">
        <v>-7.4214396018945497</v>
      </c>
      <c r="J172">
        <f>(Table2[[#This Row],[1M Return vs Nifty]]-AVERAGE(Table2[1M Return vs Nifty]))/_xlfn.STDEV.P(Table2[1M Return vs Nifty])</f>
        <v>-0.58422569145651304</v>
      </c>
      <c r="K172">
        <v>63.3740271070345</v>
      </c>
      <c r="L172">
        <f>(Table2[[#This Row],[6M Return vs Nifty]]-AVERAGE(Table2[6M Return vs Nifty]))/_xlfn.STDEV.P(Table2[6M Return vs Nifty])</f>
        <v>1.1998018941919906</v>
      </c>
      <c r="M172">
        <v>-9.66852099237218</v>
      </c>
      <c r="N172">
        <f>(Table2[[#This Row],[1W Return vs Nifty]]-AVERAGE(Table2[1W Return vs Nifty]))/_xlfn.STDEV.P(Table2[1W Return vs Nifty])</f>
        <v>-1.6603745476277962</v>
      </c>
      <c r="O172">
        <v>994.11</v>
      </c>
      <c r="P172">
        <v>955.82444224417395</v>
      </c>
      <c r="Q172">
        <v>766.83895239543006</v>
      </c>
      <c r="R172">
        <v>44.064429295049599</v>
      </c>
      <c r="S172" s="1">
        <f>(Table2[[#This Row],[Close Price]]-Table2[[#This Row],[20D EMA]])/Table2[[#This Row],[20D EMA]]</f>
        <v>-1.2181750510506899E-2</v>
      </c>
      <c r="T172" s="1">
        <f>(Table2[[#This Row],[Close Price]]-Table2[[#This Row],[50D EMA]])/Table2[[#This Row],[50D EMA]]</f>
        <v>2.738531951994095E-2</v>
      </c>
      <c r="U172" s="1">
        <f>(Table2[[#This Row],[Close Price]]-Table2[[#This Row],[200D EMA]])/Table2[[#This Row],[200D EMA]]</f>
        <v>0.28058179221654805</v>
      </c>
      <c r="V172">
        <v>0.89665840874414904</v>
      </c>
      <c r="W172">
        <v>963</v>
      </c>
      <c r="X172">
        <v>985</v>
      </c>
      <c r="Y172">
        <v>948.35</v>
      </c>
      <c r="Z172">
        <v>1012</v>
      </c>
      <c r="AA172">
        <v>948.35</v>
      </c>
      <c r="AB172">
        <v>1078.9000000000001</v>
      </c>
      <c r="AC172" s="1">
        <f>(Table2[[#This Row],[Close Price]]/Table2[[#This Row],[Day Low]])-1</f>
        <v>1.9730010384215957E-2</v>
      </c>
      <c r="AD172" s="1">
        <f>(Table2[[#This Row],[Day High]]/Table2[[#This Row],[Close Price]])-1</f>
        <v>3.054989816700715E-3</v>
      </c>
      <c r="AE172" s="1">
        <f>(Table2[[#This Row],[Close Price]]/Table2[[#This Row],[Current Week Low]])-1</f>
        <v>3.5482680444983261E-2</v>
      </c>
      <c r="AF172" s="1">
        <f>(Table2[[#This Row],[Current Week High]]/Table2[[#This Row],[Close Price]])-1</f>
        <v>3.054989816700604E-2</v>
      </c>
      <c r="AG172" s="1">
        <f>(Table2[[#This Row],[Close Price]]/Table2[[#This Row],[Current Month Low]])-1</f>
        <v>3.5482680444983261E-2</v>
      </c>
      <c r="AH172" s="1">
        <f>(Table2[[#This Row],[Current Month High]]/Table2[[#This Row],[Close Price]])-1</f>
        <v>9.867617107942972E-2</v>
      </c>
      <c r="AI172">
        <v>10.183299389002</v>
      </c>
      <c r="AJ172">
        <v>124.662548615877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0.05</v>
      </c>
      <c r="AM172" t="s">
        <v>3226</v>
      </c>
      <c r="AN172">
        <v>-3.08</v>
      </c>
      <c r="AO172" t="s">
        <v>3227</v>
      </c>
      <c r="AP172">
        <v>2.8827976765403E-2</v>
      </c>
      <c r="AQ172">
        <f>(Table2[[#This Row],[Sharpe Ratio]]-AVERAGE(Table2[Sharpe Ratio]))/_xlfn.STDEV.P(Table2[Sharpe Ratio])</f>
        <v>-0.40030364668937063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-0.76084799640785161</v>
      </c>
      <c r="AS172">
        <f>_xlfn.RANK.AVG(Table2[[#This Row],[1Y Return vs Nifty Z-Score]],Table2[1Y Return vs Nifty Z-Score])</f>
        <v>132</v>
      </c>
      <c r="AT172">
        <f>_xlfn.RANK.AVG(Table2[[#This Row],[6M Return vs Nifty Z-Score]],Table2[6M Return vs Nifty Z-Score])</f>
        <v>84</v>
      </c>
      <c r="AU172">
        <f>_xlfn.RANK.AVG(Table2[[#This Row],[Sharpe Ratio Z-Score]],Table2[Sharpe Ratio Z-Score])</f>
        <v>450</v>
      </c>
      <c r="AV172">
        <f>(Table2[[#This Row],[Rank 1Y]]+Table2[[#This Row],[Rank 6M]]+Table2[[#This Row],[Rank Sharpe]])/3</f>
        <v>222</v>
      </c>
    </row>
    <row r="173" spans="1:48" x14ac:dyDescent="0.3">
      <c r="A173" t="s">
        <v>287</v>
      </c>
      <c r="B173" t="s">
        <v>288</v>
      </c>
      <c r="C173" t="s">
        <v>3170</v>
      </c>
      <c r="D173" t="s">
        <v>173</v>
      </c>
      <c r="E173">
        <v>98587.992684149998</v>
      </c>
      <c r="F173">
        <v>3624.75</v>
      </c>
      <c r="G173">
        <v>58.270962058322297</v>
      </c>
      <c r="H173">
        <f>(Table2[[#This Row],[1Y Return vs Nifty]]-AVERAGE(Table2[1Y Return vs Nifty]))/_xlfn.STDEV.P(Table2[1Y Return vs Nifty])</f>
        <v>0.48163136950725099</v>
      </c>
      <c r="I173">
        <v>0.23626011308400199</v>
      </c>
      <c r="J173">
        <f>(Table2[[#This Row],[1M Return vs Nifty]]-AVERAGE(Table2[1M Return vs Nifty]))/_xlfn.STDEV.P(Table2[1M Return vs Nifty])</f>
        <v>0.14763578104219957</v>
      </c>
      <c r="K173">
        <v>25.640398591889301</v>
      </c>
      <c r="L173">
        <f>(Table2[[#This Row],[6M Return vs Nifty]]-AVERAGE(Table2[6M Return vs Nifty]))/_xlfn.STDEV.P(Table2[6M Return vs Nifty])</f>
        <v>0.12938319769613985</v>
      </c>
      <c r="M173">
        <v>-2.2539886567645899</v>
      </c>
      <c r="N173">
        <f>(Table2[[#This Row],[1W Return vs Nifty]]-AVERAGE(Table2[1W Return vs Nifty]))/_xlfn.STDEV.P(Table2[1W Return vs Nifty])</f>
        <v>0.10890619717142845</v>
      </c>
      <c r="O173">
        <v>3594.44</v>
      </c>
      <c r="P173">
        <v>3408.20615925219</v>
      </c>
      <c r="Q173">
        <v>2861.5996108170698</v>
      </c>
      <c r="R173">
        <v>49.837453421443001</v>
      </c>
      <c r="S173" s="1">
        <f>(Table2[[#This Row],[Close Price]]-Table2[[#This Row],[20D EMA]])/Table2[[#This Row],[20D EMA]]</f>
        <v>8.4324679226805699E-3</v>
      </c>
      <c r="T173" s="1">
        <f>(Table2[[#This Row],[Close Price]]-Table2[[#This Row],[50D EMA]])/Table2[[#This Row],[50D EMA]]</f>
        <v>6.3536015906773338E-2</v>
      </c>
      <c r="U173" s="1">
        <f>(Table2[[#This Row],[Close Price]]-Table2[[#This Row],[200D EMA]])/Table2[[#This Row],[200D EMA]]</f>
        <v>0.26668664137993386</v>
      </c>
      <c r="V173">
        <v>0.86348061649761498</v>
      </c>
      <c r="W173">
        <v>3582.05</v>
      </c>
      <c r="X173">
        <v>3672</v>
      </c>
      <c r="Y173">
        <v>3582.05</v>
      </c>
      <c r="Z173">
        <v>3707</v>
      </c>
      <c r="AA173">
        <v>3582.05</v>
      </c>
      <c r="AB173">
        <v>3708.95</v>
      </c>
      <c r="AC173" s="1">
        <f>(Table2[[#This Row],[Close Price]]/Table2[[#This Row],[Day Low]])-1</f>
        <v>1.1920548289387378E-2</v>
      </c>
      <c r="AD173" s="1">
        <f>(Table2[[#This Row],[Day High]]/Table2[[#This Row],[Close Price]])-1</f>
        <v>1.3035381750465591E-2</v>
      </c>
      <c r="AE173" s="1">
        <f>(Table2[[#This Row],[Close Price]]/Table2[[#This Row],[Current Week Low]])-1</f>
        <v>1.1920548289387378E-2</v>
      </c>
      <c r="AF173" s="1">
        <f>(Table2[[#This Row],[Current Week High]]/Table2[[#This Row],[Close Price]])-1</f>
        <v>2.2691220084143815E-2</v>
      </c>
      <c r="AG173" s="1">
        <f>(Table2[[#This Row],[Close Price]]/Table2[[#This Row],[Current Month Low]])-1</f>
        <v>1.1920548289387378E-2</v>
      </c>
      <c r="AH173" s="1">
        <f>(Table2[[#This Row],[Current Month High]]/Table2[[#This Row],[Close Price]])-1</f>
        <v>2.3229188219877184E-2</v>
      </c>
      <c r="AI173">
        <v>2.3229188219877099</v>
      </c>
      <c r="AJ173">
        <v>87.903372126176095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0.12</v>
      </c>
      <c r="AM173" t="s">
        <v>3226</v>
      </c>
      <c r="AN173">
        <v>0.84</v>
      </c>
      <c r="AO173" t="s">
        <v>3226</v>
      </c>
      <c r="AP173">
        <v>9.7815589021336996E-2</v>
      </c>
      <c r="AQ173">
        <f>(Table2[[#This Row],[Sharpe Ratio]]-AVERAGE(Table2[Sharpe Ratio]))/_xlfn.STDEV.P(Table2[Sharpe Ratio])</f>
        <v>0.40215535345304926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1.2697118988700682</v>
      </c>
      <c r="AS173">
        <f>_xlfn.RANK.AVG(Table2[[#This Row],[1Y Return vs Nifty Z-Score]],Table2[1Y Return vs Nifty Z-Score])</f>
        <v>163</v>
      </c>
      <c r="AT173">
        <f>_xlfn.RANK.AVG(Table2[[#This Row],[6M Return vs Nifty Z-Score]],Table2[6M Return vs Nifty Z-Score])</f>
        <v>272</v>
      </c>
      <c r="AU173">
        <f>_xlfn.RANK.AVG(Table2[[#This Row],[Sharpe Ratio Z-Score]],Table2[Sharpe Ratio Z-Score])</f>
        <v>234</v>
      </c>
      <c r="AV173">
        <f>(Table2[[#This Row],[Rank 1Y]]+Table2[[#This Row],[Rank 6M]]+Table2[[#This Row],[Rank Sharpe]])/3</f>
        <v>223</v>
      </c>
    </row>
    <row r="174" spans="1:48" x14ac:dyDescent="0.3">
      <c r="A174" t="s">
        <v>636</v>
      </c>
      <c r="B174" t="s">
        <v>637</v>
      </c>
      <c r="C174" t="s">
        <v>3175</v>
      </c>
      <c r="D174" t="s">
        <v>638</v>
      </c>
      <c r="E174">
        <v>30451.586389799999</v>
      </c>
      <c r="F174">
        <v>314.89999999999998</v>
      </c>
      <c r="G174">
        <v>72.334769945568993</v>
      </c>
      <c r="H174">
        <f>(Table2[[#This Row],[1Y Return vs Nifty]]-AVERAGE(Table2[1Y Return vs Nifty]))/_xlfn.STDEV.P(Table2[1Y Return vs Nifty])</f>
        <v>0.71292543078162918</v>
      </c>
      <c r="I174">
        <v>-4.3710594674304897</v>
      </c>
      <c r="J174">
        <f>(Table2[[#This Row],[1M Return vs Nifty]]-AVERAGE(Table2[1M Return vs Nifty]))/_xlfn.STDEV.P(Table2[1M Return vs Nifty])</f>
        <v>-0.29269484277058483</v>
      </c>
      <c r="K174">
        <v>18.702626408380301</v>
      </c>
      <c r="L174">
        <f>(Table2[[#This Row],[6M Return vs Nifty]]-AVERAGE(Table2[6M Return vs Nifty]))/_xlfn.STDEV.P(Table2[6M Return vs Nifty])</f>
        <v>-6.7425891423825504E-2</v>
      </c>
      <c r="M174">
        <v>-2.2357838481258101</v>
      </c>
      <c r="N174">
        <f>(Table2[[#This Row],[1W Return vs Nifty]]-AVERAGE(Table2[1W Return vs Nifty]))/_xlfn.STDEV.P(Table2[1W Return vs Nifty])</f>
        <v>0.11325029008645494</v>
      </c>
      <c r="O174">
        <v>315.60000000000002</v>
      </c>
      <c r="P174">
        <v>318.90783720786902</v>
      </c>
      <c r="Q174">
        <v>290.70342632041798</v>
      </c>
      <c r="R174">
        <v>49.614547689825002</v>
      </c>
      <c r="S174" s="1">
        <f>(Table2[[#This Row],[Close Price]]-Table2[[#This Row],[20D EMA]])/Table2[[#This Row],[20D EMA]]</f>
        <v>-2.2179974651458981E-3</v>
      </c>
      <c r="T174" s="1">
        <f>(Table2[[#This Row],[Close Price]]-Table2[[#This Row],[50D EMA]])/Table2[[#This Row],[50D EMA]]</f>
        <v>-1.2567383865378872E-2</v>
      </c>
      <c r="U174" s="1">
        <f>(Table2[[#This Row],[Close Price]]-Table2[[#This Row],[200D EMA]])/Table2[[#This Row],[200D EMA]]</f>
        <v>8.323456653349573E-2</v>
      </c>
      <c r="V174">
        <v>0.676150287388254</v>
      </c>
      <c r="W174">
        <v>313.5</v>
      </c>
      <c r="X174">
        <v>320.3</v>
      </c>
      <c r="Y174">
        <v>301.05</v>
      </c>
      <c r="Z174">
        <v>320.3</v>
      </c>
      <c r="AA174">
        <v>301.05</v>
      </c>
      <c r="AB174">
        <v>331</v>
      </c>
      <c r="AC174" s="1">
        <f>(Table2[[#This Row],[Close Price]]/Table2[[#This Row],[Day Low]])-1</f>
        <v>4.4657097288676173E-3</v>
      </c>
      <c r="AD174" s="1">
        <f>(Table2[[#This Row],[Day High]]/Table2[[#This Row],[Close Price]])-1</f>
        <v>1.7148301047951842E-2</v>
      </c>
      <c r="AE174" s="1">
        <f>(Table2[[#This Row],[Close Price]]/Table2[[#This Row],[Current Week Low]])-1</f>
        <v>4.6005646902507857E-2</v>
      </c>
      <c r="AF174" s="1">
        <f>(Table2[[#This Row],[Current Week High]]/Table2[[#This Row],[Close Price]])-1</f>
        <v>1.7148301047951842E-2</v>
      </c>
      <c r="AG174" s="1">
        <f>(Table2[[#This Row],[Close Price]]/Table2[[#This Row],[Current Month Low]])-1</f>
        <v>4.6005646902507857E-2</v>
      </c>
      <c r="AH174" s="1">
        <f>(Table2[[#This Row],[Current Month High]]/Table2[[#This Row],[Close Price]])-1</f>
        <v>5.1127342013337573E-2</v>
      </c>
      <c r="AI174">
        <v>32.041918069228302</v>
      </c>
      <c r="AJ174">
        <v>132.14154072981901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0.01</v>
      </c>
      <c r="AM174" t="s">
        <v>3226</v>
      </c>
      <c r="AN174">
        <v>-4.18</v>
      </c>
      <c r="AO174" t="s">
        <v>3227</v>
      </c>
      <c r="AP174">
        <v>0.103449360236942</v>
      </c>
      <c r="AQ174">
        <f>(Table2[[#This Row],[Sharpe Ratio]]-AVERAGE(Table2[Sharpe Ratio]))/_xlfn.STDEV.P(Table2[Sharpe Ratio])</f>
        <v>0.4676869796228863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128</v>
      </c>
      <c r="AT174">
        <f>_xlfn.RANK.AVG(Table2[[#This Row],[6M Return vs Nifty Z-Score]],Table2[6M Return vs Nifty Z-Score])</f>
        <v>326</v>
      </c>
      <c r="AU174">
        <f>_xlfn.RANK.AVG(Table2[[#This Row],[Sharpe Ratio Z-Score]],Table2[Sharpe Ratio Z-Score])</f>
        <v>217</v>
      </c>
      <c r="AV174">
        <f>(Table2[[#This Row],[Rank 1Y]]+Table2[[#This Row],[Rank 6M]]+Table2[[#This Row],[Rank Sharpe]])/3</f>
        <v>223.66666666666666</v>
      </c>
    </row>
    <row r="175" spans="1:48" x14ac:dyDescent="0.3">
      <c r="A175" t="s">
        <v>1403</v>
      </c>
      <c r="B175" t="s">
        <v>1404</v>
      </c>
      <c r="C175" t="s">
        <v>3175</v>
      </c>
      <c r="D175" t="s">
        <v>1405</v>
      </c>
      <c r="E175">
        <v>8083.4500069750002</v>
      </c>
      <c r="F175">
        <v>397.25</v>
      </c>
      <c r="G175">
        <v>48.736817568655098</v>
      </c>
      <c r="H175">
        <f>(Table2[[#This Row],[1Y Return vs Nifty]]-AVERAGE(Table2[1Y Return vs Nifty]))/_xlfn.STDEV.P(Table2[1Y Return vs Nifty])</f>
        <v>0.32483237044018004</v>
      </c>
      <c r="I175">
        <v>-14.551638065469101</v>
      </c>
      <c r="J175">
        <f>(Table2[[#This Row],[1M Return vs Nifty]]-AVERAGE(Table2[1M Return vs Nifty]))/_xlfn.STDEV.P(Table2[1M Return vs Nifty])</f>
        <v>-1.2656728284541467</v>
      </c>
      <c r="K175">
        <v>34.129401008201</v>
      </c>
      <c r="L175">
        <f>(Table2[[#This Row],[6M Return vs Nifty]]-AVERAGE(Table2[6M Return vs Nifty]))/_xlfn.STDEV.P(Table2[6M Return vs Nifty])</f>
        <v>0.37019722111748454</v>
      </c>
      <c r="M175">
        <v>-2.7734119710068601</v>
      </c>
      <c r="N175">
        <f>(Table2[[#This Row],[1W Return vs Nifty]]-AVERAGE(Table2[1W Return vs Nifty]))/_xlfn.STDEV.P(Table2[1W Return vs Nifty])</f>
        <v>-1.5040348165653396E-2</v>
      </c>
      <c r="O175">
        <v>404.89</v>
      </c>
      <c r="P175">
        <v>431.07435485394399</v>
      </c>
      <c r="Q175">
        <v>389.11125444374898</v>
      </c>
      <c r="R175">
        <v>47.803719190910599</v>
      </c>
      <c r="S175" s="1">
        <f>(Table2[[#This Row],[Close Price]]-Table2[[#This Row],[20D EMA]])/Table2[[#This Row],[20D EMA]]</f>
        <v>-1.8869322532045707E-2</v>
      </c>
      <c r="T175" s="1">
        <f>(Table2[[#This Row],[Close Price]]-Table2[[#This Row],[50D EMA]])/Table2[[#This Row],[50D EMA]]</f>
        <v>-7.8465244970103376E-2</v>
      </c>
      <c r="U175" s="1">
        <f>(Table2[[#This Row],[Close Price]]-Table2[[#This Row],[200D EMA]])/Table2[[#This Row],[200D EMA]]</f>
        <v>2.0916243010975628E-2</v>
      </c>
      <c r="V175">
        <v>0.58143074711943199</v>
      </c>
      <c r="W175">
        <v>395</v>
      </c>
      <c r="X175">
        <v>404.8</v>
      </c>
      <c r="Y175">
        <v>381.75</v>
      </c>
      <c r="Z175">
        <v>408.45</v>
      </c>
      <c r="AA175">
        <v>381.1</v>
      </c>
      <c r="AB175">
        <v>408.45</v>
      </c>
      <c r="AC175" s="1">
        <f>(Table2[[#This Row],[Close Price]]/Table2[[#This Row],[Day Low]])-1</f>
        <v>5.6962025316456E-3</v>
      </c>
      <c r="AD175" s="1">
        <f>(Table2[[#This Row],[Day High]]/Table2[[#This Row],[Close Price]])-1</f>
        <v>1.9005663939584583E-2</v>
      </c>
      <c r="AE175" s="1">
        <f>(Table2[[#This Row],[Close Price]]/Table2[[#This Row],[Current Week Low]])-1</f>
        <v>4.0602488539620119E-2</v>
      </c>
      <c r="AF175" s="1">
        <f>(Table2[[#This Row],[Current Week High]]/Table2[[#This Row],[Close Price]])-1</f>
        <v>2.8193832599118895E-2</v>
      </c>
      <c r="AG175" s="1">
        <f>(Table2[[#This Row],[Close Price]]/Table2[[#This Row],[Current Month Low]])-1</f>
        <v>4.2377328785095703E-2</v>
      </c>
      <c r="AH175" s="1">
        <f>(Table2[[#This Row],[Current Month High]]/Table2[[#This Row],[Close Price]])-1</f>
        <v>2.8193832599118895E-2</v>
      </c>
      <c r="AI175">
        <v>48.017621145374399</v>
      </c>
      <c r="AJ175">
        <v>91.861869113740596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-0.19</v>
      </c>
      <c r="AM175" t="s">
        <v>3227</v>
      </c>
      <c r="AN175">
        <v>-2.2999999999999998</v>
      </c>
      <c r="AO175" t="s">
        <v>3227</v>
      </c>
      <c r="AP175">
        <v>8.8323555927811007E-2</v>
      </c>
      <c r="AQ175">
        <f>(Table2[[#This Row],[Sharpe Ratio]]-AVERAGE(Table2[Sharpe Ratio]))/_xlfn.STDEV.P(Table2[Sharpe Ratio])</f>
        <v>0.29174469947517589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201</v>
      </c>
      <c r="AT175">
        <f>_xlfn.RANK.AVG(Table2[[#This Row],[6M Return vs Nifty Z-Score]],Table2[6M Return vs Nifty Z-Score])</f>
        <v>209</v>
      </c>
      <c r="AU175">
        <f>_xlfn.RANK.AVG(Table2[[#This Row],[Sharpe Ratio Z-Score]],Table2[Sharpe Ratio Z-Score])</f>
        <v>261</v>
      </c>
      <c r="AV175">
        <f>(Table2[[#This Row],[Rank 1Y]]+Table2[[#This Row],[Rank 6M]]+Table2[[#This Row],[Rank Sharpe]])/3</f>
        <v>223.66666666666666</v>
      </c>
    </row>
    <row r="176" spans="1:48" x14ac:dyDescent="0.3">
      <c r="A176" t="s">
        <v>1276</v>
      </c>
      <c r="B176" t="s">
        <v>1277</v>
      </c>
      <c r="C176" t="s">
        <v>3179</v>
      </c>
      <c r="D176" t="s">
        <v>258</v>
      </c>
      <c r="E176">
        <v>9210.8721115200005</v>
      </c>
      <c r="F176">
        <v>564.45000000000005</v>
      </c>
      <c r="G176">
        <v>33.0188102229436</v>
      </c>
      <c r="H176">
        <f>(Table2[[#This Row],[1Y Return vs Nifty]]-AVERAGE(Table2[1Y Return vs Nifty]))/_xlfn.STDEV.P(Table2[1Y Return vs Nifty])</f>
        <v>6.6333265270602224E-2</v>
      </c>
      <c r="I176">
        <v>-5.2058965931760897</v>
      </c>
      <c r="J176">
        <f>(Table2[[#This Row],[1M Return vs Nifty]]-AVERAGE(Table2[1M Return vs Nifty]))/_xlfn.STDEV.P(Table2[1M Return vs Nifty])</f>
        <v>-0.37248187424031892</v>
      </c>
      <c r="K176">
        <v>33.564354449245201</v>
      </c>
      <c r="L176">
        <f>(Table2[[#This Row],[6M Return vs Nifty]]-AVERAGE(Table2[6M Return vs Nifty]))/_xlfn.STDEV.P(Table2[6M Return vs Nifty])</f>
        <v>0.35416811326600484</v>
      </c>
      <c r="M176">
        <v>0.128075528292629</v>
      </c>
      <c r="N176">
        <f>(Table2[[#This Row],[1W Return vs Nifty]]-AVERAGE(Table2[1W Return vs Nifty]))/_xlfn.STDEV.P(Table2[1W Return vs Nifty])</f>
        <v>0.67732239724080623</v>
      </c>
      <c r="O176">
        <v>547.59</v>
      </c>
      <c r="P176">
        <v>535.10837722708902</v>
      </c>
      <c r="Q176">
        <v>458.17142660944501</v>
      </c>
      <c r="R176">
        <v>68.361401046575807</v>
      </c>
      <c r="S176" s="1">
        <f>(Table2[[#This Row],[Close Price]]-Table2[[#This Row],[20D EMA]])/Table2[[#This Row],[20D EMA]]</f>
        <v>3.0789459266969837E-2</v>
      </c>
      <c r="T176" s="1">
        <f>(Table2[[#This Row],[Close Price]]-Table2[[#This Row],[50D EMA]])/Table2[[#This Row],[50D EMA]]</f>
        <v>5.4833046952017794E-2</v>
      </c>
      <c r="U176" s="1">
        <f>(Table2[[#This Row],[Close Price]]-Table2[[#This Row],[200D EMA]])/Table2[[#This Row],[200D EMA]]</f>
        <v>0.23196246474171586</v>
      </c>
      <c r="V176">
        <v>0.91493062394742497</v>
      </c>
      <c r="W176">
        <v>551</v>
      </c>
      <c r="X176">
        <v>568.15</v>
      </c>
      <c r="Y176">
        <v>520.65</v>
      </c>
      <c r="Z176">
        <v>568.15</v>
      </c>
      <c r="AA176">
        <v>520.65</v>
      </c>
      <c r="AB176">
        <v>568.15</v>
      </c>
      <c r="AC176" s="1">
        <f>(Table2[[#This Row],[Close Price]]/Table2[[#This Row],[Day Low]])-1</f>
        <v>2.4410163339382951E-2</v>
      </c>
      <c r="AD176" s="1">
        <f>(Table2[[#This Row],[Day High]]/Table2[[#This Row],[Close Price]])-1</f>
        <v>6.5550535919920438E-3</v>
      </c>
      <c r="AE176" s="1">
        <f>(Table2[[#This Row],[Close Price]]/Table2[[#This Row],[Current Week Low]])-1</f>
        <v>8.4125612215500079E-2</v>
      </c>
      <c r="AF176" s="1">
        <f>(Table2[[#This Row],[Current Week High]]/Table2[[#This Row],[Close Price]])-1</f>
        <v>6.5550535919920438E-3</v>
      </c>
      <c r="AG176" s="1">
        <f>(Table2[[#This Row],[Close Price]]/Table2[[#This Row],[Current Month Low]])-1</f>
        <v>8.4125612215500079E-2</v>
      </c>
      <c r="AH176" s="1">
        <f>(Table2[[#This Row],[Current Month High]]/Table2[[#This Row],[Close Price]])-1</f>
        <v>6.5550535919920438E-3</v>
      </c>
      <c r="AI176">
        <v>6.6347772167596597</v>
      </c>
      <c r="AJ176">
        <v>65.382361558745899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-0.05</v>
      </c>
      <c r="AM176" t="s">
        <v>3227</v>
      </c>
      <c r="AN176">
        <v>1.04</v>
      </c>
      <c r="AO176" t="s">
        <v>3226</v>
      </c>
      <c r="AP176">
        <v>0.12096959258395</v>
      </c>
      <c r="AQ176">
        <f>(Table2[[#This Row],[Sharpe Ratio]]-AVERAGE(Table2[Sharpe Ratio]))/_xlfn.STDEV.P(Table2[Sharpe Ratio])</f>
        <v>0.67148107644254551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1.3968229779796399</v>
      </c>
      <c r="AS176">
        <f>_xlfn.RANK.AVG(Table2[[#This Row],[1Y Return vs Nifty Z-Score]],Table2[1Y Return vs Nifty Z-Score])</f>
        <v>279</v>
      </c>
      <c r="AT176">
        <f>_xlfn.RANK.AVG(Table2[[#This Row],[6M Return vs Nifty Z-Score]],Table2[6M Return vs Nifty Z-Score])</f>
        <v>214</v>
      </c>
      <c r="AU176">
        <f>_xlfn.RANK.AVG(Table2[[#This Row],[Sharpe Ratio Z-Score]],Table2[Sharpe Ratio Z-Score])</f>
        <v>181</v>
      </c>
      <c r="AV176">
        <f>(Table2[[#This Row],[Rank 1Y]]+Table2[[#This Row],[Rank 6M]]+Table2[[#This Row],[Rank Sharpe]])/3</f>
        <v>224.66666666666666</v>
      </c>
    </row>
    <row r="177" spans="1:48" x14ac:dyDescent="0.3">
      <c r="A177" t="s">
        <v>750</v>
      </c>
      <c r="B177" t="s">
        <v>751</v>
      </c>
      <c r="C177" t="s">
        <v>3171</v>
      </c>
      <c r="D177" t="s">
        <v>46</v>
      </c>
      <c r="E177">
        <v>23037.932316449998</v>
      </c>
      <c r="F177">
        <v>244.95</v>
      </c>
      <c r="G177">
        <v>40.2923441424402</v>
      </c>
      <c r="H177">
        <f>(Table2[[#This Row],[1Y Return vs Nifty]]-AVERAGE(Table2[1Y Return vs Nifty]))/_xlfn.STDEV.P(Table2[1Y Return vs Nifty])</f>
        <v>0.18595415411841393</v>
      </c>
      <c r="I177">
        <v>-17.514035680227401</v>
      </c>
      <c r="J177">
        <f>(Table2[[#This Row],[1M Return vs Nifty]]-AVERAGE(Table2[1M Return vs Nifty]))/_xlfn.STDEV.P(Table2[1M Return vs Nifty])</f>
        <v>-1.5487950141181943</v>
      </c>
      <c r="K177">
        <v>16.9935499883548</v>
      </c>
      <c r="L177">
        <f>(Table2[[#This Row],[6M Return vs Nifty]]-AVERAGE(Table2[6M Return vs Nifty]))/_xlfn.STDEV.P(Table2[6M Return vs Nifty])</f>
        <v>-0.11590856922941239</v>
      </c>
      <c r="M177">
        <v>-7.3985293995130101</v>
      </c>
      <c r="N177">
        <f>(Table2[[#This Row],[1W Return vs Nifty]]-AVERAGE(Table2[1W Return vs Nifty]))/_xlfn.STDEV.P(Table2[1W Return vs Nifty])</f>
        <v>-1.1187014879778738</v>
      </c>
      <c r="O177">
        <v>254.59</v>
      </c>
      <c r="P177">
        <v>265.11735068267501</v>
      </c>
      <c r="Q177">
        <v>234.51789777302301</v>
      </c>
      <c r="R177">
        <v>38.816310415896702</v>
      </c>
      <c r="S177" s="1">
        <f>(Table2[[#This Row],[Close Price]]-Table2[[#This Row],[20D EMA]])/Table2[[#This Row],[20D EMA]]</f>
        <v>-3.7864802231038198E-2</v>
      </c>
      <c r="T177" s="1">
        <f>(Table2[[#This Row],[Close Price]]-Table2[[#This Row],[50D EMA]])/Table2[[#This Row],[50D EMA]]</f>
        <v>-7.6069524045650941E-2</v>
      </c>
      <c r="U177" s="1">
        <f>(Table2[[#This Row],[Close Price]]-Table2[[#This Row],[200D EMA]])/Table2[[#This Row],[200D EMA]]</f>
        <v>4.4483181565415697E-2</v>
      </c>
      <c r="V177">
        <v>0.28484272706864899</v>
      </c>
      <c r="W177">
        <v>239.05</v>
      </c>
      <c r="X177">
        <v>249.35</v>
      </c>
      <c r="Y177">
        <v>234.6</v>
      </c>
      <c r="Z177">
        <v>249.35</v>
      </c>
      <c r="AA177">
        <v>234.6</v>
      </c>
      <c r="AB177">
        <v>263.2</v>
      </c>
      <c r="AC177" s="1">
        <f>(Table2[[#This Row],[Close Price]]/Table2[[#This Row],[Day Low]])-1</f>
        <v>2.4681029073415406E-2</v>
      </c>
      <c r="AD177" s="1">
        <f>(Table2[[#This Row],[Day High]]/Table2[[#This Row],[Close Price]])-1</f>
        <v>1.796284956113503E-2</v>
      </c>
      <c r="AE177" s="1">
        <f>(Table2[[#This Row],[Close Price]]/Table2[[#This Row],[Current Week Low]])-1</f>
        <v>4.4117647058823595E-2</v>
      </c>
      <c r="AF177" s="1">
        <f>(Table2[[#This Row],[Current Week High]]/Table2[[#This Row],[Close Price]])-1</f>
        <v>1.796284956113503E-2</v>
      </c>
      <c r="AG177" s="1">
        <f>(Table2[[#This Row],[Close Price]]/Table2[[#This Row],[Current Month Low]])-1</f>
        <v>4.4117647058823595E-2</v>
      </c>
      <c r="AH177" s="1">
        <f>(Table2[[#This Row],[Current Month High]]/Table2[[#This Row],[Close Price]])-1</f>
        <v>7.4505001020616524E-2</v>
      </c>
      <c r="AI177">
        <v>43.539497856705403</v>
      </c>
      <c r="AJ177">
        <v>92.495088408644307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-0.13</v>
      </c>
      <c r="AM177" t="s">
        <v>3227</v>
      </c>
      <c r="AN177">
        <v>-7.37</v>
      </c>
      <c r="AO177" t="s">
        <v>3227</v>
      </c>
      <c r="AP177">
        <v>0.16686675923105501</v>
      </c>
      <c r="AQ177">
        <f>(Table2[[#This Row],[Sharpe Ratio]]-AVERAGE(Table2[Sharpe Ratio]))/_xlfn.STDEV.P(Table2[Sharpe Ratio])</f>
        <v>1.2053536551943622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244</v>
      </c>
      <c r="AT177">
        <f>_xlfn.RANK.AVG(Table2[[#This Row],[6M Return vs Nifty Z-Score]],Table2[6M Return vs Nifty Z-Score])</f>
        <v>343</v>
      </c>
      <c r="AU177">
        <f>_xlfn.RANK.AVG(Table2[[#This Row],[Sharpe Ratio Z-Score]],Table2[Sharpe Ratio Z-Score])</f>
        <v>89</v>
      </c>
      <c r="AV177">
        <f>(Table2[[#This Row],[Rank 1Y]]+Table2[[#This Row],[Rank 6M]]+Table2[[#This Row],[Rank Sharpe]])/3</f>
        <v>225.33333333333334</v>
      </c>
    </row>
    <row r="178" spans="1:48" x14ac:dyDescent="0.3">
      <c r="A178" t="s">
        <v>1575</v>
      </c>
      <c r="B178" t="s">
        <v>1576</v>
      </c>
      <c r="C178" t="s">
        <v>3182</v>
      </c>
      <c r="D178" t="s">
        <v>383</v>
      </c>
      <c r="E178">
        <v>6322.5744192000002</v>
      </c>
      <c r="F178">
        <v>128.88</v>
      </c>
      <c r="G178">
        <v>49.7252648517075</v>
      </c>
      <c r="H178">
        <f>(Table2[[#This Row],[1Y Return vs Nifty]]-AVERAGE(Table2[1Y Return vs Nifty]))/_xlfn.STDEV.P(Table2[1Y Return vs Nifty])</f>
        <v>0.34108842202206585</v>
      </c>
      <c r="I178">
        <v>-13.075145007269301</v>
      </c>
      <c r="J178">
        <f>(Table2[[#This Row],[1M Return vs Nifty]]-AVERAGE(Table2[1M Return vs Nifty]))/_xlfn.STDEV.P(Table2[1M Return vs Nifty])</f>
        <v>-1.1245614733569249</v>
      </c>
      <c r="K178">
        <v>37.071556513790199</v>
      </c>
      <c r="L178">
        <f>(Table2[[#This Row],[6M Return vs Nifty]]-AVERAGE(Table2[6M Return vs Nifty]))/_xlfn.STDEV.P(Table2[6M Return vs Nifty])</f>
        <v>0.45365959632788411</v>
      </c>
      <c r="M178">
        <v>-7.88809117471809</v>
      </c>
      <c r="N178">
        <f>(Table2[[#This Row],[1W Return vs Nifty]]-AVERAGE(Table2[1W Return vs Nifty]))/_xlfn.STDEV.P(Table2[1W Return vs Nifty])</f>
        <v>-1.2355223720274802</v>
      </c>
      <c r="O178">
        <v>134.05000000000001</v>
      </c>
      <c r="P178">
        <v>134.171735866083</v>
      </c>
      <c r="Q178">
        <v>113.821678137869</v>
      </c>
      <c r="R178">
        <v>32.172615355496298</v>
      </c>
      <c r="S178" s="1">
        <f>(Table2[[#This Row],[Close Price]]-Table2[[#This Row],[20D EMA]])/Table2[[#This Row],[20D EMA]]</f>
        <v>-3.8567698619918059E-2</v>
      </c>
      <c r="T178" s="1">
        <f>(Table2[[#This Row],[Close Price]]-Table2[[#This Row],[50D EMA]])/Table2[[#This Row],[50D EMA]]</f>
        <v>-3.9440019404419803E-2</v>
      </c>
      <c r="U178" s="1">
        <f>(Table2[[#This Row],[Close Price]]-Table2[[#This Row],[200D EMA]])/Table2[[#This Row],[200D EMA]]</f>
        <v>0.13229748593138183</v>
      </c>
      <c r="V178">
        <v>0.16444710270868201</v>
      </c>
      <c r="W178">
        <v>128.52000000000001</v>
      </c>
      <c r="X178">
        <v>131.18</v>
      </c>
      <c r="Y178">
        <v>126.02</v>
      </c>
      <c r="Z178">
        <v>132.77000000000001</v>
      </c>
      <c r="AA178">
        <v>126.02</v>
      </c>
      <c r="AB178">
        <v>142.29</v>
      </c>
      <c r="AC178" s="1">
        <f>(Table2[[#This Row],[Close Price]]/Table2[[#This Row],[Day Low]])-1</f>
        <v>2.8011204481792618E-3</v>
      </c>
      <c r="AD178" s="1">
        <f>(Table2[[#This Row],[Day High]]/Table2[[#This Row],[Close Price]])-1</f>
        <v>1.7846058348851779E-2</v>
      </c>
      <c r="AE178" s="1">
        <f>(Table2[[#This Row],[Close Price]]/Table2[[#This Row],[Current Week Low]])-1</f>
        <v>2.2694810347563932E-2</v>
      </c>
      <c r="AF178" s="1">
        <f>(Table2[[#This Row],[Current Week High]]/Table2[[#This Row],[Close Price]])-1</f>
        <v>3.0183116076970995E-2</v>
      </c>
      <c r="AG178" s="1">
        <f>(Table2[[#This Row],[Close Price]]/Table2[[#This Row],[Current Month Low]])-1</f>
        <v>2.2694810347563932E-2</v>
      </c>
      <c r="AH178" s="1">
        <f>(Table2[[#This Row],[Current Month High]]/Table2[[#This Row],[Close Price]])-1</f>
        <v>0.10405027932960897</v>
      </c>
      <c r="AI178">
        <v>31.866852886405901</v>
      </c>
      <c r="AJ178">
        <v>98.124519600307394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-0.04</v>
      </c>
      <c r="AM178" t="s">
        <v>3227</v>
      </c>
      <c r="AN178">
        <v>-8.3800000000000008</v>
      </c>
      <c r="AO178" t="s">
        <v>3227</v>
      </c>
      <c r="AP178">
        <v>7.9552944839929002E-2</v>
      </c>
      <c r="AQ178">
        <f>(Table2[[#This Row],[Sharpe Ratio]]-AVERAGE(Table2[Sharpe Ratio]))/_xlfn.STDEV.P(Table2[Sharpe Ratio])</f>
        <v>0.18972557496758091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195</v>
      </c>
      <c r="AT178">
        <f>_xlfn.RANK.AVG(Table2[[#This Row],[6M Return vs Nifty Z-Score]],Table2[6M Return vs Nifty Z-Score])</f>
        <v>186</v>
      </c>
      <c r="AU178">
        <f>_xlfn.RANK.AVG(Table2[[#This Row],[Sharpe Ratio Z-Score]],Table2[Sharpe Ratio Z-Score])</f>
        <v>298</v>
      </c>
      <c r="AV178">
        <f>(Table2[[#This Row],[Rank 1Y]]+Table2[[#This Row],[Rank 6M]]+Table2[[#This Row],[Rank Sharpe]])/3</f>
        <v>226.33333333333334</v>
      </c>
    </row>
    <row r="179" spans="1:48" x14ac:dyDescent="0.3">
      <c r="A179" t="s">
        <v>913</v>
      </c>
      <c r="B179" t="s">
        <v>914</v>
      </c>
      <c r="C179" t="s">
        <v>3171</v>
      </c>
      <c r="D179" t="s">
        <v>239</v>
      </c>
      <c r="E179">
        <v>17312.234231945</v>
      </c>
      <c r="F179">
        <v>741.85</v>
      </c>
      <c r="G179">
        <v>80.793573532702496</v>
      </c>
      <c r="H179">
        <f>(Table2[[#This Row],[1Y Return vs Nifty]]-AVERAGE(Table2[1Y Return vs Nifty]))/_xlfn.STDEV.P(Table2[1Y Return vs Nifty])</f>
        <v>0.85203932161944052</v>
      </c>
      <c r="I179">
        <v>0.94880415595505596</v>
      </c>
      <c r="J179">
        <f>(Table2[[#This Row],[1M Return vs Nifty]]-AVERAGE(Table2[1M Return vs Nifty]))/_xlfn.STDEV.P(Table2[1M Return vs Nifty])</f>
        <v>0.215735021263877</v>
      </c>
      <c r="K179">
        <v>28.891644001696498</v>
      </c>
      <c r="L179">
        <f>(Table2[[#This Row],[6M Return vs Nifty]]-AVERAGE(Table2[6M Return vs Nifty]))/_xlfn.STDEV.P(Table2[6M Return vs Nifty])</f>
        <v>0.22161376259283638</v>
      </c>
      <c r="M179">
        <v>-4.6998449335133703</v>
      </c>
      <c r="N179">
        <f>(Table2[[#This Row],[1W Return vs Nifty]]-AVERAGE(Table2[1W Return vs Nifty]))/_xlfn.STDEV.P(Table2[1W Return vs Nifty])</f>
        <v>-0.47473228724329058</v>
      </c>
      <c r="O179">
        <v>698.24</v>
      </c>
      <c r="P179">
        <v>688.80607755869903</v>
      </c>
      <c r="Q179">
        <v>604.88120550971701</v>
      </c>
      <c r="R179">
        <v>68.448657449054707</v>
      </c>
      <c r="S179" s="1">
        <f>(Table2[[#This Row],[Close Price]]-Table2[[#This Row],[20D EMA]])/Table2[[#This Row],[20D EMA]]</f>
        <v>6.2457034830430816E-2</v>
      </c>
      <c r="T179" s="1">
        <f>(Table2[[#This Row],[Close Price]]-Table2[[#This Row],[50D EMA]])/Table2[[#This Row],[50D EMA]]</f>
        <v>7.7008499444868317E-2</v>
      </c>
      <c r="U179" s="1">
        <f>(Table2[[#This Row],[Close Price]]-Table2[[#This Row],[200D EMA]])/Table2[[#This Row],[200D EMA]]</f>
        <v>0.22643916399231337</v>
      </c>
      <c r="V179">
        <v>1.25112175626791</v>
      </c>
      <c r="W179">
        <v>722.35</v>
      </c>
      <c r="X179">
        <v>758.45</v>
      </c>
      <c r="Y179">
        <v>684.05</v>
      </c>
      <c r="Z179">
        <v>758.45</v>
      </c>
      <c r="AA179">
        <v>668.35</v>
      </c>
      <c r="AB179">
        <v>758.45</v>
      </c>
      <c r="AC179" s="1">
        <f>(Table2[[#This Row],[Close Price]]/Table2[[#This Row],[Day Low]])-1</f>
        <v>2.6995223921921552E-2</v>
      </c>
      <c r="AD179" s="1">
        <f>(Table2[[#This Row],[Day High]]/Table2[[#This Row],[Close Price]])-1</f>
        <v>2.2376491204421312E-2</v>
      </c>
      <c r="AE179" s="1">
        <f>(Table2[[#This Row],[Close Price]]/Table2[[#This Row],[Current Week Low]])-1</f>
        <v>8.4496747313792975E-2</v>
      </c>
      <c r="AF179" s="1">
        <f>(Table2[[#This Row],[Current Week High]]/Table2[[#This Row],[Close Price]])-1</f>
        <v>2.2376491204421312E-2</v>
      </c>
      <c r="AG179" s="1">
        <f>(Table2[[#This Row],[Close Price]]/Table2[[#This Row],[Current Month Low]])-1</f>
        <v>0.10997231989227196</v>
      </c>
      <c r="AH179" s="1">
        <f>(Table2[[#This Row],[Current Month High]]/Table2[[#This Row],[Close Price]])-1</f>
        <v>2.2376491204421312E-2</v>
      </c>
      <c r="AI179">
        <v>11.6128597425355</v>
      </c>
      <c r="AJ179">
        <v>193.22134387351699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-0.01</v>
      </c>
      <c r="AM179" t="s">
        <v>3227</v>
      </c>
      <c r="AN179">
        <v>10.08</v>
      </c>
      <c r="AO179" t="s">
        <v>3226</v>
      </c>
      <c r="AP179">
        <v>6.7718706028286002E-2</v>
      </c>
      <c r="AQ179">
        <f>(Table2[[#This Row],[Sharpe Ratio]]-AVERAGE(Table2[Sharpe Ratio]))/_xlfn.STDEV.P(Table2[Sharpe Ratio])</f>
        <v>5.207055062774639E-2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0.86672636886060972</v>
      </c>
      <c r="AS179">
        <f>_xlfn.RANK.AVG(Table2[[#This Row],[1Y Return vs Nifty Z-Score]],Table2[1Y Return vs Nifty Z-Score])</f>
        <v>111</v>
      </c>
      <c r="AT179">
        <f>_xlfn.RANK.AVG(Table2[[#This Row],[6M Return vs Nifty Z-Score]],Table2[6M Return vs Nifty Z-Score])</f>
        <v>235</v>
      </c>
      <c r="AU179">
        <f>_xlfn.RANK.AVG(Table2[[#This Row],[Sharpe Ratio Z-Score]],Table2[Sharpe Ratio Z-Score])</f>
        <v>334</v>
      </c>
      <c r="AV179">
        <f>(Table2[[#This Row],[Rank 1Y]]+Table2[[#This Row],[Rank 6M]]+Table2[[#This Row],[Rank Sharpe]])/3</f>
        <v>226.66666666666666</v>
      </c>
    </row>
    <row r="180" spans="1:48" x14ac:dyDescent="0.3">
      <c r="A180" t="s">
        <v>1713</v>
      </c>
      <c r="B180" t="s">
        <v>1714</v>
      </c>
      <c r="C180" t="s">
        <v>3171</v>
      </c>
      <c r="D180" t="s">
        <v>46</v>
      </c>
      <c r="E180">
        <v>4928.612663975</v>
      </c>
      <c r="F180">
        <v>712.25</v>
      </c>
      <c r="G180">
        <v>9.2359735595635009</v>
      </c>
      <c r="H180">
        <f>(Table2[[#This Row],[1Y Return vs Nifty]]-AVERAGE(Table2[1Y Return vs Nifty]))/_xlfn.STDEV.P(Table2[1Y Return vs Nifty])</f>
        <v>-0.32480041094283718</v>
      </c>
      <c r="I180">
        <v>-9.31956727630633</v>
      </c>
      <c r="J180">
        <f>(Table2[[#This Row],[1M Return vs Nifty]]-AVERAGE(Table2[1M Return vs Nifty]))/_xlfn.STDEV.P(Table2[1M Return vs Nifty])</f>
        <v>-0.76563349882565501</v>
      </c>
      <c r="K180">
        <v>45.983111964442699</v>
      </c>
      <c r="L180">
        <f>(Table2[[#This Row],[6M Return vs Nifty]]-AVERAGE(Table2[6M Return vs Nifty]))/_xlfn.STDEV.P(Table2[6M Return vs Nifty])</f>
        <v>0.70646050481748834</v>
      </c>
      <c r="M180">
        <v>-6.6997315530641499</v>
      </c>
      <c r="N180">
        <f>(Table2[[#This Row],[1W Return vs Nifty]]-AVERAGE(Table2[1W Return vs Nifty]))/_xlfn.STDEV.P(Table2[1W Return vs Nifty])</f>
        <v>-0.95195198601783959</v>
      </c>
      <c r="O180">
        <v>702.64</v>
      </c>
      <c r="P180">
        <v>681.187275866714</v>
      </c>
      <c r="Q180">
        <v>619.43749138014198</v>
      </c>
      <c r="R180">
        <v>55.866760525031602</v>
      </c>
      <c r="S180" s="1">
        <f>(Table2[[#This Row],[Close Price]]-Table2[[#This Row],[20D EMA]])/Table2[[#This Row],[20D EMA]]</f>
        <v>1.3676989639075507E-2</v>
      </c>
      <c r="T180" s="1">
        <f>(Table2[[#This Row],[Close Price]]-Table2[[#This Row],[50D EMA]])/Table2[[#This Row],[50D EMA]]</f>
        <v>4.5600857845976492E-2</v>
      </c>
      <c r="U180" s="1">
        <f>(Table2[[#This Row],[Close Price]]-Table2[[#This Row],[200D EMA]])/Table2[[#This Row],[200D EMA]]</f>
        <v>0.14983353431363425</v>
      </c>
      <c r="V180">
        <v>0.34382743354859302</v>
      </c>
      <c r="W180">
        <v>695.7</v>
      </c>
      <c r="X180">
        <v>715.6</v>
      </c>
      <c r="Y180">
        <v>680</v>
      </c>
      <c r="Z180">
        <v>715.6</v>
      </c>
      <c r="AA180">
        <v>680</v>
      </c>
      <c r="AB180">
        <v>736.25</v>
      </c>
      <c r="AC180" s="1">
        <f>(Table2[[#This Row],[Close Price]]/Table2[[#This Row],[Day Low]])-1</f>
        <v>2.3788989506971392E-2</v>
      </c>
      <c r="AD180" s="1">
        <f>(Table2[[#This Row],[Day High]]/Table2[[#This Row],[Close Price]])-1</f>
        <v>4.70340470340469E-3</v>
      </c>
      <c r="AE180" s="1">
        <f>(Table2[[#This Row],[Close Price]]/Table2[[#This Row],[Current Week Low]])-1</f>
        <v>4.7426470588235237E-2</v>
      </c>
      <c r="AF180" s="1">
        <f>(Table2[[#This Row],[Current Week High]]/Table2[[#This Row],[Close Price]])-1</f>
        <v>4.70340470340469E-3</v>
      </c>
      <c r="AG180" s="1">
        <f>(Table2[[#This Row],[Close Price]]/Table2[[#This Row],[Current Month Low]])-1</f>
        <v>4.7426470588235237E-2</v>
      </c>
      <c r="AH180" s="1">
        <f>(Table2[[#This Row],[Current Month High]]/Table2[[#This Row],[Close Price]])-1</f>
        <v>3.3696033696033689E-2</v>
      </c>
      <c r="AI180">
        <v>41.6707616707616</v>
      </c>
      <c r="AJ180">
        <v>66.900995899238396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0.22</v>
      </c>
      <c r="AM180" t="s">
        <v>3226</v>
      </c>
      <c r="AN180">
        <v>0.76</v>
      </c>
      <c r="AO180" t="s">
        <v>3226</v>
      </c>
      <c r="AP180">
        <v>0.13994721079522801</v>
      </c>
      <c r="AQ180">
        <f>(Table2[[#This Row],[Sharpe Ratio]]-AVERAGE(Table2[Sharpe Ratio]))/_xlfn.STDEV.P(Table2[Sharpe Ratio])</f>
        <v>0.89222738200259666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-0.44369800896624678</v>
      </c>
      <c r="AS180">
        <f>_xlfn.RANK.AVG(Table2[[#This Row],[1Y Return vs Nifty Z-Score]],Table2[1Y Return vs Nifty Z-Score])</f>
        <v>408</v>
      </c>
      <c r="AT180">
        <f>_xlfn.RANK.AVG(Table2[[#This Row],[6M Return vs Nifty Z-Score]],Table2[6M Return vs Nifty Z-Score])</f>
        <v>139</v>
      </c>
      <c r="AU180">
        <f>_xlfn.RANK.AVG(Table2[[#This Row],[Sharpe Ratio Z-Score]],Table2[Sharpe Ratio Z-Score])</f>
        <v>133</v>
      </c>
      <c r="AV180">
        <f>(Table2[[#This Row],[Rank 1Y]]+Table2[[#This Row],[Rank 6M]]+Table2[[#This Row],[Rank Sharpe]])/3</f>
        <v>226.66666666666666</v>
      </c>
    </row>
    <row r="181" spans="1:48" x14ac:dyDescent="0.3">
      <c r="A181" t="s">
        <v>938</v>
      </c>
      <c r="B181" t="s">
        <v>939</v>
      </c>
      <c r="C181" t="s">
        <v>3180</v>
      </c>
      <c r="D181" t="s">
        <v>742</v>
      </c>
      <c r="E181">
        <v>16346.299139999999</v>
      </c>
      <c r="F181">
        <v>3925.2</v>
      </c>
      <c r="G181">
        <v>35.770953626129597</v>
      </c>
      <c r="H181">
        <f>(Table2[[#This Row],[1Y Return vs Nifty]]-AVERAGE(Table2[1Y Return vs Nifty]))/_xlfn.STDEV.P(Table2[1Y Return vs Nifty])</f>
        <v>0.11159514811455205</v>
      </c>
      <c r="I181">
        <v>-8.9300189423981493</v>
      </c>
      <c r="J181">
        <f>(Table2[[#This Row],[1M Return vs Nifty]]-AVERAGE(Table2[1M Return vs Nifty]))/_xlfn.STDEV.P(Table2[1M Return vs Nifty])</f>
        <v>-0.72840359586852921</v>
      </c>
      <c r="K181">
        <v>28.217020731838801</v>
      </c>
      <c r="L181">
        <f>(Table2[[#This Row],[6M Return vs Nifty]]-AVERAGE(Table2[6M Return vs Nifty]))/_xlfn.STDEV.P(Table2[6M Return vs Nifty])</f>
        <v>0.20247620838553285</v>
      </c>
      <c r="M181">
        <v>-4.0147234401421201</v>
      </c>
      <c r="N181">
        <f>(Table2[[#This Row],[1W Return vs Nifty]]-AVERAGE(Table2[1W Return vs Nifty]))/_xlfn.STDEV.P(Table2[1W Return vs Nifty])</f>
        <v>-0.31124628283968175</v>
      </c>
      <c r="O181">
        <v>3951.41</v>
      </c>
      <c r="P181">
        <v>4079.15978900354</v>
      </c>
      <c r="Q181">
        <v>3617.5674220413798</v>
      </c>
      <c r="R181">
        <v>49.708929675822901</v>
      </c>
      <c r="S181" s="1">
        <f>(Table2[[#This Row],[Close Price]]-Table2[[#This Row],[20D EMA]])/Table2[[#This Row],[20D EMA]]</f>
        <v>-6.6330752819879577E-3</v>
      </c>
      <c r="T181" s="1">
        <f>(Table2[[#This Row],[Close Price]]-Table2[[#This Row],[50D EMA]])/Table2[[#This Row],[50D EMA]]</f>
        <v>-3.7743014975431893E-2</v>
      </c>
      <c r="U181" s="1">
        <f>(Table2[[#This Row],[Close Price]]-Table2[[#This Row],[200D EMA]])/Table2[[#This Row],[200D EMA]]</f>
        <v>8.503851955439827E-2</v>
      </c>
      <c r="V181">
        <v>0.60469653408587298</v>
      </c>
      <c r="W181">
        <v>3906.8</v>
      </c>
      <c r="X181">
        <v>4089</v>
      </c>
      <c r="Y181">
        <v>3832</v>
      </c>
      <c r="Z181">
        <v>4089</v>
      </c>
      <c r="AA181">
        <v>3770.25</v>
      </c>
      <c r="AB181">
        <v>4188.8</v>
      </c>
      <c r="AC181" s="1">
        <f>(Table2[[#This Row],[Close Price]]/Table2[[#This Row],[Day Low]])-1</f>
        <v>4.7097368690487418E-3</v>
      </c>
      <c r="AD181" s="1">
        <f>(Table2[[#This Row],[Day High]]/Table2[[#This Row],[Close Price]])-1</f>
        <v>4.1730357688780195E-2</v>
      </c>
      <c r="AE181" s="1">
        <f>(Table2[[#This Row],[Close Price]]/Table2[[#This Row],[Current Week Low]])-1</f>
        <v>2.4321503131524036E-2</v>
      </c>
      <c r="AF181" s="1">
        <f>(Table2[[#This Row],[Current Week High]]/Table2[[#This Row],[Close Price]])-1</f>
        <v>4.1730357688780195E-2</v>
      </c>
      <c r="AG181" s="1">
        <f>(Table2[[#This Row],[Close Price]]/Table2[[#This Row],[Current Month Low]])-1</f>
        <v>4.1098070419733457E-2</v>
      </c>
      <c r="AH181" s="1">
        <f>(Table2[[#This Row],[Current Month High]]/Table2[[#This Row],[Close Price]])-1</f>
        <v>6.7155813716498702E-2</v>
      </c>
      <c r="AI181">
        <v>39.8145317436054</v>
      </c>
      <c r="AJ181">
        <v>106.041836172278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-0.16</v>
      </c>
      <c r="AM181" t="s">
        <v>3227</v>
      </c>
      <c r="AN181">
        <v>0.76</v>
      </c>
      <c r="AO181" t="s">
        <v>3226</v>
      </c>
      <c r="AP181">
        <v>0.123993876504097</v>
      </c>
      <c r="AQ181">
        <f>(Table2[[#This Row],[Sharpe Ratio]]-AVERAGE(Table2[Sharpe Ratio]))/_xlfn.STDEV.P(Table2[Sharpe Ratio])</f>
        <v>0.70665933194883346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267</v>
      </c>
      <c r="AT181">
        <f>_xlfn.RANK.AVG(Table2[[#This Row],[6M Return vs Nifty Z-Score]],Table2[6M Return vs Nifty Z-Score])</f>
        <v>246</v>
      </c>
      <c r="AU181">
        <f>_xlfn.RANK.AVG(Table2[[#This Row],[Sharpe Ratio Z-Score]],Table2[Sharpe Ratio Z-Score])</f>
        <v>168</v>
      </c>
      <c r="AV181">
        <f>(Table2[[#This Row],[Rank 1Y]]+Table2[[#This Row],[Rank 6M]]+Table2[[#This Row],[Rank Sharpe]])/3</f>
        <v>227</v>
      </c>
    </row>
    <row r="182" spans="1:48" x14ac:dyDescent="0.3">
      <c r="A182" t="s">
        <v>460</v>
      </c>
      <c r="B182" t="s">
        <v>461</v>
      </c>
      <c r="C182" t="s">
        <v>3172</v>
      </c>
      <c r="D182" t="s">
        <v>54</v>
      </c>
      <c r="E182">
        <v>49214.146937340003</v>
      </c>
      <c r="F182">
        <v>2905.1</v>
      </c>
      <c r="G182">
        <v>61.807743281597801</v>
      </c>
      <c r="H182">
        <f>(Table2[[#This Row],[1Y Return vs Nifty]]-AVERAGE(Table2[1Y Return vs Nifty]))/_xlfn.STDEV.P(Table2[1Y Return vs Nifty])</f>
        <v>0.53979744369773852</v>
      </c>
      <c r="I182">
        <v>-7.3613882070165397</v>
      </c>
      <c r="J182">
        <f>(Table2[[#This Row],[1M Return vs Nifty]]-AVERAGE(Table2[1M Return vs Nifty]))/_xlfn.STDEV.P(Table2[1M Return vs Nifty])</f>
        <v>-0.57848646115017754</v>
      </c>
      <c r="K182">
        <v>35.543569335195201</v>
      </c>
      <c r="L182">
        <f>(Table2[[#This Row],[6M Return vs Nifty]]-AVERAGE(Table2[6M Return vs Nifty]))/_xlfn.STDEV.P(Table2[6M Return vs Nifty])</f>
        <v>0.41031401552010272</v>
      </c>
      <c r="M182">
        <v>-0.80734472370788002</v>
      </c>
      <c r="N182">
        <f>(Table2[[#This Row],[1W Return vs Nifty]]-AVERAGE(Table2[1W Return vs Nifty]))/_xlfn.STDEV.P(Table2[1W Return vs Nifty])</f>
        <v>0.45410925779414724</v>
      </c>
      <c r="O182">
        <v>2841.53</v>
      </c>
      <c r="P182">
        <v>2759.2946323701399</v>
      </c>
      <c r="Q182">
        <v>2332.3460724645602</v>
      </c>
      <c r="R182">
        <v>62.648501768992197</v>
      </c>
      <c r="S182" s="1">
        <f>(Table2[[#This Row],[Close Price]]-Table2[[#This Row],[20D EMA]])/Table2[[#This Row],[20D EMA]]</f>
        <v>2.2371750430225865E-2</v>
      </c>
      <c r="T182" s="1">
        <f>(Table2[[#This Row],[Close Price]]-Table2[[#This Row],[50D EMA]])/Table2[[#This Row],[50D EMA]]</f>
        <v>5.2841536354752444E-2</v>
      </c>
      <c r="U182" s="1">
        <f>(Table2[[#This Row],[Close Price]]-Table2[[#This Row],[200D EMA]])/Table2[[#This Row],[200D EMA]]</f>
        <v>0.24556987245474168</v>
      </c>
      <c r="V182">
        <v>0.56014190544116405</v>
      </c>
      <c r="W182">
        <v>2849.45</v>
      </c>
      <c r="X182">
        <v>2908</v>
      </c>
      <c r="Y182">
        <v>2771.05</v>
      </c>
      <c r="Z182">
        <v>2912</v>
      </c>
      <c r="AA182">
        <v>2716.2</v>
      </c>
      <c r="AB182">
        <v>2912</v>
      </c>
      <c r="AC182" s="1">
        <f>(Table2[[#This Row],[Close Price]]/Table2[[#This Row],[Day Low]])-1</f>
        <v>1.9530084753198063E-2</v>
      </c>
      <c r="AD182" s="1">
        <f>(Table2[[#This Row],[Day High]]/Table2[[#This Row],[Close Price]])-1</f>
        <v>9.9824446662766242E-4</v>
      </c>
      <c r="AE182" s="1">
        <f>(Table2[[#This Row],[Close Price]]/Table2[[#This Row],[Current Week Low]])-1</f>
        <v>4.8375164648779334E-2</v>
      </c>
      <c r="AF182" s="1">
        <f>(Table2[[#This Row],[Current Week High]]/Table2[[#This Row],[Close Price]])-1</f>
        <v>2.3751333861141699E-3</v>
      </c>
      <c r="AG182" s="1">
        <f>(Table2[[#This Row],[Close Price]]/Table2[[#This Row],[Current Month Low]])-1</f>
        <v>6.9545688829983021E-2</v>
      </c>
      <c r="AH182" s="1">
        <f>(Table2[[#This Row],[Current Month High]]/Table2[[#This Row],[Close Price]])-1</f>
        <v>2.3751333861141699E-3</v>
      </c>
      <c r="AI182">
        <v>6.2958245843516503</v>
      </c>
      <c r="AJ182">
        <v>109.74694054366201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-7.0000000000000007E-2</v>
      </c>
      <c r="AM182" t="s">
        <v>3227</v>
      </c>
      <c r="AN182">
        <v>3.55</v>
      </c>
      <c r="AO182" t="s">
        <v>3226</v>
      </c>
      <c r="AP182">
        <v>6.9673783802461003E-2</v>
      </c>
      <c r="AQ182">
        <f>(Table2[[#This Row],[Sharpe Ratio]]-AVERAGE(Table2[Sharpe Ratio]))/_xlfn.STDEV.P(Table2[Sharpe Ratio])</f>
        <v>7.4811876273934305E-2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0.90054613213574519</v>
      </c>
      <c r="AS182">
        <f>_xlfn.RANK.AVG(Table2[[#This Row],[1Y Return vs Nifty Z-Score]],Table2[1Y Return vs Nifty Z-Score])</f>
        <v>155</v>
      </c>
      <c r="AT182">
        <f>_xlfn.RANK.AVG(Table2[[#This Row],[6M Return vs Nifty Z-Score]],Table2[6M Return vs Nifty Z-Score])</f>
        <v>200</v>
      </c>
      <c r="AU182">
        <f>_xlfn.RANK.AVG(Table2[[#This Row],[Sharpe Ratio Z-Score]],Table2[Sharpe Ratio Z-Score])</f>
        <v>326</v>
      </c>
      <c r="AV182">
        <f>(Table2[[#This Row],[Rank 1Y]]+Table2[[#This Row],[Rank 6M]]+Table2[[#This Row],[Rank Sharpe]])/3</f>
        <v>227</v>
      </c>
    </row>
    <row r="183" spans="1:48" x14ac:dyDescent="0.3">
      <c r="A183" t="s">
        <v>289</v>
      </c>
      <c r="B183" t="s">
        <v>290</v>
      </c>
      <c r="C183" t="s">
        <v>3177</v>
      </c>
      <c r="D183" t="s">
        <v>291</v>
      </c>
      <c r="E183">
        <v>98081.597601435002</v>
      </c>
      <c r="F183">
        <v>689.05</v>
      </c>
      <c r="G183">
        <v>39.835984340591096</v>
      </c>
      <c r="H183">
        <f>(Table2[[#This Row],[1Y Return vs Nifty]]-AVERAGE(Table2[1Y Return vs Nifty]))/_xlfn.STDEV.P(Table2[1Y Return vs Nifty])</f>
        <v>0.17844883885683621</v>
      </c>
      <c r="I183">
        <v>8.3797109266505903</v>
      </c>
      <c r="J183">
        <f>(Table2[[#This Row],[1M Return vs Nifty]]-AVERAGE(Table2[1M Return vs Nifty]))/_xlfn.STDEV.P(Table2[1M Return vs Nifty])</f>
        <v>0.92592144455288672</v>
      </c>
      <c r="K183">
        <v>11.2319571247062</v>
      </c>
      <c r="L183">
        <f>(Table2[[#This Row],[6M Return vs Nifty]]-AVERAGE(Table2[6M Return vs Nifty]))/_xlfn.STDEV.P(Table2[6M Return vs Nifty])</f>
        <v>-0.27935208011178475</v>
      </c>
      <c r="M183">
        <v>2.4889399007429902</v>
      </c>
      <c r="N183">
        <f>(Table2[[#This Row],[1W Return vs Nifty]]-AVERAGE(Table2[1W Return vs Nifty]))/_xlfn.STDEV.P(Table2[1W Return vs Nifty])</f>
        <v>1.2406798264341661</v>
      </c>
      <c r="O183">
        <v>662.02</v>
      </c>
      <c r="P183">
        <v>638.75019346875604</v>
      </c>
      <c r="Q183">
        <v>565.04971499883004</v>
      </c>
      <c r="R183">
        <v>62.872697443039897</v>
      </c>
      <c r="S183" s="1">
        <f>(Table2[[#This Row],[Close Price]]-Table2[[#This Row],[20D EMA]])/Table2[[#This Row],[20D EMA]]</f>
        <v>4.0829582187849267E-2</v>
      </c>
      <c r="T183" s="1">
        <f>(Table2[[#This Row],[Close Price]]-Table2[[#This Row],[50D EMA]])/Table2[[#This Row],[50D EMA]]</f>
        <v>7.8747227078067875E-2</v>
      </c>
      <c r="U183" s="1">
        <f>(Table2[[#This Row],[Close Price]]-Table2[[#This Row],[200D EMA]])/Table2[[#This Row],[200D EMA]]</f>
        <v>0.21945022129853947</v>
      </c>
      <c r="V183">
        <v>0.89983948089867405</v>
      </c>
      <c r="W183">
        <v>688.05</v>
      </c>
      <c r="X183">
        <v>701.75</v>
      </c>
      <c r="Y183">
        <v>651.29999999999995</v>
      </c>
      <c r="Z183">
        <v>703.75</v>
      </c>
      <c r="AA183">
        <v>647.1</v>
      </c>
      <c r="AB183">
        <v>703.75</v>
      </c>
      <c r="AC183" s="1">
        <f>(Table2[[#This Row],[Close Price]]/Table2[[#This Row],[Day Low]])-1</f>
        <v>1.453382748346721E-3</v>
      </c>
      <c r="AD183" s="1">
        <f>(Table2[[#This Row],[Day High]]/Table2[[#This Row],[Close Price]])-1</f>
        <v>1.8431173354618746E-2</v>
      </c>
      <c r="AE183" s="1">
        <f>(Table2[[#This Row],[Close Price]]/Table2[[#This Row],[Current Week Low]])-1</f>
        <v>5.7961001074773533E-2</v>
      </c>
      <c r="AF183" s="1">
        <f>(Table2[[#This Row],[Current Week High]]/Table2[[#This Row],[Close Price]])-1</f>
        <v>2.1333720339598017E-2</v>
      </c>
      <c r="AG183" s="1">
        <f>(Table2[[#This Row],[Close Price]]/Table2[[#This Row],[Current Month Low]])-1</f>
        <v>6.4827692783186341E-2</v>
      </c>
      <c r="AH183" s="1">
        <f>(Table2[[#This Row],[Current Month High]]/Table2[[#This Row],[Close Price]])-1</f>
        <v>2.1333720339598017E-2</v>
      </c>
      <c r="AI183">
        <v>2.1333720339597999</v>
      </c>
      <c r="AJ183">
        <v>85.427879440258295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-0.01</v>
      </c>
      <c r="AM183" t="s">
        <v>3227</v>
      </c>
      <c r="AN183">
        <v>5.33</v>
      </c>
      <c r="AO183" t="s">
        <v>3226</v>
      </c>
      <c r="AP183">
        <v>0.21474702632866399</v>
      </c>
      <c r="AQ183">
        <f>(Table2[[#This Row],[Sharpe Ratio]]-AVERAGE(Table2[Sharpe Ratio]))/_xlfn.STDEV.P(Table2[Sharpe Ratio])</f>
        <v>1.7622935173707694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3.827991547102874</v>
      </c>
      <c r="AS183">
        <f>_xlfn.RANK.AVG(Table2[[#This Row],[1Y Return vs Nifty Z-Score]],Table2[1Y Return vs Nifty Z-Score])</f>
        <v>249</v>
      </c>
      <c r="AT183">
        <f>_xlfn.RANK.AVG(Table2[[#This Row],[6M Return vs Nifty Z-Score]],Table2[6M Return vs Nifty Z-Score])</f>
        <v>406</v>
      </c>
      <c r="AU183">
        <f>_xlfn.RANK.AVG(Table2[[#This Row],[Sharpe Ratio Z-Score]],Table2[Sharpe Ratio Z-Score])</f>
        <v>27</v>
      </c>
      <c r="AV183">
        <f>(Table2[[#This Row],[Rank 1Y]]+Table2[[#This Row],[Rank 6M]]+Table2[[#This Row],[Rank Sharpe]])/3</f>
        <v>227.33333333333334</v>
      </c>
    </row>
    <row r="184" spans="1:48" x14ac:dyDescent="0.3">
      <c r="A184" t="s">
        <v>1455</v>
      </c>
      <c r="B184" t="s">
        <v>1456</v>
      </c>
      <c r="C184" t="s">
        <v>3170</v>
      </c>
      <c r="D184" t="s">
        <v>118</v>
      </c>
      <c r="E184">
        <v>7509.60566432</v>
      </c>
      <c r="F184">
        <v>1244.8</v>
      </c>
      <c r="G184">
        <v>57.502550333911003</v>
      </c>
      <c r="H184">
        <f>(Table2[[#This Row],[1Y Return vs Nifty]]-AVERAGE(Table2[1Y Return vs Nifty]))/_xlfn.STDEV.P(Table2[1Y Return vs Nifty])</f>
        <v>0.46899403331104883</v>
      </c>
      <c r="I184">
        <v>-6.0564145073206399</v>
      </c>
      <c r="J184">
        <f>(Table2[[#This Row],[1M Return vs Nifty]]-AVERAGE(Table2[1M Return vs Nifty]))/_xlfn.STDEV.P(Table2[1M Return vs Nifty])</f>
        <v>-0.45376754959982962</v>
      </c>
      <c r="K184">
        <v>36.619362328346</v>
      </c>
      <c r="L184">
        <f>(Table2[[#This Row],[6M Return vs Nifty]]-AVERAGE(Table2[6M Return vs Nifty]))/_xlfn.STDEV.P(Table2[6M Return vs Nifty])</f>
        <v>0.44083185805850711</v>
      </c>
      <c r="M184">
        <v>-3.1816984177868499</v>
      </c>
      <c r="N184">
        <f>(Table2[[#This Row],[1W Return vs Nifty]]-AVERAGE(Table2[1W Return vs Nifty]))/_xlfn.STDEV.P(Table2[1W Return vs Nifty])</f>
        <v>-0.11246703887967183</v>
      </c>
      <c r="O184">
        <v>1225.79</v>
      </c>
      <c r="P184">
        <v>1181.4029694778999</v>
      </c>
      <c r="Q184">
        <v>1001.08831364019</v>
      </c>
      <c r="R184">
        <v>53.8497748314484</v>
      </c>
      <c r="S184" s="1">
        <f>(Table2[[#This Row],[Close Price]]-Table2[[#This Row],[20D EMA]])/Table2[[#This Row],[20D EMA]]</f>
        <v>1.5508366033333599E-2</v>
      </c>
      <c r="T184" s="1">
        <f>(Table2[[#This Row],[Close Price]]-Table2[[#This Row],[50D EMA]])/Table2[[#This Row],[50D EMA]]</f>
        <v>5.3662494644073279E-2</v>
      </c>
      <c r="U184" s="1">
        <f>(Table2[[#This Row],[Close Price]]-Table2[[#This Row],[200D EMA]])/Table2[[#This Row],[200D EMA]]</f>
        <v>0.24344673995206034</v>
      </c>
      <c r="V184">
        <v>0.47635363963815303</v>
      </c>
      <c r="W184">
        <v>1217.05</v>
      </c>
      <c r="X184">
        <v>1254</v>
      </c>
      <c r="Y184">
        <v>1184.05</v>
      </c>
      <c r="Z184">
        <v>1310</v>
      </c>
      <c r="AA184">
        <v>1184.05</v>
      </c>
      <c r="AB184">
        <v>1310</v>
      </c>
      <c r="AC184" s="1">
        <f>(Table2[[#This Row],[Close Price]]/Table2[[#This Row],[Day Low]])-1</f>
        <v>2.2801035290251015E-2</v>
      </c>
      <c r="AD184" s="1">
        <f>(Table2[[#This Row],[Day High]]/Table2[[#This Row],[Close Price]])-1</f>
        <v>7.3907455012853784E-3</v>
      </c>
      <c r="AE184" s="1">
        <f>(Table2[[#This Row],[Close Price]]/Table2[[#This Row],[Current Week Low]])-1</f>
        <v>5.1306954942781147E-2</v>
      </c>
      <c r="AF184" s="1">
        <f>(Table2[[#This Row],[Current Week High]]/Table2[[#This Row],[Close Price]])-1</f>
        <v>5.2377892030848416E-2</v>
      </c>
      <c r="AG184" s="1">
        <f>(Table2[[#This Row],[Close Price]]/Table2[[#This Row],[Current Month Low]])-1</f>
        <v>5.1306954942781147E-2</v>
      </c>
      <c r="AH184" s="1">
        <f>(Table2[[#This Row],[Current Month High]]/Table2[[#This Row],[Close Price]])-1</f>
        <v>5.2377892030848416E-2</v>
      </c>
      <c r="AI184">
        <v>8.1378534704369994</v>
      </c>
      <c r="AJ184">
        <v>91.140115163147797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0.03</v>
      </c>
      <c r="AM184" t="s">
        <v>3226</v>
      </c>
      <c r="AN184">
        <v>3.2</v>
      </c>
      <c r="AO184" t="s">
        <v>3226</v>
      </c>
      <c r="AP184">
        <v>6.9210804462368006E-2</v>
      </c>
      <c r="AQ184">
        <f>(Table2[[#This Row],[Sharpe Ratio]]-AVERAGE(Table2[Sharpe Ratio]))/_xlfn.STDEV.P(Table2[Sharpe Ratio])</f>
        <v>6.9426533511826052E-2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0.41301783640188061</v>
      </c>
      <c r="AS184">
        <f>_xlfn.RANK.AVG(Table2[[#This Row],[1Y Return vs Nifty Z-Score]],Table2[1Y Return vs Nifty Z-Score])</f>
        <v>164</v>
      </c>
      <c r="AT184">
        <f>_xlfn.RANK.AVG(Table2[[#This Row],[6M Return vs Nifty Z-Score]],Table2[6M Return vs Nifty Z-Score])</f>
        <v>189</v>
      </c>
      <c r="AU184">
        <f>_xlfn.RANK.AVG(Table2[[#This Row],[Sharpe Ratio Z-Score]],Table2[Sharpe Ratio Z-Score])</f>
        <v>329</v>
      </c>
      <c r="AV184">
        <f>(Table2[[#This Row],[Rank 1Y]]+Table2[[#This Row],[Rank 6M]]+Table2[[#This Row],[Rank Sharpe]])/3</f>
        <v>227.33333333333334</v>
      </c>
    </row>
    <row r="185" spans="1:48" x14ac:dyDescent="0.3">
      <c r="A185" t="s">
        <v>1233</v>
      </c>
      <c r="B185" t="s">
        <v>1234</v>
      </c>
      <c r="C185" t="s">
        <v>3171</v>
      </c>
      <c r="D185" t="s">
        <v>998</v>
      </c>
      <c r="E185">
        <v>9900.38087395</v>
      </c>
      <c r="F185">
        <v>1346.45</v>
      </c>
      <c r="G185">
        <v>55.9449411996751</v>
      </c>
      <c r="H185">
        <f>(Table2[[#This Row],[1Y Return vs Nifty]]-AVERAGE(Table2[1Y Return vs Nifty]))/_xlfn.STDEV.P(Table2[1Y Return vs Nifty])</f>
        <v>0.44337751853611468</v>
      </c>
      <c r="I185">
        <v>-8.7585862880334897</v>
      </c>
      <c r="J185">
        <f>(Table2[[#This Row],[1M Return vs Nifty]]-AVERAGE(Table2[1M Return vs Nifty]))/_xlfn.STDEV.P(Table2[1M Return vs Nifty])</f>
        <v>-0.71201943880733343</v>
      </c>
      <c r="K185">
        <v>48.343744141848603</v>
      </c>
      <c r="L185">
        <f>(Table2[[#This Row],[6M Return vs Nifty]]-AVERAGE(Table2[6M Return vs Nifty]))/_xlfn.STDEV.P(Table2[6M Return vs Nifty])</f>
        <v>0.77342636306329104</v>
      </c>
      <c r="M185">
        <v>-5.5293298677553597</v>
      </c>
      <c r="N185">
        <f>(Table2[[#This Row],[1W Return vs Nifty]]-AVERAGE(Table2[1W Return vs Nifty]))/_xlfn.STDEV.P(Table2[1W Return vs Nifty])</f>
        <v>-0.67266678342283148</v>
      </c>
      <c r="O185">
        <v>1384.48</v>
      </c>
      <c r="P185">
        <v>1367.67769837675</v>
      </c>
      <c r="Q185">
        <v>1135.8490103967899</v>
      </c>
      <c r="R185">
        <v>36.564324504782</v>
      </c>
      <c r="S185" s="1">
        <f>(Table2[[#This Row],[Close Price]]-Table2[[#This Row],[20D EMA]])/Table2[[#This Row],[20D EMA]]</f>
        <v>-2.7468796949034997E-2</v>
      </c>
      <c r="T185" s="1">
        <f>(Table2[[#This Row],[Close Price]]-Table2[[#This Row],[50D EMA]])/Table2[[#This Row],[50D EMA]]</f>
        <v>-1.5520980127075513E-2</v>
      </c>
      <c r="U185" s="1">
        <f>(Table2[[#This Row],[Close Price]]-Table2[[#This Row],[200D EMA]])/Table2[[#This Row],[200D EMA]]</f>
        <v>0.18541283892094088</v>
      </c>
      <c r="V185">
        <v>0.46491704126327199</v>
      </c>
      <c r="W185">
        <v>1340</v>
      </c>
      <c r="X185">
        <v>1375.4</v>
      </c>
      <c r="Y185">
        <v>1334.35</v>
      </c>
      <c r="Z185">
        <v>1375.4</v>
      </c>
      <c r="AA185">
        <v>1334.35</v>
      </c>
      <c r="AB185">
        <v>1402.95</v>
      </c>
      <c r="AC185" s="1">
        <f>(Table2[[#This Row],[Close Price]]/Table2[[#This Row],[Day Low]])-1</f>
        <v>4.8134328358209189E-3</v>
      </c>
      <c r="AD185" s="1">
        <f>(Table2[[#This Row],[Day High]]/Table2[[#This Row],[Close Price]])-1</f>
        <v>2.1500984069219076E-2</v>
      </c>
      <c r="AE185" s="1">
        <f>(Table2[[#This Row],[Close Price]]/Table2[[#This Row],[Current Week Low]])-1</f>
        <v>9.068085584741814E-3</v>
      </c>
      <c r="AF185" s="1">
        <f>(Table2[[#This Row],[Current Week High]]/Table2[[#This Row],[Close Price]])-1</f>
        <v>2.1500984069219076E-2</v>
      </c>
      <c r="AG185" s="1">
        <f>(Table2[[#This Row],[Close Price]]/Table2[[#This Row],[Current Month Low]])-1</f>
        <v>9.068085584741814E-3</v>
      </c>
      <c r="AH185" s="1">
        <f>(Table2[[#This Row],[Current Month High]]/Table2[[#This Row],[Close Price]])-1</f>
        <v>4.1962196888113201E-2</v>
      </c>
      <c r="AI185">
        <v>18.181143005681601</v>
      </c>
      <c r="AJ185">
        <v>105.25152439024301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0.04</v>
      </c>
      <c r="AM185" t="s">
        <v>3226</v>
      </c>
      <c r="AN185">
        <v>-7</v>
      </c>
      <c r="AO185" t="s">
        <v>3227</v>
      </c>
      <c r="AP185">
        <v>5.0437461533135997E-2</v>
      </c>
      <c r="AQ185">
        <f>(Table2[[#This Row],[Sharpe Ratio]]-AVERAGE(Table2[Sharpe Ratio]))/_xlfn.STDEV.P(Table2[Sharpe Ratio])</f>
        <v>-0.14894365649321326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-0.31682599712397241</v>
      </c>
      <c r="AS185">
        <f>_xlfn.RANK.AVG(Table2[[#This Row],[1Y Return vs Nifty Z-Score]],Table2[1Y Return vs Nifty Z-Score])</f>
        <v>169</v>
      </c>
      <c r="AT185">
        <f>_xlfn.RANK.AVG(Table2[[#This Row],[6M Return vs Nifty Z-Score]],Table2[6M Return vs Nifty Z-Score])</f>
        <v>129</v>
      </c>
      <c r="AU185">
        <f>_xlfn.RANK.AVG(Table2[[#This Row],[Sharpe Ratio Z-Score]],Table2[Sharpe Ratio Z-Score])</f>
        <v>385</v>
      </c>
      <c r="AV185">
        <f>(Table2[[#This Row],[Rank 1Y]]+Table2[[#This Row],[Rank 6M]]+Table2[[#This Row],[Rank Sharpe]])/3</f>
        <v>227.66666666666666</v>
      </c>
    </row>
    <row r="186" spans="1:48" x14ac:dyDescent="0.3">
      <c r="A186" t="s">
        <v>641</v>
      </c>
      <c r="B186" t="s">
        <v>642</v>
      </c>
      <c r="C186" t="s">
        <v>3172</v>
      </c>
      <c r="D186" t="s">
        <v>54</v>
      </c>
      <c r="E186">
        <v>30098.750253951999</v>
      </c>
      <c r="F186">
        <v>228.11</v>
      </c>
      <c r="G186">
        <v>95.125710498691404</v>
      </c>
      <c r="H186">
        <f>(Table2[[#This Row],[1Y Return vs Nifty]]-AVERAGE(Table2[1Y Return vs Nifty]))/_xlfn.STDEV.P(Table2[1Y Return vs Nifty])</f>
        <v>1.0877463358350046</v>
      </c>
      <c r="I186">
        <v>19.712326964240901</v>
      </c>
      <c r="J186">
        <f>(Table2[[#This Row],[1M Return vs Nifty]]-AVERAGE(Table2[1M Return vs Nifty]))/_xlfn.STDEV.P(Table2[1M Return vs Nifty])</f>
        <v>2.0090019216197001</v>
      </c>
      <c r="K186">
        <v>76.904677738404402</v>
      </c>
      <c r="L186">
        <f>(Table2[[#This Row],[6M Return vs Nifty]]-AVERAGE(Table2[6M Return vs Nifty]))/_xlfn.STDEV.P(Table2[6M Return vs Nifty])</f>
        <v>1.5836362080788327</v>
      </c>
      <c r="M186">
        <v>2.6448828032471501</v>
      </c>
      <c r="N186">
        <f>(Table2[[#This Row],[1W Return vs Nifty]]-AVERAGE(Table2[1W Return vs Nifty]))/_xlfn.STDEV.P(Table2[1W Return vs Nifty])</f>
        <v>1.2778914484489081</v>
      </c>
      <c r="O186">
        <v>207.43</v>
      </c>
      <c r="P186">
        <v>187.48307116374599</v>
      </c>
      <c r="Q186">
        <v>153.352274285504</v>
      </c>
      <c r="R186">
        <v>68.124971926040004</v>
      </c>
      <c r="S186" s="1">
        <f>(Table2[[#This Row],[Close Price]]-Table2[[#This Row],[20D EMA]])/Table2[[#This Row],[20D EMA]]</f>
        <v>9.9696283083449869E-2</v>
      </c>
      <c r="T186" s="1">
        <f>(Table2[[#This Row],[Close Price]]-Table2[[#This Row],[50D EMA]])/Table2[[#This Row],[50D EMA]]</f>
        <v>0.21669651869939147</v>
      </c>
      <c r="U186" s="1">
        <f>(Table2[[#This Row],[Close Price]]-Table2[[#This Row],[200D EMA]])/Table2[[#This Row],[200D EMA]]</f>
        <v>0.48749016643415166</v>
      </c>
      <c r="V186">
        <v>2.9905258982510499</v>
      </c>
      <c r="W186">
        <v>224.93</v>
      </c>
      <c r="X186">
        <v>234.99</v>
      </c>
      <c r="Y186">
        <v>214.75</v>
      </c>
      <c r="Z186">
        <v>243.99</v>
      </c>
      <c r="AA186">
        <v>186.53</v>
      </c>
      <c r="AB186">
        <v>243.99</v>
      </c>
      <c r="AC186" s="1">
        <f>(Table2[[#This Row],[Close Price]]/Table2[[#This Row],[Day Low]])-1</f>
        <v>1.4137731738763204E-2</v>
      </c>
      <c r="AD186" s="1">
        <f>(Table2[[#This Row],[Day High]]/Table2[[#This Row],[Close Price]])-1</f>
        <v>3.0160887291219129E-2</v>
      </c>
      <c r="AE186" s="1">
        <f>(Table2[[#This Row],[Close Price]]/Table2[[#This Row],[Current Week Low]])-1</f>
        <v>6.2211874272409817E-2</v>
      </c>
      <c r="AF186" s="1">
        <f>(Table2[[#This Row],[Current Week High]]/Table2[[#This Row],[Close Price]])-1</f>
        <v>6.9615536364034947E-2</v>
      </c>
      <c r="AG186" s="1">
        <f>(Table2[[#This Row],[Close Price]]/Table2[[#This Row],[Current Month Low]])-1</f>
        <v>0.2229132043102986</v>
      </c>
      <c r="AH186" s="1">
        <f>(Table2[[#This Row],[Current Month High]]/Table2[[#This Row],[Close Price]])-1</f>
        <v>6.9615536364034947E-2</v>
      </c>
      <c r="AI186">
        <v>6.9615536364034902</v>
      </c>
      <c r="AJ186">
        <v>160.69714285714201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0.21</v>
      </c>
      <c r="AM186" t="s">
        <v>3226</v>
      </c>
      <c r="AN186">
        <v>24.18</v>
      </c>
      <c r="AO186" t="s">
        <v>3226</v>
      </c>
      <c r="AQ186">
        <f>(Table2[[#This Row],[Sharpe Ratio]]-AVERAGE(Table2[Sharpe Ratio]))/_xlfn.STDEV.P(Table2[Sharpe Ratio])</f>
        <v>-0.73562862250492922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5.2226472914775162</v>
      </c>
      <c r="AS186">
        <f>_xlfn.RANK.AVG(Table2[[#This Row],[1Y Return vs Nifty Z-Score]],Table2[1Y Return vs Nifty Z-Score])</f>
        <v>87</v>
      </c>
      <c r="AT186">
        <f>_xlfn.RANK.AVG(Table2[[#This Row],[6M Return vs Nifty Z-Score]],Table2[6M Return vs Nifty Z-Score])</f>
        <v>45</v>
      </c>
      <c r="AU186">
        <f>_xlfn.RANK.AVG(Table2[[#This Row],[Sharpe Ratio Z-Score]],Table2[Sharpe Ratio Z-Score])</f>
        <v>551.5</v>
      </c>
      <c r="AV186">
        <f>(Table2[[#This Row],[Rank 1Y]]+Table2[[#This Row],[Rank 6M]]+Table2[[#This Row],[Rank Sharpe]])/3</f>
        <v>227.83333333333334</v>
      </c>
    </row>
    <row r="187" spans="1:48" x14ac:dyDescent="0.3">
      <c r="A187" t="s">
        <v>906</v>
      </c>
      <c r="B187" t="s">
        <v>907</v>
      </c>
      <c r="C187" t="s">
        <v>3168</v>
      </c>
      <c r="D187" t="s">
        <v>24</v>
      </c>
      <c r="E187">
        <v>17471.777031590998</v>
      </c>
      <c r="F187">
        <v>217.11</v>
      </c>
      <c r="G187">
        <v>43.012265184179803</v>
      </c>
      <c r="H187">
        <f>(Table2[[#This Row],[1Y Return vs Nifty]]-AVERAGE(Table2[1Y Return vs Nifty]))/_xlfn.STDEV.P(Table2[1Y Return vs Nifty])</f>
        <v>0.23068610645545279</v>
      </c>
      <c r="I187">
        <v>-2.7406749043105099</v>
      </c>
      <c r="J187">
        <f>(Table2[[#This Row],[1M Return vs Nifty]]-AVERAGE(Table2[1M Return vs Nifty]))/_xlfn.STDEV.P(Table2[1M Return vs Nifty])</f>
        <v>-0.13687577287806674</v>
      </c>
      <c r="K187">
        <v>12.2928231087849</v>
      </c>
      <c r="L187">
        <f>(Table2[[#This Row],[6M Return vs Nifty]]-AVERAGE(Table2[6M Return vs Nifty]))/_xlfn.STDEV.P(Table2[6M Return vs Nifty])</f>
        <v>-0.24925768345500623</v>
      </c>
      <c r="M187">
        <v>-3.0443326419026899</v>
      </c>
      <c r="N187">
        <f>(Table2[[#This Row],[1W Return vs Nifty]]-AVERAGE(Table2[1W Return vs Nifty]))/_xlfn.STDEV.P(Table2[1W Return vs Nifty])</f>
        <v>-7.9688353553952776E-2</v>
      </c>
      <c r="O187">
        <v>220</v>
      </c>
      <c r="P187">
        <v>215.94927283678601</v>
      </c>
      <c r="Q187">
        <v>191.081635354816</v>
      </c>
      <c r="R187">
        <v>40.331962671713299</v>
      </c>
      <c r="S187" s="1">
        <f>(Table2[[#This Row],[Close Price]]-Table2[[#This Row],[20D EMA]])/Table2[[#This Row],[20D EMA]]</f>
        <v>-1.3136363636363575E-2</v>
      </c>
      <c r="T187" s="1">
        <f>(Table2[[#This Row],[Close Price]]-Table2[[#This Row],[50D EMA]])/Table2[[#This Row],[50D EMA]]</f>
        <v>5.3749991744185249E-3</v>
      </c>
      <c r="U187" s="1">
        <f>(Table2[[#This Row],[Close Price]]-Table2[[#This Row],[200D EMA]])/Table2[[#This Row],[200D EMA]]</f>
        <v>0.13621594035895923</v>
      </c>
      <c r="V187">
        <v>0.48312330995403902</v>
      </c>
      <c r="W187">
        <v>216.43</v>
      </c>
      <c r="X187">
        <v>220.34</v>
      </c>
      <c r="Y187">
        <v>212.21</v>
      </c>
      <c r="Z187">
        <v>226</v>
      </c>
      <c r="AA187">
        <v>212.21</v>
      </c>
      <c r="AB187">
        <v>226</v>
      </c>
      <c r="AC187" s="1">
        <f>(Table2[[#This Row],[Close Price]]/Table2[[#This Row],[Day Low]])-1</f>
        <v>3.1418934528484321E-3</v>
      </c>
      <c r="AD187" s="1">
        <f>(Table2[[#This Row],[Day High]]/Table2[[#This Row],[Close Price]])-1</f>
        <v>1.4877251163004868E-2</v>
      </c>
      <c r="AE187" s="1">
        <f>(Table2[[#This Row],[Close Price]]/Table2[[#This Row],[Current Week Low]])-1</f>
        <v>2.3090335045473864E-2</v>
      </c>
      <c r="AF187" s="1">
        <f>(Table2[[#This Row],[Current Week High]]/Table2[[#This Row],[Close Price]])-1</f>
        <v>4.0946985399106461E-2</v>
      </c>
      <c r="AG187" s="1">
        <f>(Table2[[#This Row],[Close Price]]/Table2[[#This Row],[Current Month Low]])-1</f>
        <v>2.3090335045473864E-2</v>
      </c>
      <c r="AH187" s="1">
        <f>(Table2[[#This Row],[Current Month High]]/Table2[[#This Row],[Close Price]])-1</f>
        <v>4.0946985399106461E-2</v>
      </c>
      <c r="AI187">
        <v>7.2037216157708004</v>
      </c>
      <c r="AJ187">
        <v>73.688000000000002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0.09</v>
      </c>
      <c r="AM187" t="s">
        <v>3226</v>
      </c>
      <c r="AN187">
        <v>-2.61</v>
      </c>
      <c r="AO187" t="s">
        <v>3227</v>
      </c>
      <c r="AP187">
        <v>0.180935328241173</v>
      </c>
      <c r="AQ187">
        <f>(Table2[[#This Row],[Sharpe Ratio]]-AVERAGE(Table2[Sharpe Ratio]))/_xlfn.STDEV.P(Table2[Sharpe Ratio])</f>
        <v>1.3689982495225685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1.1338625460909957</v>
      </c>
      <c r="AS187">
        <f>_xlfn.RANK.AVG(Table2[[#This Row],[1Y Return vs Nifty Z-Score]],Table2[1Y Return vs Nifty Z-Score])</f>
        <v>233</v>
      </c>
      <c r="AT187">
        <f>_xlfn.RANK.AVG(Table2[[#This Row],[6M Return vs Nifty Z-Score]],Table2[6M Return vs Nifty Z-Score])</f>
        <v>390</v>
      </c>
      <c r="AU187">
        <f>_xlfn.RANK.AVG(Table2[[#This Row],[Sharpe Ratio Z-Score]],Table2[Sharpe Ratio Z-Score])</f>
        <v>63</v>
      </c>
      <c r="AV187">
        <f>(Table2[[#This Row],[Rank 1Y]]+Table2[[#This Row],[Rank 6M]]+Table2[[#This Row],[Rank Sharpe]])/3</f>
        <v>228.66666666666666</v>
      </c>
    </row>
    <row r="188" spans="1:48" x14ac:dyDescent="0.3">
      <c r="A188" t="s">
        <v>849</v>
      </c>
      <c r="B188" t="s">
        <v>850</v>
      </c>
      <c r="C188" t="s">
        <v>3172</v>
      </c>
      <c r="D188" t="s">
        <v>54</v>
      </c>
      <c r="E188">
        <v>18948.663176189999</v>
      </c>
      <c r="F188">
        <v>1392.45</v>
      </c>
      <c r="G188">
        <v>46.677832234297199</v>
      </c>
      <c r="H188">
        <f>(Table2[[#This Row],[1Y Return vs Nifty]]-AVERAGE(Table2[1Y Return vs Nifty]))/_xlfn.STDEV.P(Table2[1Y Return vs Nifty])</f>
        <v>0.29097019855145018</v>
      </c>
      <c r="I188">
        <v>14.1674375063951</v>
      </c>
      <c r="J188">
        <f>(Table2[[#This Row],[1M Return vs Nifty]]-AVERAGE(Table2[1M Return vs Nifty]))/_xlfn.STDEV.P(Table2[1M Return vs Nifty])</f>
        <v>1.4790658945482882</v>
      </c>
      <c r="K188">
        <v>52.233837585989399</v>
      </c>
      <c r="L188">
        <f>(Table2[[#This Row],[6M Return vs Nifty]]-AVERAGE(Table2[6M Return vs Nifty]))/_xlfn.STDEV.P(Table2[6M Return vs Nifty])</f>
        <v>0.88377961870243327</v>
      </c>
      <c r="M188">
        <v>-6.5198680199282801</v>
      </c>
      <c r="N188">
        <f>(Table2[[#This Row],[1W Return vs Nifty]]-AVERAGE(Table2[1W Return vs Nifty]))/_xlfn.STDEV.P(Table2[1W Return vs Nifty])</f>
        <v>-0.90903234234178643</v>
      </c>
      <c r="O188">
        <v>1364.69</v>
      </c>
      <c r="P188">
        <v>1236.7875523163</v>
      </c>
      <c r="Q188">
        <v>1014.60820306889</v>
      </c>
      <c r="R188">
        <v>47.9692163898468</v>
      </c>
      <c r="S188" s="1">
        <f>(Table2[[#This Row],[Close Price]]-Table2[[#This Row],[20D EMA]])/Table2[[#This Row],[20D EMA]]</f>
        <v>2.0341616044669476E-2</v>
      </c>
      <c r="T188" s="1">
        <f>(Table2[[#This Row],[Close Price]]-Table2[[#This Row],[50D EMA]])/Table2[[#This Row],[50D EMA]]</f>
        <v>0.12586029621026656</v>
      </c>
      <c r="U188" s="1">
        <f>(Table2[[#This Row],[Close Price]]-Table2[[#This Row],[200D EMA]])/Table2[[#This Row],[200D EMA]]</f>
        <v>0.37240167760151183</v>
      </c>
      <c r="V188">
        <v>1.0728024538430101</v>
      </c>
      <c r="W188">
        <v>1350.05</v>
      </c>
      <c r="X188">
        <v>1442.5</v>
      </c>
      <c r="Y188">
        <v>1350.05</v>
      </c>
      <c r="Z188">
        <v>1488.45</v>
      </c>
      <c r="AA188">
        <v>1350.05</v>
      </c>
      <c r="AB188">
        <v>1522.05</v>
      </c>
      <c r="AC188" s="1">
        <f>(Table2[[#This Row],[Close Price]]/Table2[[#This Row],[Day Low]])-1</f>
        <v>3.1406244213177281E-2</v>
      </c>
      <c r="AD188" s="1">
        <f>(Table2[[#This Row],[Day High]]/Table2[[#This Row],[Close Price]])-1</f>
        <v>3.5943839994254656E-2</v>
      </c>
      <c r="AE188" s="1">
        <f>(Table2[[#This Row],[Close Price]]/Table2[[#This Row],[Current Week Low]])-1</f>
        <v>3.1406244213177281E-2</v>
      </c>
      <c r="AF188" s="1">
        <f>(Table2[[#This Row],[Current Week High]]/Table2[[#This Row],[Close Price]])-1</f>
        <v>6.894322955940968E-2</v>
      </c>
      <c r="AG188" s="1">
        <f>(Table2[[#This Row],[Close Price]]/Table2[[#This Row],[Current Month Low]])-1</f>
        <v>3.1406244213177281E-2</v>
      </c>
      <c r="AH188" s="1">
        <f>(Table2[[#This Row],[Current Month High]]/Table2[[#This Row],[Close Price]])-1</f>
        <v>9.3073359905202935E-2</v>
      </c>
      <c r="AI188">
        <v>9.3073359905202899</v>
      </c>
      <c r="AJ188">
        <v>74.394138643622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0.11</v>
      </c>
      <c r="AM188" t="s">
        <v>3226</v>
      </c>
      <c r="AN188">
        <v>4.57</v>
      </c>
      <c r="AO188" t="s">
        <v>3226</v>
      </c>
      <c r="AP188">
        <v>6.1344951337929998E-2</v>
      </c>
      <c r="AQ188">
        <f>(Table2[[#This Row],[Sharpe Ratio]]-AVERAGE(Table2[Sharpe Ratio]))/_xlfn.STDEV.P(Table2[Sharpe Ratio])</f>
        <v>-2.2068510701140187E-2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1.7227148587592453</v>
      </c>
      <c r="AS188">
        <f>_xlfn.RANK.AVG(Table2[[#This Row],[1Y Return vs Nifty Z-Score]],Table2[1Y Return vs Nifty Z-Score])</f>
        <v>215</v>
      </c>
      <c r="AT188">
        <f>_xlfn.RANK.AVG(Table2[[#This Row],[6M Return vs Nifty Z-Score]],Table2[6M Return vs Nifty Z-Score])</f>
        <v>114</v>
      </c>
      <c r="AU188">
        <f>_xlfn.RANK.AVG(Table2[[#This Row],[Sharpe Ratio Z-Score]],Table2[Sharpe Ratio Z-Score])</f>
        <v>358</v>
      </c>
      <c r="AV188">
        <f>(Table2[[#This Row],[Rank 1Y]]+Table2[[#This Row],[Rank 6M]]+Table2[[#This Row],[Rank Sharpe]])/3</f>
        <v>229</v>
      </c>
    </row>
    <row r="189" spans="1:48" x14ac:dyDescent="0.3">
      <c r="A189" t="s">
        <v>790</v>
      </c>
      <c r="B189" t="s">
        <v>791</v>
      </c>
      <c r="C189" t="s">
        <v>3179</v>
      </c>
      <c r="D189" t="s">
        <v>792</v>
      </c>
      <c r="E189">
        <v>21466.573154379999</v>
      </c>
      <c r="F189">
        <v>311.05</v>
      </c>
      <c r="G189">
        <v>63.555905977430598</v>
      </c>
      <c r="H189">
        <f>(Table2[[#This Row],[1Y Return vs Nifty]]-AVERAGE(Table2[1Y Return vs Nifty]))/_xlfn.STDEV.P(Table2[1Y Return vs Nifty])</f>
        <v>0.56854781151627187</v>
      </c>
      <c r="I189">
        <v>6.3413944778638003</v>
      </c>
      <c r="J189">
        <f>(Table2[[#This Row],[1M Return vs Nifty]]-AVERAGE(Table2[1M Return vs Nifty]))/_xlfn.STDEV.P(Table2[1M Return vs Nifty])</f>
        <v>0.73111551938588959</v>
      </c>
      <c r="K189">
        <v>55.590784923100301</v>
      </c>
      <c r="L189">
        <f>(Table2[[#This Row],[6M Return vs Nifty]]-AVERAGE(Table2[6M Return vs Nifty]))/_xlfn.STDEV.P(Table2[6M Return vs Nifty])</f>
        <v>0.97900871100542264</v>
      </c>
      <c r="M189">
        <v>-2.8083394119446399</v>
      </c>
      <c r="N189">
        <f>(Table2[[#This Row],[1W Return vs Nifty]]-AVERAGE(Table2[1W Return vs Nifty]))/_xlfn.STDEV.P(Table2[1W Return vs Nifty])</f>
        <v>-2.3374852072198429E-2</v>
      </c>
      <c r="O189">
        <v>310.51</v>
      </c>
      <c r="P189">
        <v>286.47806564809702</v>
      </c>
      <c r="Q189">
        <v>226.58679137047301</v>
      </c>
      <c r="R189">
        <v>46.685370084672201</v>
      </c>
      <c r="S189" s="1">
        <f>(Table2[[#This Row],[Close Price]]-Table2[[#This Row],[20D EMA]])/Table2[[#This Row],[20D EMA]]</f>
        <v>1.7390744259444799E-3</v>
      </c>
      <c r="T189" s="1">
        <f>(Table2[[#This Row],[Close Price]]-Table2[[#This Row],[50D EMA]])/Table2[[#This Row],[50D EMA]]</f>
        <v>8.5772480682994381E-2</v>
      </c>
      <c r="U189" s="1">
        <f>(Table2[[#This Row],[Close Price]]-Table2[[#This Row],[200D EMA]])/Table2[[#This Row],[200D EMA]]</f>
        <v>0.37276316116515507</v>
      </c>
      <c r="V189">
        <v>0.78482520360591002</v>
      </c>
      <c r="W189">
        <v>308.14999999999998</v>
      </c>
      <c r="X189">
        <v>320.35000000000002</v>
      </c>
      <c r="Y189">
        <v>307.85000000000002</v>
      </c>
      <c r="Z189">
        <v>333.1</v>
      </c>
      <c r="AA189">
        <v>300.60000000000002</v>
      </c>
      <c r="AB189">
        <v>333.1</v>
      </c>
      <c r="AC189" s="1">
        <f>(Table2[[#This Row],[Close Price]]/Table2[[#This Row],[Day Low]])-1</f>
        <v>9.4110011358106149E-3</v>
      </c>
      <c r="AD189" s="1">
        <f>(Table2[[#This Row],[Day High]]/Table2[[#This Row],[Close Price]])-1</f>
        <v>2.9898730107699834E-2</v>
      </c>
      <c r="AE189" s="1">
        <f>(Table2[[#This Row],[Close Price]]/Table2[[#This Row],[Current Week Low]])-1</f>
        <v>1.0394672730225762E-2</v>
      </c>
      <c r="AF189" s="1">
        <f>(Table2[[#This Row],[Current Week High]]/Table2[[#This Row],[Close Price]])-1</f>
        <v>7.0888924610191362E-2</v>
      </c>
      <c r="AG189" s="1">
        <f>(Table2[[#This Row],[Close Price]]/Table2[[#This Row],[Current Month Low]])-1</f>
        <v>3.4763805721889529E-2</v>
      </c>
      <c r="AH189" s="1">
        <f>(Table2[[#This Row],[Current Month High]]/Table2[[#This Row],[Close Price]])-1</f>
        <v>7.0888924610191362E-2</v>
      </c>
      <c r="AI189">
        <v>10.5610030541713</v>
      </c>
      <c r="AJ189">
        <v>109.74376264329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0.21</v>
      </c>
      <c r="AM189" t="s">
        <v>3226</v>
      </c>
      <c r="AN189">
        <v>1.67</v>
      </c>
      <c r="AO189" t="s">
        <v>3226</v>
      </c>
      <c r="AP189">
        <v>3.2113891570845002E-2</v>
      </c>
      <c r="AQ189">
        <f>(Table2[[#This Row],[Sharpe Ratio]]-AVERAGE(Table2[Sharpe Ratio]))/_xlfn.STDEV.P(Table2[Sharpe Ratio])</f>
        <v>-0.3620821193295603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1.8932150705058255</v>
      </c>
      <c r="AS189">
        <f>_xlfn.RANK.AVG(Table2[[#This Row],[1Y Return vs Nifty Z-Score]],Table2[1Y Return vs Nifty Z-Score])</f>
        <v>153</v>
      </c>
      <c r="AT189">
        <f>_xlfn.RANK.AVG(Table2[[#This Row],[6M Return vs Nifty Z-Score]],Table2[6M Return vs Nifty Z-Score])</f>
        <v>101</v>
      </c>
      <c r="AU189">
        <f>_xlfn.RANK.AVG(Table2[[#This Row],[Sharpe Ratio Z-Score]],Table2[Sharpe Ratio Z-Score])</f>
        <v>438</v>
      </c>
      <c r="AV189">
        <f>(Table2[[#This Row],[Rank 1Y]]+Table2[[#This Row],[Rank 6M]]+Table2[[#This Row],[Rank Sharpe]])/3</f>
        <v>230.66666666666666</v>
      </c>
    </row>
    <row r="190" spans="1:48" x14ac:dyDescent="0.3">
      <c r="A190" t="s">
        <v>940</v>
      </c>
      <c r="B190" t="s">
        <v>941</v>
      </c>
      <c r="C190" t="s">
        <v>3168</v>
      </c>
      <c r="D190" t="s">
        <v>234</v>
      </c>
      <c r="E190">
        <v>16267.893232300001</v>
      </c>
      <c r="F190">
        <v>3919</v>
      </c>
      <c r="G190">
        <v>157.35738906876401</v>
      </c>
      <c r="H190">
        <f>(Table2[[#This Row],[1Y Return vs Nifty]]-AVERAGE(Table2[1Y Return vs Nifty]))/_xlfn.STDEV.P(Table2[1Y Return vs Nifty])</f>
        <v>2.1112115162322951</v>
      </c>
      <c r="I190">
        <v>1.5109810103097701</v>
      </c>
      <c r="J190">
        <f>(Table2[[#This Row],[1M Return vs Nifty]]-AVERAGE(Table2[1M Return vs Nifty]))/_xlfn.STDEV.P(Table2[1M Return vs Nifty])</f>
        <v>0.26946337256341446</v>
      </c>
      <c r="K190">
        <v>-12.7537297895386</v>
      </c>
      <c r="L190">
        <f>(Table2[[#This Row],[6M Return vs Nifty]]-AVERAGE(Table2[6M Return vs Nifty]))/_xlfn.STDEV.P(Table2[6M Return vs Nifty])</f>
        <v>-0.95977240361707405</v>
      </c>
      <c r="M190">
        <v>-2.6988312738725102</v>
      </c>
      <c r="N190">
        <f>(Table2[[#This Row],[1W Return vs Nifty]]-AVERAGE(Table2[1W Return vs Nifty]))/_xlfn.STDEV.P(Table2[1W Return vs Nifty])</f>
        <v>2.7563496435678912E-3</v>
      </c>
      <c r="O190">
        <v>3824.48</v>
      </c>
      <c r="P190">
        <v>3805.0609747810399</v>
      </c>
      <c r="Q190">
        <v>3401.9635695061402</v>
      </c>
      <c r="R190">
        <v>62.797260719187399</v>
      </c>
      <c r="S190" s="1">
        <f>(Table2[[#This Row],[Close Price]]-Table2[[#This Row],[20D EMA]])/Table2[[#This Row],[20D EMA]]</f>
        <v>2.4714470986905403E-2</v>
      </c>
      <c r="T190" s="1">
        <f>(Table2[[#This Row],[Close Price]]-Table2[[#This Row],[50D EMA]])/Table2[[#This Row],[50D EMA]]</f>
        <v>2.9944073425923649E-2</v>
      </c>
      <c r="U190" s="1">
        <f>(Table2[[#This Row],[Close Price]]-Table2[[#This Row],[200D EMA]])/Table2[[#This Row],[200D EMA]]</f>
        <v>0.15198176580383474</v>
      </c>
      <c r="V190">
        <v>1.07974970526888</v>
      </c>
      <c r="W190">
        <v>3884.7</v>
      </c>
      <c r="X190">
        <v>3944</v>
      </c>
      <c r="Y190">
        <v>3790.8</v>
      </c>
      <c r="Z190">
        <v>3950</v>
      </c>
      <c r="AA190">
        <v>3754.2</v>
      </c>
      <c r="AB190">
        <v>4049.55</v>
      </c>
      <c r="AC190" s="1">
        <f>(Table2[[#This Row],[Close Price]]/Table2[[#This Row],[Day Low]])-1</f>
        <v>8.8295106443225801E-3</v>
      </c>
      <c r="AD190" s="1">
        <f>(Table2[[#This Row],[Day High]]/Table2[[#This Row],[Close Price]])-1</f>
        <v>6.3791783618269982E-3</v>
      </c>
      <c r="AE190" s="1">
        <f>(Table2[[#This Row],[Close Price]]/Table2[[#This Row],[Current Week Low]])-1</f>
        <v>3.3818719003904096E-2</v>
      </c>
      <c r="AF190" s="1">
        <f>(Table2[[#This Row],[Current Week High]]/Table2[[#This Row],[Close Price]])-1</f>
        <v>7.9101811686654866E-3</v>
      </c>
      <c r="AG190" s="1">
        <f>(Table2[[#This Row],[Close Price]]/Table2[[#This Row],[Current Month Low]])-1</f>
        <v>4.3897501465025801E-2</v>
      </c>
      <c r="AH190" s="1">
        <f>(Table2[[#This Row],[Current Month High]]/Table2[[#This Row],[Close Price]])-1</f>
        <v>3.331206940546072E-2</v>
      </c>
      <c r="AI190">
        <v>9.7205919877519698</v>
      </c>
      <c r="AJ190">
        <v>189.65262379896501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0.01</v>
      </c>
      <c r="AM190" t="s">
        <v>3226</v>
      </c>
      <c r="AN190">
        <v>5.0999999999999996</v>
      </c>
      <c r="AO190" t="s">
        <v>3226</v>
      </c>
      <c r="AP190">
        <v>0.26761405822418699</v>
      </c>
      <c r="AQ190">
        <f>(Table2[[#This Row],[Sharpe Ratio]]-AVERAGE(Table2[Sharpe Ratio]))/_xlfn.STDEV.P(Table2[Sharpe Ratio])</f>
        <v>2.3772390730742097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3.8008979078964131</v>
      </c>
      <c r="AS190">
        <f>_xlfn.RANK.AVG(Table2[[#This Row],[1Y Return vs Nifty Z-Score]],Table2[1Y Return vs Nifty Z-Score])</f>
        <v>36</v>
      </c>
      <c r="AT190">
        <f>_xlfn.RANK.AVG(Table2[[#This Row],[6M Return vs Nifty Z-Score]],Table2[6M Return vs Nifty Z-Score])</f>
        <v>653</v>
      </c>
      <c r="AU190">
        <f>_xlfn.RANK.AVG(Table2[[#This Row],[Sharpe Ratio Z-Score]],Table2[Sharpe Ratio Z-Score])</f>
        <v>6</v>
      </c>
      <c r="AV190">
        <f>(Table2[[#This Row],[Rank 1Y]]+Table2[[#This Row],[Rank 6M]]+Table2[[#This Row],[Rank Sharpe]])/3</f>
        <v>231.66666666666666</v>
      </c>
    </row>
    <row r="191" spans="1:48" x14ac:dyDescent="0.3">
      <c r="A191" t="s">
        <v>454</v>
      </c>
      <c r="B191" t="s">
        <v>455</v>
      </c>
      <c r="C191" t="s">
        <v>3167</v>
      </c>
      <c r="D191" t="s">
        <v>21</v>
      </c>
      <c r="E191">
        <v>49550.569596645</v>
      </c>
      <c r="F191">
        <v>1826.05</v>
      </c>
      <c r="G191">
        <v>34.198615869118498</v>
      </c>
      <c r="H191">
        <f>(Table2[[#This Row],[1Y Return vs Nifty]]-AVERAGE(Table2[1Y Return vs Nifty]))/_xlfn.STDEV.P(Table2[1Y Return vs Nifty])</f>
        <v>8.5736405700704968E-2</v>
      </c>
      <c r="I191">
        <v>-3.4771472143033</v>
      </c>
      <c r="J191">
        <f>(Table2[[#This Row],[1M Return vs Nifty]]-AVERAGE(Table2[1M Return vs Nifty]))/_xlfn.STDEV.P(Table2[1M Return vs Nifty])</f>
        <v>-0.2072618848055911</v>
      </c>
      <c r="K191">
        <v>13.7213474901931</v>
      </c>
      <c r="L191">
        <f>(Table2[[#This Row],[6M Return vs Nifty]]-AVERAGE(Table2[6M Return vs Nifty]))/_xlfn.STDEV.P(Table2[6M Return vs Nifty])</f>
        <v>-0.20873363987818025</v>
      </c>
      <c r="M191">
        <v>4.0323407600814303</v>
      </c>
      <c r="N191">
        <f>(Table2[[#This Row],[1W Return vs Nifty]]-AVERAGE(Table2[1W Return vs Nifty]))/_xlfn.STDEV.P(Table2[1W Return vs Nifty])</f>
        <v>1.6089713515543824</v>
      </c>
      <c r="O191">
        <v>1790.57</v>
      </c>
      <c r="P191">
        <v>1757.32762270899</v>
      </c>
      <c r="Q191">
        <v>1561.2034377534801</v>
      </c>
      <c r="R191">
        <v>61.956251249527597</v>
      </c>
      <c r="S191" s="1">
        <f>(Table2[[#This Row],[Close Price]]-Table2[[#This Row],[20D EMA]])/Table2[[#This Row],[20D EMA]]</f>
        <v>1.9814919271516903E-2</v>
      </c>
      <c r="T191" s="1">
        <f>(Table2[[#This Row],[Close Price]]-Table2[[#This Row],[50D EMA]])/Table2[[#This Row],[50D EMA]]</f>
        <v>3.9106183959637345E-2</v>
      </c>
      <c r="U191" s="1">
        <f>(Table2[[#This Row],[Close Price]]-Table2[[#This Row],[200D EMA]])/Table2[[#This Row],[200D EMA]]</f>
        <v>0.169642569214186</v>
      </c>
      <c r="V191">
        <v>0.61123535612496305</v>
      </c>
      <c r="W191">
        <v>1816.25</v>
      </c>
      <c r="X191">
        <v>1859.95</v>
      </c>
      <c r="Y191">
        <v>1707.15</v>
      </c>
      <c r="Z191">
        <v>1859.95</v>
      </c>
      <c r="AA191">
        <v>1707.15</v>
      </c>
      <c r="AB191">
        <v>1859.95</v>
      </c>
      <c r="AC191" s="1">
        <f>(Table2[[#This Row],[Close Price]]/Table2[[#This Row],[Day Low]])-1</f>
        <v>5.3957329662766007E-3</v>
      </c>
      <c r="AD191" s="1">
        <f>(Table2[[#This Row],[Day High]]/Table2[[#This Row],[Close Price]])-1</f>
        <v>1.8564661427671769E-2</v>
      </c>
      <c r="AE191" s="1">
        <f>(Table2[[#This Row],[Close Price]]/Table2[[#This Row],[Current Week Low]])-1</f>
        <v>6.964824414960602E-2</v>
      </c>
      <c r="AF191" s="1">
        <f>(Table2[[#This Row],[Current Week High]]/Table2[[#This Row],[Close Price]])-1</f>
        <v>1.8564661427671769E-2</v>
      </c>
      <c r="AG191" s="1">
        <f>(Table2[[#This Row],[Close Price]]/Table2[[#This Row],[Current Month Low]])-1</f>
        <v>6.964824414960602E-2</v>
      </c>
      <c r="AH191" s="1">
        <f>(Table2[[#This Row],[Current Month High]]/Table2[[#This Row],[Close Price]])-1</f>
        <v>1.8564661427671769E-2</v>
      </c>
      <c r="AI191">
        <v>5.6214232907094699</v>
      </c>
      <c r="AJ191">
        <v>75.920038535645403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-0.06</v>
      </c>
      <c r="AM191" t="s">
        <v>3227</v>
      </c>
      <c r="AN191">
        <v>-1.1399999999999999</v>
      </c>
      <c r="AO191" t="s">
        <v>3227</v>
      </c>
      <c r="AP191">
        <v>0.194876181635419</v>
      </c>
      <c r="AQ191">
        <f>(Table2[[#This Row],[Sharpe Ratio]]-AVERAGE(Table2[Sharpe Ratio]))/_xlfn.STDEV.P(Table2[Sharpe Ratio])</f>
        <v>1.5311572648886418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2.8098694974599576</v>
      </c>
      <c r="AS191">
        <f>_xlfn.RANK.AVG(Table2[[#This Row],[1Y Return vs Nifty Z-Score]],Table2[1Y Return vs Nifty Z-Score])</f>
        <v>273</v>
      </c>
      <c r="AT191">
        <f>_xlfn.RANK.AVG(Table2[[#This Row],[6M Return vs Nifty Z-Score]],Table2[6M Return vs Nifty Z-Score])</f>
        <v>378</v>
      </c>
      <c r="AU191">
        <f>_xlfn.RANK.AVG(Table2[[#This Row],[Sharpe Ratio Z-Score]],Table2[Sharpe Ratio Z-Score])</f>
        <v>45</v>
      </c>
      <c r="AV191">
        <f>(Table2[[#This Row],[Rank 1Y]]+Table2[[#This Row],[Rank 6M]]+Table2[[#This Row],[Rank Sharpe]])/3</f>
        <v>232</v>
      </c>
    </row>
    <row r="192" spans="1:48" x14ac:dyDescent="0.3">
      <c r="A192" t="s">
        <v>452</v>
      </c>
      <c r="B192" t="s">
        <v>453</v>
      </c>
      <c r="C192" t="s">
        <v>3182</v>
      </c>
      <c r="D192" t="s">
        <v>383</v>
      </c>
      <c r="E192">
        <v>49900.1781057599</v>
      </c>
      <c r="F192">
        <v>1694.4</v>
      </c>
      <c r="G192">
        <v>24.568134258985602</v>
      </c>
      <c r="H192">
        <f>(Table2[[#This Row],[1Y Return vs Nifty]]-AVERAGE(Table2[1Y Return vs Nifty]))/_xlfn.STDEV.P(Table2[1Y Return vs Nifty])</f>
        <v>-7.2646958285357555E-2</v>
      </c>
      <c r="I192">
        <v>-7.6954927192048403</v>
      </c>
      <c r="J192">
        <f>(Table2[[#This Row],[1M Return vs Nifty]]-AVERAGE(Table2[1M Return vs Nifty]))/_xlfn.STDEV.P(Table2[1M Return vs Nifty])</f>
        <v>-0.61041748865969359</v>
      </c>
      <c r="K192">
        <v>42.093564230075899</v>
      </c>
      <c r="L192">
        <f>(Table2[[#This Row],[6M Return vs Nifty]]-AVERAGE(Table2[6M Return vs Nifty]))/_xlfn.STDEV.P(Table2[6M Return vs Nifty])</f>
        <v>0.59612272974483105</v>
      </c>
      <c r="M192">
        <v>-3.38173786827848</v>
      </c>
      <c r="N192">
        <f>(Table2[[#This Row],[1W Return vs Nifty]]-AVERAGE(Table2[1W Return vs Nifty]))/_xlfn.STDEV.P(Table2[1W Return vs Nifty])</f>
        <v>-0.16020112808923168</v>
      </c>
      <c r="O192">
        <v>1709.71</v>
      </c>
      <c r="P192">
        <v>1654.5104094814101</v>
      </c>
      <c r="Q192">
        <v>1389.1113858056201</v>
      </c>
      <c r="R192">
        <v>38.607752703791498</v>
      </c>
      <c r="S192" s="1">
        <f>(Table2[[#This Row],[Close Price]]-Table2[[#This Row],[20D EMA]])/Table2[[#This Row],[20D EMA]]</f>
        <v>-8.9547350135402767E-3</v>
      </c>
      <c r="T192" s="1">
        <f>(Table2[[#This Row],[Close Price]]-Table2[[#This Row],[50D EMA]])/Table2[[#This Row],[50D EMA]]</f>
        <v>2.4109603838088276E-2</v>
      </c>
      <c r="U192" s="1">
        <f>(Table2[[#This Row],[Close Price]]-Table2[[#This Row],[200D EMA]])/Table2[[#This Row],[200D EMA]]</f>
        <v>0.21977259513809741</v>
      </c>
      <c r="V192">
        <v>0.53991643475676299</v>
      </c>
      <c r="W192">
        <v>1686.8</v>
      </c>
      <c r="X192">
        <v>1709.55</v>
      </c>
      <c r="Y192">
        <v>1667.05</v>
      </c>
      <c r="Z192">
        <v>1728.25</v>
      </c>
      <c r="AA192">
        <v>1667.05</v>
      </c>
      <c r="AB192">
        <v>1773.55</v>
      </c>
      <c r="AC192" s="1">
        <f>(Table2[[#This Row],[Close Price]]/Table2[[#This Row],[Day Low]])-1</f>
        <v>4.5055726820015796E-3</v>
      </c>
      <c r="AD192" s="1">
        <f>(Table2[[#This Row],[Day High]]/Table2[[#This Row],[Close Price]])-1</f>
        <v>8.9412181303114568E-3</v>
      </c>
      <c r="AE192" s="1">
        <f>(Table2[[#This Row],[Close Price]]/Table2[[#This Row],[Current Week Low]])-1</f>
        <v>1.6406226567889481E-2</v>
      </c>
      <c r="AF192" s="1">
        <f>(Table2[[#This Row],[Current Week High]]/Table2[[#This Row],[Close Price]])-1</f>
        <v>1.9977573182247355E-2</v>
      </c>
      <c r="AG192" s="1">
        <f>(Table2[[#This Row],[Close Price]]/Table2[[#This Row],[Current Month Low]])-1</f>
        <v>1.6406226567889481E-2</v>
      </c>
      <c r="AH192" s="1">
        <f>(Table2[[#This Row],[Current Month High]]/Table2[[#This Row],[Close Price]])-1</f>
        <v>4.6712700661000861E-2</v>
      </c>
      <c r="AI192">
        <v>5.5830972615675103</v>
      </c>
      <c r="AJ192">
        <v>66.272508709091795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0.05</v>
      </c>
      <c r="AM192" t="s">
        <v>3226</v>
      </c>
      <c r="AN192">
        <v>-2.39</v>
      </c>
      <c r="AO192" t="s">
        <v>3227</v>
      </c>
      <c r="AP192">
        <v>0.103586576775876</v>
      </c>
      <c r="AQ192">
        <f>(Table2[[#This Row],[Sharpe Ratio]]-AVERAGE(Table2[Sharpe Ratio]))/_xlfn.STDEV.P(Table2[Sharpe Ratio])</f>
        <v>0.46928307264647856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0.22214022735702679</v>
      </c>
      <c r="AS192">
        <f>_xlfn.RANK.AVG(Table2[[#This Row],[1Y Return vs Nifty Z-Score]],Table2[1Y Return vs Nifty Z-Score])</f>
        <v>320</v>
      </c>
      <c r="AT192">
        <f>_xlfn.RANK.AVG(Table2[[#This Row],[6M Return vs Nifty Z-Score]],Table2[6M Return vs Nifty Z-Score])</f>
        <v>160</v>
      </c>
      <c r="AU192">
        <f>_xlfn.RANK.AVG(Table2[[#This Row],[Sharpe Ratio Z-Score]],Table2[Sharpe Ratio Z-Score])</f>
        <v>216</v>
      </c>
      <c r="AV192">
        <f>(Table2[[#This Row],[Rank 1Y]]+Table2[[#This Row],[Rank 6M]]+Table2[[#This Row],[Rank Sharpe]])/3</f>
        <v>232</v>
      </c>
    </row>
    <row r="193" spans="1:48" x14ac:dyDescent="0.3">
      <c r="A193" t="s">
        <v>1789</v>
      </c>
      <c r="B193" t="s">
        <v>1790</v>
      </c>
      <c r="C193" t="s">
        <v>3180</v>
      </c>
      <c r="D193" t="s">
        <v>98</v>
      </c>
      <c r="E193">
        <v>4527.5170814900002</v>
      </c>
      <c r="F193">
        <v>1160.9000000000001</v>
      </c>
      <c r="G193">
        <v>25.709461873619102</v>
      </c>
      <c r="H193">
        <f>(Table2[[#This Row],[1Y Return vs Nifty]]-AVERAGE(Table2[1Y Return vs Nifty]))/_xlfn.STDEV.P(Table2[1Y Return vs Nifty])</f>
        <v>-5.3876629413575648E-2</v>
      </c>
      <c r="I193">
        <v>-9.93299650703627</v>
      </c>
      <c r="J193">
        <f>(Table2[[#This Row],[1M Return vs Nifty]]-AVERAGE(Table2[1M Return vs Nifty]))/_xlfn.STDEV.P(Table2[1M Return vs Nifty])</f>
        <v>-0.82426014087034427</v>
      </c>
      <c r="K193">
        <v>70.608963020943506</v>
      </c>
      <c r="L193">
        <f>(Table2[[#This Row],[6M Return vs Nifty]]-AVERAGE(Table2[6M Return vs Nifty]))/_xlfn.STDEV.P(Table2[6M Return vs Nifty])</f>
        <v>1.4050408541051385</v>
      </c>
      <c r="M193">
        <v>-8.5045131737097996</v>
      </c>
      <c r="N193">
        <f>(Table2[[#This Row],[1W Return vs Nifty]]-AVERAGE(Table2[1W Return vs Nifty]))/_xlfn.STDEV.P(Table2[1W Return vs Nifty])</f>
        <v>-1.3826150710840428</v>
      </c>
      <c r="O193">
        <v>1217.4100000000001</v>
      </c>
      <c r="P193">
        <v>1222.6192072475999</v>
      </c>
      <c r="Q193">
        <v>995.633666093138</v>
      </c>
      <c r="R193">
        <v>31.742020115037398</v>
      </c>
      <c r="S193" s="1">
        <f>(Table2[[#This Row],[Close Price]]-Table2[[#This Row],[20D EMA]])/Table2[[#This Row],[20D EMA]]</f>
        <v>-4.6418215720258574E-2</v>
      </c>
      <c r="T193" s="1">
        <f>(Table2[[#This Row],[Close Price]]-Table2[[#This Row],[50D EMA]])/Table2[[#This Row],[50D EMA]]</f>
        <v>-5.0481136630058418E-2</v>
      </c>
      <c r="U193" s="1">
        <f>(Table2[[#This Row],[Close Price]]-Table2[[#This Row],[200D EMA]])/Table2[[#This Row],[200D EMA]]</f>
        <v>0.16599110650342552</v>
      </c>
      <c r="V193">
        <v>6.9685610703610096E-2</v>
      </c>
      <c r="W193">
        <v>1153.1500000000001</v>
      </c>
      <c r="X193">
        <v>1175</v>
      </c>
      <c r="Y193">
        <v>1135</v>
      </c>
      <c r="Z193">
        <v>1205</v>
      </c>
      <c r="AA193">
        <v>1135</v>
      </c>
      <c r="AB193">
        <v>1277</v>
      </c>
      <c r="AC193" s="1">
        <f>(Table2[[#This Row],[Close Price]]/Table2[[#This Row],[Day Low]])-1</f>
        <v>6.7207215019728928E-3</v>
      </c>
      <c r="AD193" s="1">
        <f>(Table2[[#This Row],[Day High]]/Table2[[#This Row],[Close Price]])-1</f>
        <v>1.2145748987854255E-2</v>
      </c>
      <c r="AE193" s="1">
        <f>(Table2[[#This Row],[Close Price]]/Table2[[#This Row],[Current Week Low]])-1</f>
        <v>2.2819383259911952E-2</v>
      </c>
      <c r="AF193" s="1">
        <f>(Table2[[#This Row],[Current Week High]]/Table2[[#This Row],[Close Price]])-1</f>
        <v>3.7987768110948394E-2</v>
      </c>
      <c r="AG193" s="1">
        <f>(Table2[[#This Row],[Close Price]]/Table2[[#This Row],[Current Month Low]])-1</f>
        <v>2.2819383259911952E-2</v>
      </c>
      <c r="AH193" s="1">
        <f>(Table2[[#This Row],[Current Month High]]/Table2[[#This Row],[Close Price]])-1</f>
        <v>0.10000861400637429</v>
      </c>
      <c r="AI193">
        <v>37.195279524506802</v>
      </c>
      <c r="AJ193">
        <v>90.311475409836007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0</v>
      </c>
      <c r="AM193">
        <v>0</v>
      </c>
      <c r="AN193">
        <v>-7.18</v>
      </c>
      <c r="AO193" t="s">
        <v>3227</v>
      </c>
      <c r="AP193">
        <v>7.1299053143492996E-2</v>
      </c>
      <c r="AQ193">
        <f>(Table2[[#This Row],[Sharpe Ratio]]-AVERAGE(Table2[Sharpe Ratio]))/_xlfn.STDEV.P(Table2[Sharpe Ratio])</f>
        <v>9.3716893678047752E-2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314</v>
      </c>
      <c r="AT193">
        <f>_xlfn.RANK.AVG(Table2[[#This Row],[6M Return vs Nifty Z-Score]],Table2[6M Return vs Nifty Z-Score])</f>
        <v>62</v>
      </c>
      <c r="AU193">
        <f>_xlfn.RANK.AVG(Table2[[#This Row],[Sharpe Ratio Z-Score]],Table2[Sharpe Ratio Z-Score])</f>
        <v>320</v>
      </c>
      <c r="AV193">
        <f>(Table2[[#This Row],[Rank 1Y]]+Table2[[#This Row],[Rank 6M]]+Table2[[#This Row],[Rank Sharpe]])/3</f>
        <v>232</v>
      </c>
    </row>
    <row r="194" spans="1:48" x14ac:dyDescent="0.3">
      <c r="A194" t="s">
        <v>1723</v>
      </c>
      <c r="B194" t="s">
        <v>1724</v>
      </c>
      <c r="C194" t="s">
        <v>3175</v>
      </c>
      <c r="D194" t="s">
        <v>144</v>
      </c>
      <c r="E194">
        <v>4888.8900000000003</v>
      </c>
      <c r="F194">
        <v>8148.15</v>
      </c>
      <c r="G194">
        <v>45.819466271902201</v>
      </c>
      <c r="H194">
        <f>(Table2[[#This Row],[1Y Return vs Nifty]]-AVERAGE(Table2[1Y Return vs Nifty]))/_xlfn.STDEV.P(Table2[1Y Return vs Nifty])</f>
        <v>0.2768534706287043</v>
      </c>
      <c r="I194">
        <v>0.85459987740494503</v>
      </c>
      <c r="J194">
        <f>(Table2[[#This Row],[1M Return vs Nifty]]-AVERAGE(Table2[1M Return vs Nifty]))/_xlfn.STDEV.P(Table2[1M Return vs Nifty])</f>
        <v>0.20673173247200827</v>
      </c>
      <c r="K194">
        <v>27.825480545031098</v>
      </c>
      <c r="L194">
        <f>(Table2[[#This Row],[6M Return vs Nifty]]-AVERAGE(Table2[6M Return vs Nifty]))/_xlfn.STDEV.P(Table2[6M Return vs Nifty])</f>
        <v>0.19136908848000286</v>
      </c>
      <c r="M194">
        <v>-3.2311729137275198</v>
      </c>
      <c r="N194">
        <f>(Table2[[#This Row],[1W Return vs Nifty]]-AVERAGE(Table2[1W Return vs Nifty]))/_xlfn.STDEV.P(Table2[1W Return vs Nifty])</f>
        <v>-0.12427281017641291</v>
      </c>
      <c r="O194">
        <v>7821.99</v>
      </c>
      <c r="P194">
        <v>7555.32009221916</v>
      </c>
      <c r="Q194">
        <v>6730.5545126981397</v>
      </c>
      <c r="R194">
        <v>62.446814166659401</v>
      </c>
      <c r="S194" s="1">
        <f>(Table2[[#This Row],[Close Price]]-Table2[[#This Row],[20D EMA]])/Table2[[#This Row],[20D EMA]]</f>
        <v>4.169782881338379E-2</v>
      </c>
      <c r="T194" s="1">
        <f>(Table2[[#This Row],[Close Price]]-Table2[[#This Row],[50D EMA]])/Table2[[#This Row],[50D EMA]]</f>
        <v>7.8465227223313158E-2</v>
      </c>
      <c r="U194" s="1">
        <f>(Table2[[#This Row],[Close Price]]-Table2[[#This Row],[200D EMA]])/Table2[[#This Row],[200D EMA]]</f>
        <v>0.21062090569616015</v>
      </c>
      <c r="V194">
        <v>0.75632886129050902</v>
      </c>
      <c r="W194">
        <v>7835.05</v>
      </c>
      <c r="X194">
        <v>8550</v>
      </c>
      <c r="Y194">
        <v>7645.05</v>
      </c>
      <c r="Z194">
        <v>8550</v>
      </c>
      <c r="AA194">
        <v>7645.05</v>
      </c>
      <c r="AB194">
        <v>8550</v>
      </c>
      <c r="AC194" s="1">
        <f>(Table2[[#This Row],[Close Price]]/Table2[[#This Row],[Day Low]])-1</f>
        <v>3.9961455255550282E-2</v>
      </c>
      <c r="AD194" s="1">
        <f>(Table2[[#This Row],[Day High]]/Table2[[#This Row],[Close Price]])-1</f>
        <v>4.9317943336831149E-2</v>
      </c>
      <c r="AE194" s="1">
        <f>(Table2[[#This Row],[Close Price]]/Table2[[#This Row],[Current Week Low]])-1</f>
        <v>6.5807287068102793E-2</v>
      </c>
      <c r="AF194" s="1">
        <f>(Table2[[#This Row],[Current Week High]]/Table2[[#This Row],[Close Price]])-1</f>
        <v>4.9317943336831149E-2</v>
      </c>
      <c r="AG194" s="1">
        <f>(Table2[[#This Row],[Close Price]]/Table2[[#This Row],[Current Month Low]])-1</f>
        <v>6.5807287068102793E-2</v>
      </c>
      <c r="AH194" s="1">
        <f>(Table2[[#This Row],[Current Month High]]/Table2[[#This Row],[Close Price]])-1</f>
        <v>4.9317943336831149E-2</v>
      </c>
      <c r="AI194">
        <v>6.3677030982492999</v>
      </c>
      <c r="AJ194">
        <v>81.271412680756399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0.14000000000000001</v>
      </c>
      <c r="AM194" t="s">
        <v>3226</v>
      </c>
      <c r="AN194">
        <v>1.01</v>
      </c>
      <c r="AO194" t="s">
        <v>3226</v>
      </c>
      <c r="AP194">
        <v>9.8752686087172997E-2</v>
      </c>
      <c r="AQ194">
        <f>(Table2[[#This Row],[Sharpe Ratio]]-AVERAGE(Table2[Sharpe Ratio]))/_xlfn.STDEV.P(Table2[Sharpe Ratio])</f>
        <v>0.41305559988711066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0.96373708129141311</v>
      </c>
      <c r="AS194">
        <f>_xlfn.RANK.AVG(Table2[[#This Row],[1Y Return vs Nifty Z-Score]],Table2[1Y Return vs Nifty Z-Score])</f>
        <v>218</v>
      </c>
      <c r="AT194">
        <f>_xlfn.RANK.AVG(Table2[[#This Row],[6M Return vs Nifty Z-Score]],Table2[6M Return vs Nifty Z-Score])</f>
        <v>253</v>
      </c>
      <c r="AU194">
        <f>_xlfn.RANK.AVG(Table2[[#This Row],[Sharpe Ratio Z-Score]],Table2[Sharpe Ratio Z-Score])</f>
        <v>229</v>
      </c>
      <c r="AV194">
        <f>(Table2[[#This Row],[Rank 1Y]]+Table2[[#This Row],[Rank 6M]]+Table2[[#This Row],[Rank Sharpe]])/3</f>
        <v>233.33333333333334</v>
      </c>
    </row>
    <row r="195" spans="1:48" x14ac:dyDescent="0.3">
      <c r="A195" t="s">
        <v>1899</v>
      </c>
      <c r="B195" t="s">
        <v>1900</v>
      </c>
      <c r="C195" t="s">
        <v>3182</v>
      </c>
      <c r="D195" t="s">
        <v>282</v>
      </c>
      <c r="E195">
        <v>3837.677925</v>
      </c>
      <c r="F195">
        <v>1239.5</v>
      </c>
      <c r="G195">
        <v>48.249450923458099</v>
      </c>
      <c r="H195">
        <f>(Table2[[#This Row],[1Y Return vs Nifty]]-AVERAGE(Table2[1Y Return vs Nifty]))/_xlfn.STDEV.P(Table2[1Y Return vs Nifty])</f>
        <v>0.31681711514083083</v>
      </c>
      <c r="I195">
        <v>-10.8376800898433</v>
      </c>
      <c r="J195">
        <f>(Table2[[#This Row],[1M Return vs Nifty]]-AVERAGE(Table2[1M Return vs Nifty]))/_xlfn.STDEV.P(Table2[1M Return vs Nifty])</f>
        <v>-0.91072253606762288</v>
      </c>
      <c r="K195">
        <v>47.866166517542602</v>
      </c>
      <c r="L195">
        <f>(Table2[[#This Row],[6M Return vs Nifty]]-AVERAGE(Table2[6M Return vs Nifty]))/_xlfn.STDEV.P(Table2[6M Return vs Nifty])</f>
        <v>0.75987855337199584</v>
      </c>
      <c r="M195">
        <v>-9.73274213561238</v>
      </c>
      <c r="N195">
        <f>(Table2[[#This Row],[1W Return vs Nifty]]-AVERAGE(Table2[1W Return vs Nifty]))/_xlfn.STDEV.P(Table2[1W Return vs Nifty])</f>
        <v>-1.6756992137025808</v>
      </c>
      <c r="O195">
        <v>1267.98</v>
      </c>
      <c r="P195">
        <v>1184.09229215803</v>
      </c>
      <c r="Q195">
        <v>956.19992584019803</v>
      </c>
      <c r="R195">
        <v>38.443870779490801</v>
      </c>
      <c r="S195" s="1">
        <f>(Table2[[#This Row],[Close Price]]-Table2[[#This Row],[20D EMA]])/Table2[[#This Row],[20D EMA]]</f>
        <v>-2.246092209656305E-2</v>
      </c>
      <c r="T195" s="1">
        <f>(Table2[[#This Row],[Close Price]]-Table2[[#This Row],[50D EMA]])/Table2[[#This Row],[50D EMA]]</f>
        <v>4.6793403021810454E-2</v>
      </c>
      <c r="U195" s="1">
        <f>(Table2[[#This Row],[Close Price]]-Table2[[#This Row],[200D EMA]])/Table2[[#This Row],[200D EMA]]</f>
        <v>0.29627703004773881</v>
      </c>
      <c r="V195">
        <v>0.56991662702861401</v>
      </c>
      <c r="W195">
        <v>1195</v>
      </c>
      <c r="X195">
        <v>1257.05</v>
      </c>
      <c r="Y195">
        <v>1195</v>
      </c>
      <c r="Z195">
        <v>1295</v>
      </c>
      <c r="AA195">
        <v>1195</v>
      </c>
      <c r="AB195">
        <v>1399.9</v>
      </c>
      <c r="AC195" s="1">
        <f>(Table2[[#This Row],[Close Price]]/Table2[[#This Row],[Day Low]])-1</f>
        <v>3.7238493723849464E-2</v>
      </c>
      <c r="AD195" s="1">
        <f>(Table2[[#This Row],[Day High]]/Table2[[#This Row],[Close Price]])-1</f>
        <v>1.4158935054457311E-2</v>
      </c>
      <c r="AE195" s="1">
        <f>(Table2[[#This Row],[Close Price]]/Table2[[#This Row],[Current Week Low]])-1</f>
        <v>3.7238493723849464E-2</v>
      </c>
      <c r="AF195" s="1">
        <f>(Table2[[#This Row],[Current Week High]]/Table2[[#This Row],[Close Price]])-1</f>
        <v>4.4776119402984982E-2</v>
      </c>
      <c r="AG195" s="1">
        <f>(Table2[[#This Row],[Close Price]]/Table2[[#This Row],[Current Month Low]])-1</f>
        <v>3.7238493723849464E-2</v>
      </c>
      <c r="AH195" s="1">
        <f>(Table2[[#This Row],[Current Month High]]/Table2[[#This Row],[Close Price]])-1</f>
        <v>0.12940701895925777</v>
      </c>
      <c r="AI195">
        <v>12.940701895925701</v>
      </c>
      <c r="AJ195">
        <v>99.452892428996606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0.35</v>
      </c>
      <c r="AM195" t="s">
        <v>3226</v>
      </c>
      <c r="AN195">
        <v>-5.18</v>
      </c>
      <c r="AO195" t="s">
        <v>3227</v>
      </c>
      <c r="AP195">
        <v>5.7734176352591003E-2</v>
      </c>
      <c r="AQ195">
        <f>(Table2[[#This Row],[Sharpe Ratio]]-AVERAGE(Table2[Sharpe Ratio]))/_xlfn.STDEV.P(Table2[Sharpe Ratio])</f>
        <v>-6.4068788573131058E-2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-1.573794869830508</v>
      </c>
      <c r="AS195">
        <f>_xlfn.RANK.AVG(Table2[[#This Row],[1Y Return vs Nifty Z-Score]],Table2[1Y Return vs Nifty Z-Score])</f>
        <v>206</v>
      </c>
      <c r="AT195">
        <f>_xlfn.RANK.AVG(Table2[[#This Row],[6M Return vs Nifty Z-Score]],Table2[6M Return vs Nifty Z-Score])</f>
        <v>130</v>
      </c>
      <c r="AU195">
        <f>_xlfn.RANK.AVG(Table2[[#This Row],[Sharpe Ratio Z-Score]],Table2[Sharpe Ratio Z-Score])</f>
        <v>368</v>
      </c>
      <c r="AV195">
        <f>(Table2[[#This Row],[Rank 1Y]]+Table2[[#This Row],[Rank 6M]]+Table2[[#This Row],[Rank Sharpe]])/3</f>
        <v>234.66666666666666</v>
      </c>
    </row>
    <row r="196" spans="1:48" x14ac:dyDescent="0.3">
      <c r="A196" t="s">
        <v>1384</v>
      </c>
      <c r="B196" t="s">
        <v>1385</v>
      </c>
      <c r="C196" t="s">
        <v>3174</v>
      </c>
      <c r="D196" t="s">
        <v>206</v>
      </c>
      <c r="E196">
        <v>8264.4434882000005</v>
      </c>
      <c r="F196">
        <v>1530.5</v>
      </c>
      <c r="G196">
        <v>39.2982192197438</v>
      </c>
      <c r="H196">
        <f>(Table2[[#This Row],[1Y Return vs Nifty]]-AVERAGE(Table2[1Y Return vs Nifty]))/_xlfn.STDEV.P(Table2[1Y Return vs Nifty])</f>
        <v>0.16960472780173075</v>
      </c>
      <c r="I196">
        <v>0.47489278979795801</v>
      </c>
      <c r="J196">
        <f>(Table2[[#This Row],[1M Return vs Nifty]]-AVERAGE(Table2[1M Return vs Nifty]))/_xlfn.STDEV.P(Table2[1M Return vs Nifty])</f>
        <v>0.17044237684336103</v>
      </c>
      <c r="K196">
        <v>49.354127647466399</v>
      </c>
      <c r="L196">
        <f>(Table2[[#This Row],[6M Return vs Nifty]]-AVERAGE(Table2[6M Return vs Nifty]))/_xlfn.STDEV.P(Table2[6M Return vs Nifty])</f>
        <v>0.80208868464760974</v>
      </c>
      <c r="M196">
        <v>1.6536063759195301</v>
      </c>
      <c r="N196">
        <f>(Table2[[#This Row],[1W Return vs Nifty]]-AVERAGE(Table2[1W Return vs Nifty]))/_xlfn.STDEV.P(Table2[1W Return vs Nifty])</f>
        <v>1.0413497198193835</v>
      </c>
      <c r="O196">
        <v>1457.63</v>
      </c>
      <c r="P196">
        <v>1403.9543316671</v>
      </c>
      <c r="Q196">
        <v>1178.4997273402601</v>
      </c>
      <c r="R196">
        <v>71.320497843182196</v>
      </c>
      <c r="S196" s="1">
        <f>(Table2[[#This Row],[Close Price]]-Table2[[#This Row],[20D EMA]])/Table2[[#This Row],[20D EMA]]</f>
        <v>4.9992110480711761E-2</v>
      </c>
      <c r="T196" s="1">
        <f>(Table2[[#This Row],[Close Price]]-Table2[[#This Row],[50D EMA]])/Table2[[#This Row],[50D EMA]]</f>
        <v>9.0135174256441589E-2</v>
      </c>
      <c r="U196" s="1">
        <f>(Table2[[#This Row],[Close Price]]-Table2[[#This Row],[200D EMA]])/Table2[[#This Row],[200D EMA]]</f>
        <v>0.29868506923982457</v>
      </c>
      <c r="V196">
        <v>0.84540224766712002</v>
      </c>
      <c r="W196">
        <v>1476</v>
      </c>
      <c r="X196">
        <v>1539.9</v>
      </c>
      <c r="Y196">
        <v>1373.25</v>
      </c>
      <c r="Z196">
        <v>1539.9</v>
      </c>
      <c r="AA196">
        <v>1370</v>
      </c>
      <c r="AB196">
        <v>1539.9</v>
      </c>
      <c r="AC196" s="1">
        <f>(Table2[[#This Row],[Close Price]]/Table2[[#This Row],[Day Low]])-1</f>
        <v>3.6924119241192432E-2</v>
      </c>
      <c r="AD196" s="1">
        <f>(Table2[[#This Row],[Day High]]/Table2[[#This Row],[Close Price]])-1</f>
        <v>6.1417837308070933E-3</v>
      </c>
      <c r="AE196" s="1">
        <f>(Table2[[#This Row],[Close Price]]/Table2[[#This Row],[Current Week Low]])-1</f>
        <v>0.11450937556890595</v>
      </c>
      <c r="AF196" s="1">
        <f>(Table2[[#This Row],[Current Week High]]/Table2[[#This Row],[Close Price]])-1</f>
        <v>6.1417837308070933E-3</v>
      </c>
      <c r="AG196" s="1">
        <f>(Table2[[#This Row],[Close Price]]/Table2[[#This Row],[Current Month Low]])-1</f>
        <v>0.11715328467153285</v>
      </c>
      <c r="AH196" s="1">
        <f>(Table2[[#This Row],[Current Month High]]/Table2[[#This Row],[Close Price]])-1</f>
        <v>6.1417837308070933E-3</v>
      </c>
      <c r="AI196">
        <v>1.2740934335184499</v>
      </c>
      <c r="AJ196">
        <v>86.532602071907306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0.15</v>
      </c>
      <c r="AM196" t="s">
        <v>3226</v>
      </c>
      <c r="AN196">
        <v>1.1599999999999999</v>
      </c>
      <c r="AO196" t="s">
        <v>3226</v>
      </c>
      <c r="AP196">
        <v>6.6869092804699007E-2</v>
      </c>
      <c r="AQ196">
        <f>(Table2[[#This Row],[Sharpe Ratio]]-AVERAGE(Table2[Sharpe Ratio]))/_xlfn.STDEV.P(Table2[Sharpe Ratio])</f>
        <v>4.2187910025864202E-2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2.2256734191379492</v>
      </c>
      <c r="AS196">
        <f>_xlfn.RANK.AVG(Table2[[#This Row],[1Y Return vs Nifty Z-Score]],Table2[1Y Return vs Nifty Z-Score])</f>
        <v>252</v>
      </c>
      <c r="AT196">
        <f>_xlfn.RANK.AVG(Table2[[#This Row],[6M Return vs Nifty Z-Score]],Table2[6M Return vs Nifty Z-Score])</f>
        <v>122</v>
      </c>
      <c r="AU196">
        <f>_xlfn.RANK.AVG(Table2[[#This Row],[Sharpe Ratio Z-Score]],Table2[Sharpe Ratio Z-Score])</f>
        <v>338</v>
      </c>
      <c r="AV196">
        <f>(Table2[[#This Row],[Rank 1Y]]+Table2[[#This Row],[Rank 6M]]+Table2[[#This Row],[Rank Sharpe]])/3</f>
        <v>237.33333333333334</v>
      </c>
    </row>
    <row r="197" spans="1:48" x14ac:dyDescent="0.3">
      <c r="A197" t="s">
        <v>1131</v>
      </c>
      <c r="B197" t="s">
        <v>1132</v>
      </c>
      <c r="C197" t="s">
        <v>3176</v>
      </c>
      <c r="D197" t="s">
        <v>75</v>
      </c>
      <c r="E197">
        <v>11374.776762705</v>
      </c>
      <c r="F197">
        <v>367.05</v>
      </c>
      <c r="G197">
        <v>22.112673892135799</v>
      </c>
      <c r="H197">
        <f>(Table2[[#This Row],[1Y Return vs Nifty]]-AVERAGE(Table2[1Y Return vs Nifty]))/_xlfn.STDEV.P(Table2[1Y Return vs Nifty])</f>
        <v>-0.11302957763711768</v>
      </c>
      <c r="I197">
        <v>-5.96988336043262</v>
      </c>
      <c r="J197">
        <f>(Table2[[#This Row],[1M Return vs Nifty]]-AVERAGE(Table2[1M Return vs Nifty]))/_xlfn.STDEV.P(Table2[1M Return vs Nifty])</f>
        <v>-0.44549759714209658</v>
      </c>
      <c r="K197">
        <v>71.953778265731501</v>
      </c>
      <c r="L197">
        <f>(Table2[[#This Row],[6M Return vs Nifty]]-AVERAGE(Table2[6M Return vs Nifty]))/_xlfn.STDEV.P(Table2[6M Return vs Nifty])</f>
        <v>1.4431902565877524</v>
      </c>
      <c r="M197">
        <v>-2.3172702857502498</v>
      </c>
      <c r="N197">
        <f>(Table2[[#This Row],[1W Return vs Nifty]]-AVERAGE(Table2[1W Return vs Nifty]))/_xlfn.STDEV.P(Table2[1W Return vs Nifty])</f>
        <v>9.3805721160801991E-2</v>
      </c>
      <c r="O197">
        <v>363.7</v>
      </c>
      <c r="P197">
        <v>342.89358644056699</v>
      </c>
      <c r="Q197">
        <v>277.50258979913298</v>
      </c>
      <c r="R197">
        <v>58.879634674997497</v>
      </c>
      <c r="S197" s="1">
        <f>(Table2[[#This Row],[Close Price]]-Table2[[#This Row],[20D EMA]])/Table2[[#This Row],[20D EMA]]</f>
        <v>9.2108880945835098E-3</v>
      </c>
      <c r="T197" s="1">
        <f>(Table2[[#This Row],[Close Price]]-Table2[[#This Row],[50D EMA]])/Table2[[#This Row],[50D EMA]]</f>
        <v>7.0448717954134141E-2</v>
      </c>
      <c r="U197" s="1">
        <f>(Table2[[#This Row],[Close Price]]-Table2[[#This Row],[200D EMA]])/Table2[[#This Row],[200D EMA]]</f>
        <v>0.32269035855011258</v>
      </c>
      <c r="V197">
        <v>0.12026018413539</v>
      </c>
      <c r="W197">
        <v>363.25</v>
      </c>
      <c r="X197">
        <v>368.5</v>
      </c>
      <c r="Y197">
        <v>361.25</v>
      </c>
      <c r="Z197">
        <v>371.45</v>
      </c>
      <c r="AA197">
        <v>361.25</v>
      </c>
      <c r="AB197">
        <v>371.45</v>
      </c>
      <c r="AC197" s="1">
        <f>(Table2[[#This Row],[Close Price]]/Table2[[#This Row],[Day Low]])-1</f>
        <v>1.0461114934618099E-2</v>
      </c>
      <c r="AD197" s="1">
        <f>(Table2[[#This Row],[Day High]]/Table2[[#This Row],[Close Price]])-1</f>
        <v>3.9504154747309617E-3</v>
      </c>
      <c r="AE197" s="1">
        <f>(Table2[[#This Row],[Close Price]]/Table2[[#This Row],[Current Week Low]])-1</f>
        <v>1.6055363321799243E-2</v>
      </c>
      <c r="AF197" s="1">
        <f>(Table2[[#This Row],[Current Week High]]/Table2[[#This Row],[Close Price]])-1</f>
        <v>1.1987467647459393E-2</v>
      </c>
      <c r="AG197" s="1">
        <f>(Table2[[#This Row],[Close Price]]/Table2[[#This Row],[Current Month Low]])-1</f>
        <v>1.6055363321799243E-2</v>
      </c>
      <c r="AH197" s="1">
        <f>(Table2[[#This Row],[Current Month High]]/Table2[[#This Row],[Close Price]])-1</f>
        <v>1.1987467647459393E-2</v>
      </c>
      <c r="AI197">
        <v>4.8903419152704002</v>
      </c>
      <c r="AJ197">
        <v>112.72095044914499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0.35</v>
      </c>
      <c r="AM197" t="s">
        <v>3226</v>
      </c>
      <c r="AN197">
        <v>-1.1200000000000001</v>
      </c>
      <c r="AO197" t="s">
        <v>3227</v>
      </c>
      <c r="AP197">
        <v>7.1173606667729997E-2</v>
      </c>
      <c r="AQ197">
        <f>(Table2[[#This Row],[Sharpe Ratio]]-AVERAGE(Table2[Sharpe Ratio]))/_xlfn.STDEV.P(Table2[Sharpe Ratio])</f>
        <v>9.2257709192306858E-2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1.0707265121616469</v>
      </c>
      <c r="AS197">
        <f>_xlfn.RANK.AVG(Table2[[#This Row],[1Y Return vs Nifty Z-Score]],Table2[1Y Return vs Nifty Z-Score])</f>
        <v>333</v>
      </c>
      <c r="AT197">
        <f>_xlfn.RANK.AVG(Table2[[#This Row],[6M Return vs Nifty Z-Score]],Table2[6M Return vs Nifty Z-Score])</f>
        <v>56</v>
      </c>
      <c r="AU197">
        <f>_xlfn.RANK.AVG(Table2[[#This Row],[Sharpe Ratio Z-Score]],Table2[Sharpe Ratio Z-Score])</f>
        <v>323</v>
      </c>
      <c r="AV197">
        <f>(Table2[[#This Row],[Rank 1Y]]+Table2[[#This Row],[Rank 6M]]+Table2[[#This Row],[Rank Sharpe]])/3</f>
        <v>237.33333333333334</v>
      </c>
    </row>
    <row r="198" spans="1:48" x14ac:dyDescent="0.3">
      <c r="A198" t="s">
        <v>1854</v>
      </c>
      <c r="B198" t="s">
        <v>1855</v>
      </c>
      <c r="C198" t="s">
        <v>3166</v>
      </c>
      <c r="D198" t="s">
        <v>282</v>
      </c>
      <c r="E198">
        <v>4113.5208886999999</v>
      </c>
      <c r="F198">
        <v>2420.4499999999998</v>
      </c>
      <c r="G198">
        <v>82.031764083970501</v>
      </c>
      <c r="H198">
        <f>(Table2[[#This Row],[1Y Return vs Nifty]]-AVERAGE(Table2[1Y Return vs Nifty]))/_xlfn.STDEV.P(Table2[1Y Return vs Nifty])</f>
        <v>0.87240266300822877</v>
      </c>
      <c r="I198">
        <v>-7.71504789271156</v>
      </c>
      <c r="J198">
        <f>(Table2[[#This Row],[1M Return vs Nifty]]-AVERAGE(Table2[1M Return vs Nifty]))/_xlfn.STDEV.P(Table2[1M Return vs Nifty])</f>
        <v>-0.61228641517944238</v>
      </c>
      <c r="K198">
        <v>57.7811059586395</v>
      </c>
      <c r="L198">
        <f>(Table2[[#This Row],[6M Return vs Nifty]]-AVERAGE(Table2[6M Return vs Nifty]))/_xlfn.STDEV.P(Table2[6M Return vs Nifty])</f>
        <v>1.0411432228461874</v>
      </c>
      <c r="M198">
        <v>-4.5229271492525802</v>
      </c>
      <c r="N198">
        <f>(Table2[[#This Row],[1W Return vs Nifty]]-AVERAGE(Table2[1W Return vs Nifty]))/_xlfn.STDEV.P(Table2[1W Return vs Nifty])</f>
        <v>-0.4325155681116033</v>
      </c>
      <c r="O198">
        <v>2486.38</v>
      </c>
      <c r="P198">
        <v>2411.5804333373799</v>
      </c>
      <c r="Q198">
        <v>1933.68467332004</v>
      </c>
      <c r="R198">
        <v>33.272155591565998</v>
      </c>
      <c r="S198" s="1">
        <f>(Table2[[#This Row],[Close Price]]-Table2[[#This Row],[20D EMA]])/Table2[[#This Row],[20D EMA]]</f>
        <v>-2.6516461683250465E-2</v>
      </c>
      <c r="T198" s="1">
        <f>(Table2[[#This Row],[Close Price]]-Table2[[#This Row],[50D EMA]])/Table2[[#This Row],[50D EMA]]</f>
        <v>3.6779062145339166E-3</v>
      </c>
      <c r="U198" s="1">
        <f>(Table2[[#This Row],[Close Price]]-Table2[[#This Row],[200D EMA]])/Table2[[#This Row],[200D EMA]]</f>
        <v>0.25172942279374227</v>
      </c>
      <c r="V198">
        <v>0.30644914072495699</v>
      </c>
      <c r="W198">
        <v>2415.0500000000002</v>
      </c>
      <c r="X198">
        <v>2460</v>
      </c>
      <c r="Y198">
        <v>2405</v>
      </c>
      <c r="Z198">
        <v>2513.0500000000002</v>
      </c>
      <c r="AA198">
        <v>2405</v>
      </c>
      <c r="AB198">
        <v>2637.2</v>
      </c>
      <c r="AC198" s="1">
        <f>(Table2[[#This Row],[Close Price]]/Table2[[#This Row],[Day Low]])-1</f>
        <v>2.2359785511685271E-3</v>
      </c>
      <c r="AD198" s="1">
        <f>(Table2[[#This Row],[Day High]]/Table2[[#This Row],[Close Price]])-1</f>
        <v>1.6339936788613674E-2</v>
      </c>
      <c r="AE198" s="1">
        <f>(Table2[[#This Row],[Close Price]]/Table2[[#This Row],[Current Week Low]])-1</f>
        <v>6.4241164241163329E-3</v>
      </c>
      <c r="AF198" s="1">
        <f>(Table2[[#This Row],[Current Week High]]/Table2[[#This Row],[Close Price]])-1</f>
        <v>3.8257348840091909E-2</v>
      </c>
      <c r="AG198" s="1">
        <f>(Table2[[#This Row],[Close Price]]/Table2[[#This Row],[Current Month Low]])-1</f>
        <v>6.4241164241163329E-3</v>
      </c>
      <c r="AH198" s="1">
        <f>(Table2[[#This Row],[Current Month High]]/Table2[[#This Row],[Close Price]])-1</f>
        <v>8.9549463942655283E-2</v>
      </c>
      <c r="AI198">
        <v>15.6809684149641</v>
      </c>
      <c r="AJ198">
        <v>118.402887435145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0.08</v>
      </c>
      <c r="AM198" t="s">
        <v>3226</v>
      </c>
      <c r="AN198">
        <v>-7.64</v>
      </c>
      <c r="AO198" t="s">
        <v>3227</v>
      </c>
      <c r="AP198">
        <v>7.9138997660950002E-3</v>
      </c>
      <c r="AQ198">
        <f>(Table2[[#This Row],[Sharpe Ratio]]-AVERAGE(Table2[Sharpe Ratio]))/_xlfn.STDEV.P(Table2[Sharpe Ratio])</f>
        <v>-0.64357470317274246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0.22516919939062807</v>
      </c>
      <c r="AS198">
        <f>_xlfn.RANK.AVG(Table2[[#This Row],[1Y Return vs Nifty Z-Score]],Table2[1Y Return vs Nifty Z-Score])</f>
        <v>110</v>
      </c>
      <c r="AT198">
        <f>_xlfn.RANK.AVG(Table2[[#This Row],[6M Return vs Nifty Z-Score]],Table2[6M Return vs Nifty Z-Score])</f>
        <v>97</v>
      </c>
      <c r="AU198">
        <f>_xlfn.RANK.AVG(Table2[[#This Row],[Sharpe Ratio Z-Score]],Table2[Sharpe Ratio Z-Score])</f>
        <v>507</v>
      </c>
      <c r="AV198">
        <f>(Table2[[#This Row],[Rank 1Y]]+Table2[[#This Row],[Rank 6M]]+Table2[[#This Row],[Rank Sharpe]])/3</f>
        <v>238</v>
      </c>
    </row>
    <row r="199" spans="1:48" x14ac:dyDescent="0.3">
      <c r="A199" t="s">
        <v>902</v>
      </c>
      <c r="B199" t="s">
        <v>903</v>
      </c>
      <c r="C199" t="s">
        <v>3168</v>
      </c>
      <c r="D199" t="s">
        <v>514</v>
      </c>
      <c r="E199">
        <v>17499.964762475</v>
      </c>
      <c r="F199">
        <v>1021.15</v>
      </c>
      <c r="G199">
        <v>92.368193972627097</v>
      </c>
      <c r="H199">
        <f>(Table2[[#This Row],[1Y Return vs Nifty]]-AVERAGE(Table2[1Y Return vs Nifty]))/_xlfn.STDEV.P(Table2[1Y Return vs Nifty])</f>
        <v>1.0423960863536395</v>
      </c>
      <c r="I199">
        <v>-7.8727932882274496</v>
      </c>
      <c r="J199">
        <f>(Table2[[#This Row],[1M Return vs Nifty]]-AVERAGE(Table2[1M Return vs Nifty]))/_xlfn.STDEV.P(Table2[1M Return vs Nifty])</f>
        <v>-0.62736245390375189</v>
      </c>
      <c r="K199">
        <v>66.462755826153696</v>
      </c>
      <c r="L199">
        <f>(Table2[[#This Row],[6M Return vs Nifty]]-AVERAGE(Table2[6M Return vs Nifty]))/_xlfn.STDEV.P(Table2[6M Return vs Nifty])</f>
        <v>1.2874222238409627</v>
      </c>
      <c r="M199">
        <v>-3.4982504631761202</v>
      </c>
      <c r="N199">
        <f>(Table2[[#This Row],[1W Return vs Nifty]]-AVERAGE(Table2[1W Return vs Nifty]))/_xlfn.STDEV.P(Table2[1W Return vs Nifty])</f>
        <v>-0.18800375694675284</v>
      </c>
      <c r="O199">
        <v>997.06</v>
      </c>
      <c r="P199">
        <v>925.39675138545294</v>
      </c>
      <c r="Q199">
        <v>725.81929480059205</v>
      </c>
      <c r="R199">
        <v>56.524038848489297</v>
      </c>
      <c r="S199" s="1">
        <f>(Table2[[#This Row],[Close Price]]-Table2[[#This Row],[20D EMA]])/Table2[[#This Row],[20D EMA]]</f>
        <v>2.4161033438308662E-2</v>
      </c>
      <c r="T199" s="1">
        <f>(Table2[[#This Row],[Close Price]]-Table2[[#This Row],[50D EMA]])/Table2[[#This Row],[50D EMA]]</f>
        <v>0.10347264399965804</v>
      </c>
      <c r="U199" s="1">
        <f>(Table2[[#This Row],[Close Price]]-Table2[[#This Row],[200D EMA]])/Table2[[#This Row],[200D EMA]]</f>
        <v>0.40689288272578317</v>
      </c>
      <c r="V199">
        <v>0.62318259585468105</v>
      </c>
      <c r="W199">
        <v>987</v>
      </c>
      <c r="X199">
        <v>1034</v>
      </c>
      <c r="Y199">
        <v>974.1</v>
      </c>
      <c r="Z199">
        <v>1034</v>
      </c>
      <c r="AA199">
        <v>974.1</v>
      </c>
      <c r="AB199">
        <v>1057.25</v>
      </c>
      <c r="AC199" s="1">
        <f>(Table2[[#This Row],[Close Price]]/Table2[[#This Row],[Day Low]])-1</f>
        <v>3.4599797365754803E-2</v>
      </c>
      <c r="AD199" s="1">
        <f>(Table2[[#This Row],[Day High]]/Table2[[#This Row],[Close Price]])-1</f>
        <v>1.2583851539930579E-2</v>
      </c>
      <c r="AE199" s="1">
        <f>(Table2[[#This Row],[Close Price]]/Table2[[#This Row],[Current Week Low]])-1</f>
        <v>4.8300995790986567E-2</v>
      </c>
      <c r="AF199" s="1">
        <f>(Table2[[#This Row],[Current Week High]]/Table2[[#This Row],[Close Price]])-1</f>
        <v>1.2583851539930579E-2</v>
      </c>
      <c r="AG199" s="1">
        <f>(Table2[[#This Row],[Close Price]]/Table2[[#This Row],[Current Month Low]])-1</f>
        <v>4.8300995790986567E-2</v>
      </c>
      <c r="AH199" s="1">
        <f>(Table2[[#This Row],[Current Month High]]/Table2[[#This Row],[Close Price]])-1</f>
        <v>3.535229887871516E-2</v>
      </c>
      <c r="AI199">
        <v>16.437350046516102</v>
      </c>
      <c r="AJ199">
        <v>139.96005169780199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0.44</v>
      </c>
      <c r="AM199" t="s">
        <v>3226</v>
      </c>
      <c r="AN199">
        <v>-4.8499999999999996</v>
      </c>
      <c r="AO199" t="s">
        <v>3227</v>
      </c>
      <c r="AQ199">
        <f>(Table2[[#This Row],[Sharpe Ratio]]-AVERAGE(Table2[Sharpe Ratio]))/_xlfn.STDEV.P(Table2[Sharpe Ratio])</f>
        <v>-0.73562862250492922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0.77882347683916819</v>
      </c>
      <c r="AS199">
        <f>_xlfn.RANK.AVG(Table2[[#This Row],[1Y Return vs Nifty Z-Score]],Table2[1Y Return vs Nifty Z-Score])</f>
        <v>91</v>
      </c>
      <c r="AT199">
        <f>_xlfn.RANK.AVG(Table2[[#This Row],[6M Return vs Nifty Z-Score]],Table2[6M Return vs Nifty Z-Score])</f>
        <v>73</v>
      </c>
      <c r="AU199">
        <f>_xlfn.RANK.AVG(Table2[[#This Row],[Sharpe Ratio Z-Score]],Table2[Sharpe Ratio Z-Score])</f>
        <v>551.5</v>
      </c>
      <c r="AV199">
        <f>(Table2[[#This Row],[Rank 1Y]]+Table2[[#This Row],[Rank 6M]]+Table2[[#This Row],[Rank Sharpe]])/3</f>
        <v>238.5</v>
      </c>
    </row>
    <row r="200" spans="1:48" x14ac:dyDescent="0.3">
      <c r="A200" t="s">
        <v>881</v>
      </c>
      <c r="B200" t="s">
        <v>882</v>
      </c>
      <c r="C200" t="s">
        <v>3179</v>
      </c>
      <c r="D200" t="s">
        <v>449</v>
      </c>
      <c r="E200">
        <v>17985.80694278</v>
      </c>
      <c r="F200">
        <v>1259.8</v>
      </c>
      <c r="G200">
        <v>27.509602542411301</v>
      </c>
      <c r="H200">
        <f>(Table2[[#This Row],[1Y Return vs Nifty]]-AVERAGE(Table2[1Y Return vs Nifty]))/_xlfn.STDEV.P(Table2[1Y Return vs Nifty])</f>
        <v>-2.4271429350533891E-2</v>
      </c>
      <c r="I200">
        <v>-9.7232879197104101</v>
      </c>
      <c r="J200">
        <f>(Table2[[#This Row],[1M Return vs Nifty]]-AVERAGE(Table2[1M Return vs Nifty]))/_xlfn.STDEV.P(Table2[1M Return vs Nifty])</f>
        <v>-0.80421787736715089</v>
      </c>
      <c r="K200">
        <v>23.216345887888298</v>
      </c>
      <c r="L200">
        <f>(Table2[[#This Row],[6M Return vs Nifty]]-AVERAGE(Table2[6M Return vs Nifty]))/_xlfn.STDEV.P(Table2[6M Return vs Nifty])</f>
        <v>6.0618240872214547E-2</v>
      </c>
      <c r="M200">
        <v>-5.1313221190712603</v>
      </c>
      <c r="N200">
        <f>(Table2[[#This Row],[1W Return vs Nifty]]-AVERAGE(Table2[1W Return vs Nifty]))/_xlfn.STDEV.P(Table2[1W Return vs Nifty])</f>
        <v>-0.57769283035961905</v>
      </c>
      <c r="O200">
        <v>1306.73</v>
      </c>
      <c r="P200">
        <v>1295.49521987454</v>
      </c>
      <c r="Q200">
        <v>1112.65873253736</v>
      </c>
      <c r="R200">
        <v>31.534559624309999</v>
      </c>
      <c r="S200" s="1">
        <f>(Table2[[#This Row],[Close Price]]-Table2[[#This Row],[20D EMA]])/Table2[[#This Row],[20D EMA]]</f>
        <v>-3.5914075593274863E-2</v>
      </c>
      <c r="T200" s="1">
        <f>(Table2[[#This Row],[Close Price]]-Table2[[#This Row],[50D EMA]])/Table2[[#This Row],[50D EMA]]</f>
        <v>-2.7553339701243271E-2</v>
      </c>
      <c r="U200" s="1">
        <f>(Table2[[#This Row],[Close Price]]-Table2[[#This Row],[200D EMA]])/Table2[[#This Row],[200D EMA]]</f>
        <v>0.13224294490287417</v>
      </c>
      <c r="V200">
        <v>0.33995691126062499</v>
      </c>
      <c r="W200">
        <v>1256.1500000000001</v>
      </c>
      <c r="X200">
        <v>1279.2</v>
      </c>
      <c r="Y200">
        <v>1246</v>
      </c>
      <c r="Z200">
        <v>1333.95</v>
      </c>
      <c r="AA200">
        <v>1246</v>
      </c>
      <c r="AB200">
        <v>1349.4</v>
      </c>
      <c r="AC200" s="1">
        <f>(Table2[[#This Row],[Close Price]]/Table2[[#This Row],[Day Low]])-1</f>
        <v>2.9057039366315873E-3</v>
      </c>
      <c r="AD200" s="1">
        <f>(Table2[[#This Row],[Day High]]/Table2[[#This Row],[Close Price]])-1</f>
        <v>1.5399269725353326E-2</v>
      </c>
      <c r="AE200" s="1">
        <f>(Table2[[#This Row],[Close Price]]/Table2[[#This Row],[Current Week Low]])-1</f>
        <v>1.1075441412520037E-2</v>
      </c>
      <c r="AF200" s="1">
        <f>(Table2[[#This Row],[Current Week High]]/Table2[[#This Row],[Close Price]])-1</f>
        <v>5.8858548976028047E-2</v>
      </c>
      <c r="AG200" s="1">
        <f>(Table2[[#This Row],[Close Price]]/Table2[[#This Row],[Current Month Low]])-1</f>
        <v>1.1075441412520037E-2</v>
      </c>
      <c r="AH200" s="1">
        <f>(Table2[[#This Row],[Current Month High]]/Table2[[#This Row],[Close Price]])-1</f>
        <v>7.1122400381012918E-2</v>
      </c>
      <c r="AI200">
        <v>22.535323067153499</v>
      </c>
      <c r="AJ200">
        <v>73.168384879724996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0.02</v>
      </c>
      <c r="AM200" t="s">
        <v>3226</v>
      </c>
      <c r="AN200">
        <v>-3.75</v>
      </c>
      <c r="AO200" t="s">
        <v>3227</v>
      </c>
      <c r="AP200">
        <v>0.145128711575226</v>
      </c>
      <c r="AQ200">
        <f>(Table2[[#This Row],[Sharpe Ratio]]-AVERAGE(Table2[Sharpe Ratio]))/_xlfn.STDEV.P(Table2[Sharpe Ratio])</f>
        <v>0.95249823062581029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-0.39306566557927902</v>
      </c>
      <c r="AS200">
        <f>_xlfn.RANK.AVG(Table2[[#This Row],[1Y Return vs Nifty Z-Score]],Table2[1Y Return vs Nifty Z-Score])</f>
        <v>305</v>
      </c>
      <c r="AT200">
        <f>_xlfn.RANK.AVG(Table2[[#This Row],[6M Return vs Nifty Z-Score]],Table2[6M Return vs Nifty Z-Score])</f>
        <v>288</v>
      </c>
      <c r="AU200">
        <f>_xlfn.RANK.AVG(Table2[[#This Row],[Sharpe Ratio Z-Score]],Table2[Sharpe Ratio Z-Score])</f>
        <v>124</v>
      </c>
      <c r="AV200">
        <f>(Table2[[#This Row],[Rank 1Y]]+Table2[[#This Row],[Rank 6M]]+Table2[[#This Row],[Rank Sharpe]])/3</f>
        <v>239</v>
      </c>
    </row>
    <row r="201" spans="1:48" x14ac:dyDescent="0.3">
      <c r="A201" t="s">
        <v>55</v>
      </c>
      <c r="B201" t="s">
        <v>56</v>
      </c>
      <c r="C201" t="s">
        <v>3173</v>
      </c>
      <c r="D201" t="s">
        <v>57</v>
      </c>
      <c r="E201">
        <v>389224.17861876002</v>
      </c>
      <c r="F201">
        <v>401.4</v>
      </c>
      <c r="G201">
        <v>42.919653130551502</v>
      </c>
      <c r="H201">
        <f>(Table2[[#This Row],[1Y Return vs Nifty]]-AVERAGE(Table2[1Y Return vs Nifty]))/_xlfn.STDEV.P(Table2[1Y Return vs Nifty])</f>
        <v>0.22916300416492202</v>
      </c>
      <c r="I201">
        <v>-4.5971104920449397</v>
      </c>
      <c r="J201">
        <f>(Table2[[#This Row],[1M Return vs Nifty]]-AVERAGE(Table2[1M Return vs Nifty]))/_xlfn.STDEV.P(Table2[1M Return vs Nifty])</f>
        <v>-0.31429898525355204</v>
      </c>
      <c r="K201">
        <v>9.1962472609451407</v>
      </c>
      <c r="L201">
        <f>(Table2[[#This Row],[6M Return vs Nifty]]-AVERAGE(Table2[6M Return vs Nifty]))/_xlfn.STDEV.P(Table2[6M Return vs Nifty])</f>
        <v>-0.3371006186054058</v>
      </c>
      <c r="M201">
        <v>-1.44555095105746</v>
      </c>
      <c r="N201">
        <f>(Table2[[#This Row],[1W Return vs Nifty]]-AVERAGE(Table2[1W Return vs Nifty]))/_xlfn.STDEV.P(Table2[1W Return vs Nifty])</f>
        <v>0.30181833260148799</v>
      </c>
      <c r="O201">
        <v>401.69</v>
      </c>
      <c r="P201">
        <v>395.753221544089</v>
      </c>
      <c r="Q201">
        <v>347.85735002698698</v>
      </c>
      <c r="R201">
        <v>50.228490354588999</v>
      </c>
      <c r="S201" s="1">
        <f>(Table2[[#This Row],[Close Price]]-Table2[[#This Row],[20D EMA]])/Table2[[#This Row],[20D EMA]]</f>
        <v>-7.2194976225452582E-4</v>
      </c>
      <c r="T201" s="1">
        <f>(Table2[[#This Row],[Close Price]]-Table2[[#This Row],[50D EMA]])/Table2[[#This Row],[50D EMA]]</f>
        <v>1.4268433327918962E-2</v>
      </c>
      <c r="U201" s="1">
        <f>(Table2[[#This Row],[Close Price]]-Table2[[#This Row],[200D EMA]])/Table2[[#This Row],[200D EMA]]</f>
        <v>0.15392128402306041</v>
      </c>
      <c r="V201">
        <v>0.82046671710938301</v>
      </c>
      <c r="W201">
        <v>399.35</v>
      </c>
      <c r="X201">
        <v>407.3</v>
      </c>
      <c r="Y201">
        <v>385.3</v>
      </c>
      <c r="Z201">
        <v>407.3</v>
      </c>
      <c r="AA201">
        <v>385.3</v>
      </c>
      <c r="AB201">
        <v>419.1</v>
      </c>
      <c r="AC201" s="1">
        <f>(Table2[[#This Row],[Close Price]]/Table2[[#This Row],[Day Low]])-1</f>
        <v>5.1333416802301635E-3</v>
      </c>
      <c r="AD201" s="1">
        <f>(Table2[[#This Row],[Day High]]/Table2[[#This Row],[Close Price]])-1</f>
        <v>1.4698555057299556E-2</v>
      </c>
      <c r="AE201" s="1">
        <f>(Table2[[#This Row],[Close Price]]/Table2[[#This Row],[Current Week Low]])-1</f>
        <v>4.1785621593563471E-2</v>
      </c>
      <c r="AF201" s="1">
        <f>(Table2[[#This Row],[Current Week High]]/Table2[[#This Row],[Close Price]])-1</f>
        <v>1.4698555057299556E-2</v>
      </c>
      <c r="AG201" s="1">
        <f>(Table2[[#This Row],[Close Price]]/Table2[[#This Row],[Current Month Low]])-1</f>
        <v>4.1785621593563471E-2</v>
      </c>
      <c r="AH201" s="1">
        <f>(Table2[[#This Row],[Current Month High]]/Table2[[#This Row],[Close Price]])-1</f>
        <v>4.4095665171898446E-2</v>
      </c>
      <c r="AI201">
        <v>6.2032884902840202</v>
      </c>
      <c r="AJ201">
        <v>76.245883644346804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0.06</v>
      </c>
      <c r="AM201" t="s">
        <v>3226</v>
      </c>
      <c r="AN201">
        <v>-1.87</v>
      </c>
      <c r="AO201" t="s">
        <v>3227</v>
      </c>
      <c r="AP201">
        <v>0.18185894867805</v>
      </c>
      <c r="AQ201">
        <f>(Table2[[#This Row],[Sharpe Ratio]]-AVERAGE(Table2[Sharpe Ratio]))/_xlfn.STDEV.P(Table2[Sharpe Ratio])</f>
        <v>1.3797417367668841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1.2593234696743363</v>
      </c>
      <c r="AS201">
        <f>_xlfn.RANK.AVG(Table2[[#This Row],[1Y Return vs Nifty Z-Score]],Table2[1Y Return vs Nifty Z-Score])</f>
        <v>234</v>
      </c>
      <c r="AT201">
        <f>_xlfn.RANK.AVG(Table2[[#This Row],[6M Return vs Nifty Z-Score]],Table2[6M Return vs Nifty Z-Score])</f>
        <v>423</v>
      </c>
      <c r="AU201">
        <f>_xlfn.RANK.AVG(Table2[[#This Row],[Sharpe Ratio Z-Score]],Table2[Sharpe Ratio Z-Score])</f>
        <v>61</v>
      </c>
      <c r="AV201">
        <f>(Table2[[#This Row],[Rank 1Y]]+Table2[[#This Row],[Rank 6M]]+Table2[[#This Row],[Rank Sharpe]])/3</f>
        <v>239.33333333333334</v>
      </c>
    </row>
    <row r="202" spans="1:48" x14ac:dyDescent="0.3">
      <c r="A202" t="s">
        <v>1185</v>
      </c>
      <c r="B202" t="s">
        <v>1186</v>
      </c>
      <c r="C202" t="s">
        <v>3182</v>
      </c>
      <c r="D202" t="s">
        <v>383</v>
      </c>
      <c r="E202">
        <v>10464.4198808</v>
      </c>
      <c r="F202">
        <v>189.68</v>
      </c>
      <c r="G202">
        <v>24.558656872782901</v>
      </c>
      <c r="H202">
        <f>(Table2[[#This Row],[1Y Return vs Nifty]]-AVERAGE(Table2[1Y Return vs Nifty]))/_xlfn.STDEV.P(Table2[1Y Return vs Nifty])</f>
        <v>-7.2802823834905911E-2</v>
      </c>
      <c r="I202">
        <v>-8.8902499227879801</v>
      </c>
      <c r="J202">
        <f>(Table2[[#This Row],[1M Return vs Nifty]]-AVERAGE(Table2[1M Return vs Nifty]))/_xlfn.STDEV.P(Table2[1M Return vs Nifty])</f>
        <v>-0.72460279218922097</v>
      </c>
      <c r="K202">
        <v>42.338110624584097</v>
      </c>
      <c r="L202">
        <f>(Table2[[#This Row],[6M Return vs Nifty]]-AVERAGE(Table2[6M Return vs Nifty]))/_xlfn.STDEV.P(Table2[6M Return vs Nifty])</f>
        <v>0.60305996433220077</v>
      </c>
      <c r="M202">
        <v>-8.1187319075483799</v>
      </c>
      <c r="N202">
        <f>(Table2[[#This Row],[1W Return vs Nifty]]-AVERAGE(Table2[1W Return vs Nifty]))/_xlfn.STDEV.P(Table2[1W Return vs Nifty])</f>
        <v>-1.290558642569225</v>
      </c>
      <c r="O202">
        <v>195.64</v>
      </c>
      <c r="P202">
        <v>196.09773831494999</v>
      </c>
      <c r="Q202">
        <v>170.19711964083399</v>
      </c>
      <c r="R202">
        <v>36.266515269589</v>
      </c>
      <c r="S202" s="1">
        <f>(Table2[[#This Row],[Close Price]]-Table2[[#This Row],[20D EMA]])/Table2[[#This Row],[20D EMA]]</f>
        <v>-3.0464117767327641E-2</v>
      </c>
      <c r="T202" s="1">
        <f>(Table2[[#This Row],[Close Price]]-Table2[[#This Row],[50D EMA]])/Table2[[#This Row],[50D EMA]]</f>
        <v>-3.2727242904977014E-2</v>
      </c>
      <c r="U202" s="1">
        <f>(Table2[[#This Row],[Close Price]]-Table2[[#This Row],[200D EMA]])/Table2[[#This Row],[200D EMA]]</f>
        <v>0.11447244465876173</v>
      </c>
      <c r="V202">
        <v>0.195588776058255</v>
      </c>
      <c r="W202">
        <v>188.84</v>
      </c>
      <c r="X202">
        <v>192.44</v>
      </c>
      <c r="Y202">
        <v>184</v>
      </c>
      <c r="Z202">
        <v>193.99</v>
      </c>
      <c r="AA202">
        <v>184</v>
      </c>
      <c r="AB202">
        <v>205.5</v>
      </c>
      <c r="AC202" s="1">
        <f>(Table2[[#This Row],[Close Price]]/Table2[[#This Row],[Day Low]])-1</f>
        <v>4.4482101249736505E-3</v>
      </c>
      <c r="AD202" s="1">
        <f>(Table2[[#This Row],[Day High]]/Table2[[#This Row],[Close Price]])-1</f>
        <v>1.4550822437789934E-2</v>
      </c>
      <c r="AE202" s="1">
        <f>(Table2[[#This Row],[Close Price]]/Table2[[#This Row],[Current Week Low]])-1</f>
        <v>3.086956521739137E-2</v>
      </c>
      <c r="AF202" s="1">
        <f>(Table2[[#This Row],[Current Week High]]/Table2[[#This Row],[Close Price]])-1</f>
        <v>2.2722479966258868E-2</v>
      </c>
      <c r="AG202" s="1">
        <f>(Table2[[#This Row],[Close Price]]/Table2[[#This Row],[Current Month Low]])-1</f>
        <v>3.086956521739137E-2</v>
      </c>
      <c r="AH202" s="1">
        <f>(Table2[[#This Row],[Current Month High]]/Table2[[#This Row],[Close Price]])-1</f>
        <v>8.3403627161535265E-2</v>
      </c>
      <c r="AI202">
        <v>29.164909320961598</v>
      </c>
      <c r="AJ202">
        <v>61.292517006802697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-0.04</v>
      </c>
      <c r="AM202" t="s">
        <v>3227</v>
      </c>
      <c r="AN202">
        <v>-6.52</v>
      </c>
      <c r="AO202" t="s">
        <v>3227</v>
      </c>
      <c r="AP202">
        <v>9.5178258502971E-2</v>
      </c>
      <c r="AQ202">
        <f>(Table2[[#This Row],[Sharpe Ratio]]-AVERAGE(Table2[Sharpe Ratio]))/_xlfn.STDEV.P(Table2[Sharpe Ratio])</f>
        <v>0.3714781124005293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321</v>
      </c>
      <c r="AT202">
        <f>_xlfn.RANK.AVG(Table2[[#This Row],[6M Return vs Nifty Z-Score]],Table2[6M Return vs Nifty Z-Score])</f>
        <v>155</v>
      </c>
      <c r="AU202">
        <f>_xlfn.RANK.AVG(Table2[[#This Row],[Sharpe Ratio Z-Score]],Table2[Sharpe Ratio Z-Score])</f>
        <v>242</v>
      </c>
      <c r="AV202">
        <f>(Table2[[#This Row],[Rank 1Y]]+Table2[[#This Row],[Rank 6M]]+Table2[[#This Row],[Rank Sharpe]])/3</f>
        <v>239.33333333333334</v>
      </c>
    </row>
    <row r="203" spans="1:48" x14ac:dyDescent="0.3">
      <c r="A203" t="s">
        <v>304</v>
      </c>
      <c r="B203" t="s">
        <v>305</v>
      </c>
      <c r="C203" t="s">
        <v>3180</v>
      </c>
      <c r="D203" t="s">
        <v>166</v>
      </c>
      <c r="E203">
        <v>92030.934472649998</v>
      </c>
      <c r="F203">
        <v>264.3</v>
      </c>
      <c r="G203">
        <v>78.861554435252998</v>
      </c>
      <c r="H203">
        <f>(Table2[[#This Row],[1Y Return vs Nifty]]-AVERAGE(Table2[1Y Return vs Nifty]))/_xlfn.STDEV.P(Table2[1Y Return vs Nifty])</f>
        <v>0.82026524257261435</v>
      </c>
      <c r="I203">
        <v>-16.495103343159698</v>
      </c>
      <c r="J203">
        <f>(Table2[[#This Row],[1M Return vs Nifty]]-AVERAGE(Table2[1M Return vs Nifty]))/_xlfn.STDEV.P(Table2[1M Return vs Nifty])</f>
        <v>-1.4514136400321498</v>
      </c>
      <c r="K203">
        <v>2.0413839778807001</v>
      </c>
      <c r="L203">
        <f>(Table2[[#This Row],[6M Return vs Nifty]]-AVERAGE(Table2[6M Return vs Nifty]))/_xlfn.STDEV.P(Table2[6M Return vs Nifty])</f>
        <v>-0.54006809696465985</v>
      </c>
      <c r="M203">
        <v>-4.4684262729783804</v>
      </c>
      <c r="N203">
        <f>(Table2[[#This Row],[1W Return vs Nifty]]-AVERAGE(Table2[1W Return vs Nifty]))/_xlfn.STDEV.P(Table2[1W Return vs Nifty])</f>
        <v>-0.41951038496558835</v>
      </c>
      <c r="O203">
        <v>279.02999999999997</v>
      </c>
      <c r="P203">
        <v>289.12491529743102</v>
      </c>
      <c r="Q203">
        <v>252.78591505857301</v>
      </c>
      <c r="R203">
        <v>31.458892952781699</v>
      </c>
      <c r="S203" s="1">
        <f>(Table2[[#This Row],[Close Price]]-Table2[[#This Row],[20D EMA]])/Table2[[#This Row],[20D EMA]]</f>
        <v>-5.2790022578217265E-2</v>
      </c>
      <c r="T203" s="1">
        <f>(Table2[[#This Row],[Close Price]]-Table2[[#This Row],[50D EMA]])/Table2[[#This Row],[50D EMA]]</f>
        <v>-8.5862248405305749E-2</v>
      </c>
      <c r="U203" s="1">
        <f>(Table2[[#This Row],[Close Price]]-Table2[[#This Row],[200D EMA]])/Table2[[#This Row],[200D EMA]]</f>
        <v>4.5548759861715686E-2</v>
      </c>
      <c r="V203">
        <v>0.65713855981498803</v>
      </c>
      <c r="W203">
        <v>263.25</v>
      </c>
      <c r="X203">
        <v>267.45</v>
      </c>
      <c r="Y203">
        <v>257.35000000000002</v>
      </c>
      <c r="Z203">
        <v>267.7</v>
      </c>
      <c r="AA203">
        <v>257.35000000000002</v>
      </c>
      <c r="AB203">
        <v>292</v>
      </c>
      <c r="AC203" s="1">
        <f>(Table2[[#This Row],[Close Price]]/Table2[[#This Row],[Day Low]])-1</f>
        <v>3.9886039886041225E-3</v>
      </c>
      <c r="AD203" s="1">
        <f>(Table2[[#This Row],[Day High]]/Table2[[#This Row],[Close Price]])-1</f>
        <v>1.1918274687854558E-2</v>
      </c>
      <c r="AE203" s="1">
        <f>(Table2[[#This Row],[Close Price]]/Table2[[#This Row],[Current Week Low]])-1</f>
        <v>2.7006022925976314E-2</v>
      </c>
      <c r="AF203" s="1">
        <f>(Table2[[#This Row],[Current Week High]]/Table2[[#This Row],[Close Price]])-1</f>
        <v>1.2864169504350986E-2</v>
      </c>
      <c r="AG203" s="1">
        <f>(Table2[[#This Row],[Close Price]]/Table2[[#This Row],[Current Month Low]])-1</f>
        <v>2.7006022925976314E-2</v>
      </c>
      <c r="AH203" s="1">
        <f>(Table2[[#This Row],[Current Month High]]/Table2[[#This Row],[Close Price]])-1</f>
        <v>0.10480514566780164</v>
      </c>
      <c r="AI203">
        <v>26.882330684827799</v>
      </c>
      <c r="AJ203">
        <v>132.86343612334801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-0.14000000000000001</v>
      </c>
      <c r="AM203" t="s">
        <v>3227</v>
      </c>
      <c r="AN203">
        <v>-10.29</v>
      </c>
      <c r="AO203" t="s">
        <v>3227</v>
      </c>
      <c r="AP203">
        <v>0.163957659431338</v>
      </c>
      <c r="AQ203">
        <f>(Table2[[#This Row],[Sharpe Ratio]]-AVERAGE(Table2[Sharpe Ratio]))/_xlfn.STDEV.P(Table2[Sharpe Ratio])</f>
        <v>1.1715152131863242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119</v>
      </c>
      <c r="AT203">
        <f>_xlfn.RANK.AVG(Table2[[#This Row],[6M Return vs Nifty Z-Score]],Table2[6M Return vs Nifty Z-Score])</f>
        <v>506</v>
      </c>
      <c r="AU203">
        <f>_xlfn.RANK.AVG(Table2[[#This Row],[Sharpe Ratio Z-Score]],Table2[Sharpe Ratio Z-Score])</f>
        <v>94</v>
      </c>
      <c r="AV203">
        <f>(Table2[[#This Row],[Rank 1Y]]+Table2[[#This Row],[Rank 6M]]+Table2[[#This Row],[Rank Sharpe]])/3</f>
        <v>239.66666666666666</v>
      </c>
    </row>
    <row r="204" spans="1:48" x14ac:dyDescent="0.3">
      <c r="A204" t="s">
        <v>851</v>
      </c>
      <c r="B204" t="s">
        <v>852</v>
      </c>
      <c r="C204" t="s">
        <v>3175</v>
      </c>
      <c r="D204" t="s">
        <v>127</v>
      </c>
      <c r="E204">
        <v>18875.3943381299</v>
      </c>
      <c r="F204">
        <v>1034.55</v>
      </c>
      <c r="G204">
        <v>175.673995562313</v>
      </c>
      <c r="H204">
        <f>(Table2[[#This Row],[1Y Return vs Nifty]]-AVERAGE(Table2[1Y Return vs Nifty]))/_xlfn.STDEV.P(Table2[1Y Return vs Nifty])</f>
        <v>2.4124473080336992</v>
      </c>
      <c r="I204">
        <v>8.6427696514922001</v>
      </c>
      <c r="J204">
        <f>(Table2[[#This Row],[1M Return vs Nifty]]-AVERAGE(Table2[1M Return vs Nifty]))/_xlfn.STDEV.P(Table2[1M Return vs Nifty])</f>
        <v>0.95106248597288889</v>
      </c>
      <c r="K204">
        <v>-17.332578962745199</v>
      </c>
      <c r="L204">
        <f>(Table2[[#This Row],[6M Return vs Nifty]]-AVERAGE(Table2[6M Return vs Nifty]))/_xlfn.STDEV.P(Table2[6M Return vs Nifty])</f>
        <v>-1.0896641197415298</v>
      </c>
      <c r="M204">
        <v>-7.24819671774166</v>
      </c>
      <c r="N204">
        <f>(Table2[[#This Row],[1W Return vs Nifty]]-AVERAGE(Table2[1W Return vs Nifty]))/_xlfn.STDEV.P(Table2[1W Return vs Nifty])</f>
        <v>-1.0828285957801105</v>
      </c>
      <c r="O204">
        <v>1010.95</v>
      </c>
      <c r="P204">
        <v>961.04200657179899</v>
      </c>
      <c r="Q204">
        <v>855.04528618824804</v>
      </c>
      <c r="R204">
        <v>50.728000377267001</v>
      </c>
      <c r="S204" s="1">
        <f>(Table2[[#This Row],[Close Price]]-Table2[[#This Row],[20D EMA]])/Table2[[#This Row],[20D EMA]]</f>
        <v>2.3344379049408882E-2</v>
      </c>
      <c r="T204" s="1">
        <f>(Table2[[#This Row],[Close Price]]-Table2[[#This Row],[50D EMA]])/Table2[[#This Row],[50D EMA]]</f>
        <v>7.6487804825947761E-2</v>
      </c>
      <c r="U204" s="1">
        <f>(Table2[[#This Row],[Close Price]]-Table2[[#This Row],[200D EMA]])/Table2[[#This Row],[200D EMA]]</f>
        <v>0.2099359141689156</v>
      </c>
      <c r="V204">
        <v>1.8194778021729301</v>
      </c>
      <c r="W204">
        <v>1017.9</v>
      </c>
      <c r="X204">
        <v>1060.5999999999999</v>
      </c>
      <c r="Y204">
        <v>1017.9</v>
      </c>
      <c r="Z204">
        <v>1149</v>
      </c>
      <c r="AA204">
        <v>895.3</v>
      </c>
      <c r="AB204">
        <v>1149</v>
      </c>
      <c r="AC204" s="1">
        <f>(Table2[[#This Row],[Close Price]]/Table2[[#This Row],[Day Low]])-1</f>
        <v>1.6357206012378445E-2</v>
      </c>
      <c r="AD204" s="1">
        <f>(Table2[[#This Row],[Day High]]/Table2[[#This Row],[Close Price]])-1</f>
        <v>2.5180029964718909E-2</v>
      </c>
      <c r="AE204" s="1">
        <f>(Table2[[#This Row],[Close Price]]/Table2[[#This Row],[Current Week Low]])-1</f>
        <v>1.6357206012378445E-2</v>
      </c>
      <c r="AF204" s="1">
        <f>(Table2[[#This Row],[Current Week High]]/Table2[[#This Row],[Close Price]])-1</f>
        <v>0.11062780919240245</v>
      </c>
      <c r="AG204" s="1">
        <f>(Table2[[#This Row],[Close Price]]/Table2[[#This Row],[Current Month Low]])-1</f>
        <v>0.15553445772366814</v>
      </c>
      <c r="AH204" s="1">
        <f>(Table2[[#This Row],[Current Month High]]/Table2[[#This Row],[Close Price]])-1</f>
        <v>0.11062780919240245</v>
      </c>
      <c r="AI204">
        <v>27.011744236624601</v>
      </c>
      <c r="AJ204">
        <v>217.10344827586201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0.22</v>
      </c>
      <c r="AM204" t="s">
        <v>3226</v>
      </c>
      <c r="AN204">
        <v>12.91</v>
      </c>
      <c r="AO204" t="s">
        <v>3226</v>
      </c>
      <c r="AP204">
        <v>0.23937752453148001</v>
      </c>
      <c r="AQ204">
        <f>(Table2[[#This Row],[Sharpe Ratio]]-AVERAGE(Table2[Sharpe Ratio]))/_xlfn.STDEV.P(Table2[Sharpe Ratio])</f>
        <v>2.0487937210235101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3.239810799508458</v>
      </c>
      <c r="AS204">
        <f>_xlfn.RANK.AVG(Table2[[#This Row],[1Y Return vs Nifty Z-Score]],Table2[1Y Return vs Nifty Z-Score])</f>
        <v>27</v>
      </c>
      <c r="AT204">
        <f>_xlfn.RANK.AVG(Table2[[#This Row],[6M Return vs Nifty Z-Score]],Table2[6M Return vs Nifty Z-Score])</f>
        <v>681</v>
      </c>
      <c r="AU204">
        <f>_xlfn.RANK.AVG(Table2[[#This Row],[Sharpe Ratio Z-Score]],Table2[Sharpe Ratio Z-Score])</f>
        <v>16</v>
      </c>
      <c r="AV204">
        <f>(Table2[[#This Row],[Rank 1Y]]+Table2[[#This Row],[Rank 6M]]+Table2[[#This Row],[Rank Sharpe]])/3</f>
        <v>241.33333333333334</v>
      </c>
    </row>
    <row r="205" spans="1:48" x14ac:dyDescent="0.3">
      <c r="A205" t="s">
        <v>805</v>
      </c>
      <c r="B205" t="s">
        <v>806</v>
      </c>
      <c r="C205" t="s">
        <v>3170</v>
      </c>
      <c r="D205" t="s">
        <v>37</v>
      </c>
      <c r="E205">
        <v>20449.849384360001</v>
      </c>
      <c r="F205">
        <v>556.9</v>
      </c>
      <c r="G205">
        <v>27.139090281987301</v>
      </c>
      <c r="H205">
        <f>(Table2[[#This Row],[1Y Return vs Nifty]]-AVERAGE(Table2[1Y Return vs Nifty]))/_xlfn.STDEV.P(Table2[1Y Return vs Nifty])</f>
        <v>-3.0364891814787891E-2</v>
      </c>
      <c r="I205">
        <v>-6.7633733718759101</v>
      </c>
      <c r="J205">
        <f>(Table2[[#This Row],[1M Return vs Nifty]]-AVERAGE(Table2[1M Return vs Nifty]))/_xlfn.STDEV.P(Table2[1M Return vs Nifty])</f>
        <v>-0.52133300330878163</v>
      </c>
      <c r="K205">
        <v>24.078059544367498</v>
      </c>
      <c r="L205">
        <f>(Table2[[#This Row],[6M Return vs Nifty]]-AVERAGE(Table2[6M Return vs Nifty]))/_xlfn.STDEV.P(Table2[6M Return vs Nifty])</f>
        <v>8.5063131152271113E-2</v>
      </c>
      <c r="M205">
        <v>0.310200384880019</v>
      </c>
      <c r="N205">
        <f>(Table2[[#This Row],[1W Return vs Nifty]]-AVERAGE(Table2[1W Return vs Nifty]))/_xlfn.STDEV.P(Table2[1W Return vs Nifty])</f>
        <v>0.72078164555535063</v>
      </c>
      <c r="O205">
        <v>553.04</v>
      </c>
      <c r="P205">
        <v>530.28101579646</v>
      </c>
      <c r="Q205">
        <v>462.10887302646898</v>
      </c>
      <c r="R205">
        <v>50.415147165957997</v>
      </c>
      <c r="S205" s="1">
        <f>(Table2[[#This Row],[Close Price]]-Table2[[#This Row],[20D EMA]])/Table2[[#This Row],[20D EMA]]</f>
        <v>6.9796036453059701E-3</v>
      </c>
      <c r="T205" s="1">
        <f>(Table2[[#This Row],[Close Price]]-Table2[[#This Row],[50D EMA]])/Table2[[#This Row],[50D EMA]]</f>
        <v>5.0197882652011173E-2</v>
      </c>
      <c r="U205" s="1">
        <f>(Table2[[#This Row],[Close Price]]-Table2[[#This Row],[200D EMA]])/Table2[[#This Row],[200D EMA]]</f>
        <v>0.20512726006042625</v>
      </c>
      <c r="V205">
        <v>0.71068564605307505</v>
      </c>
      <c r="W205">
        <v>554</v>
      </c>
      <c r="X205">
        <v>572.20000000000005</v>
      </c>
      <c r="Y205">
        <v>532.15</v>
      </c>
      <c r="Z205">
        <v>595.85</v>
      </c>
      <c r="AA205">
        <v>532.15</v>
      </c>
      <c r="AB205">
        <v>595.85</v>
      </c>
      <c r="AC205" s="1">
        <f>(Table2[[#This Row],[Close Price]]/Table2[[#This Row],[Day Low]])-1</f>
        <v>5.2346570397110437E-3</v>
      </c>
      <c r="AD205" s="1">
        <f>(Table2[[#This Row],[Day High]]/Table2[[#This Row],[Close Price]])-1</f>
        <v>2.7473514095888163E-2</v>
      </c>
      <c r="AE205" s="1">
        <f>(Table2[[#This Row],[Close Price]]/Table2[[#This Row],[Current Week Low]])-1</f>
        <v>4.6509442826270897E-2</v>
      </c>
      <c r="AF205" s="1">
        <f>(Table2[[#This Row],[Current Week High]]/Table2[[#This Row],[Close Price]])-1</f>
        <v>6.9940743400969785E-2</v>
      </c>
      <c r="AG205" s="1">
        <f>(Table2[[#This Row],[Close Price]]/Table2[[#This Row],[Current Month Low]])-1</f>
        <v>4.6509442826270897E-2</v>
      </c>
      <c r="AH205" s="1">
        <f>(Table2[[#This Row],[Current Month High]]/Table2[[#This Row],[Close Price]])-1</f>
        <v>6.9940743400969785E-2</v>
      </c>
      <c r="AI205">
        <v>6.9940743400969696</v>
      </c>
      <c r="AJ205">
        <v>67.237237237237196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0.15</v>
      </c>
      <c r="AM205" t="s">
        <v>3226</v>
      </c>
      <c r="AN205">
        <v>2.84</v>
      </c>
      <c r="AO205" t="s">
        <v>3226</v>
      </c>
      <c r="AP205">
        <v>0.13723680478099701</v>
      </c>
      <c r="AQ205">
        <f>(Table2[[#This Row],[Sharpe Ratio]]-AVERAGE(Table2[Sharpe Ratio]))/_xlfn.STDEV.P(Table2[Sharpe Ratio])</f>
        <v>0.8607001319784775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1.1148470135625297</v>
      </c>
      <c r="AS205">
        <f>_xlfn.RANK.AVG(Table2[[#This Row],[1Y Return vs Nifty Z-Score]],Table2[1Y Return vs Nifty Z-Score])</f>
        <v>307</v>
      </c>
      <c r="AT205">
        <f>_xlfn.RANK.AVG(Table2[[#This Row],[6M Return vs Nifty Z-Score]],Table2[6M Return vs Nifty Z-Score])</f>
        <v>284</v>
      </c>
      <c r="AU205">
        <f>_xlfn.RANK.AVG(Table2[[#This Row],[Sharpe Ratio Z-Score]],Table2[Sharpe Ratio Z-Score])</f>
        <v>141</v>
      </c>
      <c r="AV205">
        <f>(Table2[[#This Row],[Rank 1Y]]+Table2[[#This Row],[Rank 6M]]+Table2[[#This Row],[Rank Sharpe]])/3</f>
        <v>244</v>
      </c>
    </row>
    <row r="206" spans="1:48" x14ac:dyDescent="0.3">
      <c r="A206" t="s">
        <v>139</v>
      </c>
      <c r="B206" t="s">
        <v>140</v>
      </c>
      <c r="C206" t="s">
        <v>3170</v>
      </c>
      <c r="D206" t="s">
        <v>141</v>
      </c>
      <c r="E206">
        <v>210072.07890495</v>
      </c>
      <c r="F206">
        <v>646.65</v>
      </c>
      <c r="G206">
        <v>50.6688884971798</v>
      </c>
      <c r="H206">
        <f>(Table2[[#This Row],[1Y Return vs Nifty]]-AVERAGE(Table2[1Y Return vs Nifty]))/_xlfn.STDEV.P(Table2[1Y Return vs Nifty])</f>
        <v>0.35660730190336309</v>
      </c>
      <c r="I206">
        <v>5.0593031834088897</v>
      </c>
      <c r="J206">
        <f>(Table2[[#This Row],[1M Return vs Nifty]]-AVERAGE(Table2[1M Return vs Nifty]))/_xlfn.STDEV.P(Table2[1M Return vs Nifty])</f>
        <v>0.60858352445767383</v>
      </c>
      <c r="K206">
        <v>0.70968037566258202</v>
      </c>
      <c r="L206">
        <f>(Table2[[#This Row],[6M Return vs Nifty]]-AVERAGE(Table2[6M Return vs Nifty]))/_xlfn.STDEV.P(Table2[6M Return vs Nifty])</f>
        <v>-0.57784555145549943</v>
      </c>
      <c r="M206">
        <v>4.3647971943914099</v>
      </c>
      <c r="N206">
        <f>(Table2[[#This Row],[1W Return vs Nifty]]-AVERAGE(Table2[1W Return vs Nifty]))/_xlfn.STDEV.P(Table2[1W Return vs Nifty])</f>
        <v>1.6883032286148461</v>
      </c>
      <c r="O206">
        <v>617.42999999999995</v>
      </c>
      <c r="P206">
        <v>616.34054734344795</v>
      </c>
      <c r="Q206">
        <v>557.79101582558098</v>
      </c>
      <c r="R206">
        <v>71.754065050991599</v>
      </c>
      <c r="S206" s="1">
        <f>(Table2[[#This Row],[Close Price]]-Table2[[#This Row],[20D EMA]])/Table2[[#This Row],[20D EMA]]</f>
        <v>4.7325202857004083E-2</v>
      </c>
      <c r="T206" s="1">
        <f>(Table2[[#This Row],[Close Price]]-Table2[[#This Row],[50D EMA]])/Table2[[#This Row],[50D EMA]]</f>
        <v>4.9176470357486422E-2</v>
      </c>
      <c r="U206" s="1">
        <f>(Table2[[#This Row],[Close Price]]-Table2[[#This Row],[200D EMA]])/Table2[[#This Row],[200D EMA]]</f>
        <v>0.15930515489371891</v>
      </c>
      <c r="V206">
        <v>0.98017713926445305</v>
      </c>
      <c r="W206">
        <v>645</v>
      </c>
      <c r="X206">
        <v>668</v>
      </c>
      <c r="Y206">
        <v>549.22</v>
      </c>
      <c r="Z206">
        <v>668</v>
      </c>
      <c r="AA206">
        <v>549.22</v>
      </c>
      <c r="AB206">
        <v>668</v>
      </c>
      <c r="AC206" s="1">
        <f>(Table2[[#This Row],[Close Price]]/Table2[[#This Row],[Day Low]])-1</f>
        <v>2.5581395348837077E-3</v>
      </c>
      <c r="AD206" s="1">
        <f>(Table2[[#This Row],[Day High]]/Table2[[#This Row],[Close Price]])-1</f>
        <v>3.301631485347567E-2</v>
      </c>
      <c r="AE206" s="1">
        <f>(Table2[[#This Row],[Close Price]]/Table2[[#This Row],[Current Week Low]])-1</f>
        <v>0.17739703579622002</v>
      </c>
      <c r="AF206" s="1">
        <f>(Table2[[#This Row],[Current Week High]]/Table2[[#This Row],[Close Price]])-1</f>
        <v>3.301631485347567E-2</v>
      </c>
      <c r="AG206" s="1">
        <f>(Table2[[#This Row],[Close Price]]/Table2[[#This Row],[Current Month Low]])-1</f>
        <v>0.17739703579622002</v>
      </c>
      <c r="AH206" s="1">
        <f>(Table2[[#This Row],[Current Month High]]/Table2[[#This Row],[Close Price]])-1</f>
        <v>3.301631485347567E-2</v>
      </c>
      <c r="AI206">
        <v>5.3305497564370299</v>
      </c>
      <c r="AJ206">
        <v>95.209201231660899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-0.13</v>
      </c>
      <c r="AM206" t="s">
        <v>3227</v>
      </c>
      <c r="AN206">
        <v>5.8</v>
      </c>
      <c r="AO206" t="s">
        <v>3226</v>
      </c>
      <c r="AP206">
        <v>0.21582477187214599</v>
      </c>
      <c r="AQ206">
        <f>(Table2[[#This Row],[Sharpe Ratio]]-AVERAGE(Table2[Sharpe Ratio]))/_xlfn.STDEV.P(Table2[Sharpe Ratio])</f>
        <v>1.7748297768954804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3.8504782804158637</v>
      </c>
      <c r="AS206">
        <f>_xlfn.RANK.AVG(Table2[[#This Row],[1Y Return vs Nifty Z-Score]],Table2[1Y Return vs Nifty Z-Score])</f>
        <v>191</v>
      </c>
      <c r="AT206">
        <f>_xlfn.RANK.AVG(Table2[[#This Row],[6M Return vs Nifty Z-Score]],Table2[6M Return vs Nifty Z-Score])</f>
        <v>519</v>
      </c>
      <c r="AU206">
        <f>_xlfn.RANK.AVG(Table2[[#This Row],[Sharpe Ratio Z-Score]],Table2[Sharpe Ratio Z-Score])</f>
        <v>26</v>
      </c>
      <c r="AV206">
        <f>(Table2[[#This Row],[Rank 1Y]]+Table2[[#This Row],[Rank 6M]]+Table2[[#This Row],[Rank Sharpe]])/3</f>
        <v>245.33333333333334</v>
      </c>
    </row>
    <row r="207" spans="1:48" x14ac:dyDescent="0.3">
      <c r="A207" t="s">
        <v>1571</v>
      </c>
      <c r="B207" t="s">
        <v>1572</v>
      </c>
      <c r="C207" t="s">
        <v>3180</v>
      </c>
      <c r="D207" t="s">
        <v>625</v>
      </c>
      <c r="E207">
        <v>6348.3377607499997</v>
      </c>
      <c r="F207">
        <v>355.75</v>
      </c>
      <c r="G207">
        <v>42.062057945120998</v>
      </c>
      <c r="H207">
        <f>(Table2[[#This Row],[1Y Return vs Nifty]]-AVERAGE(Table2[1Y Return vs Nifty]))/_xlfn.STDEV.P(Table2[1Y Return vs Nifty])</f>
        <v>0.21505895247722454</v>
      </c>
      <c r="I207">
        <v>-5.4849863461308503</v>
      </c>
      <c r="J207">
        <f>(Table2[[#This Row],[1M Return vs Nifty]]-AVERAGE(Table2[1M Return vs Nifty]))/_xlfn.STDEV.P(Table2[1M Return vs Nifty])</f>
        <v>-0.39915503265070262</v>
      </c>
      <c r="K207">
        <v>24.3504402440417</v>
      </c>
      <c r="L207">
        <f>(Table2[[#This Row],[6M Return vs Nifty]]-AVERAGE(Table2[6M Return vs Nifty]))/_xlfn.STDEV.P(Table2[6M Return vs Nifty])</f>
        <v>9.2789962760285227E-2</v>
      </c>
      <c r="M207">
        <v>-6.5090522514862004</v>
      </c>
      <c r="N207">
        <f>(Table2[[#This Row],[1W Return vs Nifty]]-AVERAGE(Table2[1W Return vs Nifty]))/_xlfn.STDEV.P(Table2[1W Return vs Nifty])</f>
        <v>-0.90645144715128612</v>
      </c>
      <c r="O207">
        <v>362.43</v>
      </c>
      <c r="P207">
        <v>362.80529595505499</v>
      </c>
      <c r="Q207">
        <v>329.72953493600397</v>
      </c>
      <c r="R207">
        <v>43.2762298692858</v>
      </c>
      <c r="S207" s="1">
        <f>(Table2[[#This Row],[Close Price]]-Table2[[#This Row],[20D EMA]])/Table2[[#This Row],[20D EMA]]</f>
        <v>-1.8431145324614425E-2</v>
      </c>
      <c r="T207" s="1">
        <f>(Table2[[#This Row],[Close Price]]-Table2[[#This Row],[50D EMA]])/Table2[[#This Row],[50D EMA]]</f>
        <v>-1.944650762741074E-2</v>
      </c>
      <c r="U207" s="1">
        <f>(Table2[[#This Row],[Close Price]]-Table2[[#This Row],[200D EMA]])/Table2[[#This Row],[200D EMA]]</f>
        <v>7.8914571814278772E-2</v>
      </c>
      <c r="V207">
        <v>0.44609075473799298</v>
      </c>
      <c r="W207">
        <v>350.75</v>
      </c>
      <c r="X207">
        <v>363.9</v>
      </c>
      <c r="Y207">
        <v>342.3</v>
      </c>
      <c r="Z207">
        <v>363.9</v>
      </c>
      <c r="AA207">
        <v>342.3</v>
      </c>
      <c r="AB207">
        <v>373.7</v>
      </c>
      <c r="AC207" s="1">
        <f>(Table2[[#This Row],[Close Price]]/Table2[[#This Row],[Day Low]])-1</f>
        <v>1.4255167498218091E-2</v>
      </c>
      <c r="AD207" s="1">
        <f>(Table2[[#This Row],[Day High]]/Table2[[#This Row],[Close Price]])-1</f>
        <v>2.2909346451159385E-2</v>
      </c>
      <c r="AE207" s="1">
        <f>(Table2[[#This Row],[Close Price]]/Table2[[#This Row],[Current Week Low]])-1</f>
        <v>3.929301782062522E-2</v>
      </c>
      <c r="AF207" s="1">
        <f>(Table2[[#This Row],[Current Week High]]/Table2[[#This Row],[Close Price]])-1</f>
        <v>2.2909346451159385E-2</v>
      </c>
      <c r="AG207" s="1">
        <f>(Table2[[#This Row],[Close Price]]/Table2[[#This Row],[Current Month Low]])-1</f>
        <v>3.929301782062522E-2</v>
      </c>
      <c r="AH207" s="1">
        <f>(Table2[[#This Row],[Current Month High]]/Table2[[#This Row],[Close Price]])-1</f>
        <v>5.045678144764576E-2</v>
      </c>
      <c r="AI207">
        <v>23.204497540407498</v>
      </c>
      <c r="AJ207">
        <v>75.203151933021402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-0.16</v>
      </c>
      <c r="AM207" t="s">
        <v>3227</v>
      </c>
      <c r="AN207">
        <v>-9.2899999999999991</v>
      </c>
      <c r="AO207" t="s">
        <v>3227</v>
      </c>
      <c r="AP207">
        <v>0.10328925261442801</v>
      </c>
      <c r="AQ207">
        <f>(Table2[[#This Row],[Sharpe Ratio]]-AVERAGE(Table2[Sharpe Ratio]))/_xlfn.STDEV.P(Table2[Sharpe Ratio])</f>
        <v>0.46582461914284656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236</v>
      </c>
      <c r="AT207">
        <f>_xlfn.RANK.AVG(Table2[[#This Row],[6M Return vs Nifty Z-Score]],Table2[6M Return vs Nifty Z-Score])</f>
        <v>281</v>
      </c>
      <c r="AU207">
        <f>_xlfn.RANK.AVG(Table2[[#This Row],[Sharpe Ratio Z-Score]],Table2[Sharpe Ratio Z-Score])</f>
        <v>220</v>
      </c>
      <c r="AV207">
        <f>(Table2[[#This Row],[Rank 1Y]]+Table2[[#This Row],[Rank 6M]]+Table2[[#This Row],[Rank Sharpe]])/3</f>
        <v>245.66666666666666</v>
      </c>
    </row>
    <row r="208" spans="1:48" x14ac:dyDescent="0.3">
      <c r="A208" t="s">
        <v>780</v>
      </c>
      <c r="B208" t="s">
        <v>781</v>
      </c>
      <c r="C208" t="s">
        <v>3180</v>
      </c>
      <c r="D208" t="s">
        <v>535</v>
      </c>
      <c r="E208">
        <v>21765.562883675</v>
      </c>
      <c r="F208">
        <v>1423.15</v>
      </c>
      <c r="G208">
        <v>4.2658490218388696</v>
      </c>
      <c r="H208">
        <f>(Table2[[#This Row],[1Y Return vs Nifty]]-AVERAGE(Table2[1Y Return vs Nifty]))/_xlfn.STDEV.P(Table2[1Y Return vs Nifty])</f>
        <v>-0.40653931825628342</v>
      </c>
      <c r="I208">
        <v>-8.0795175015230303</v>
      </c>
      <c r="J208">
        <f>(Table2[[#This Row],[1M Return vs Nifty]]-AVERAGE(Table2[1M Return vs Nifty]))/_xlfn.STDEV.P(Table2[1M Return vs Nifty])</f>
        <v>-0.64711949489188436</v>
      </c>
      <c r="K208">
        <v>53.330822961498598</v>
      </c>
      <c r="L208">
        <f>(Table2[[#This Row],[6M Return vs Nifty]]-AVERAGE(Table2[6M Return vs Nifty]))/_xlfn.STDEV.P(Table2[6M Return vs Nifty])</f>
        <v>0.91489864175785629</v>
      </c>
      <c r="M208">
        <v>-3.51065101141146</v>
      </c>
      <c r="N208">
        <f>(Table2[[#This Row],[1W Return vs Nifty]]-AVERAGE(Table2[1W Return vs Nifty]))/_xlfn.STDEV.P(Table2[1W Return vs Nifty])</f>
        <v>-0.1909628176433224</v>
      </c>
      <c r="O208">
        <v>1435.86</v>
      </c>
      <c r="P208">
        <v>1455.33097441071</v>
      </c>
      <c r="Q208">
        <v>1262.33374318294</v>
      </c>
      <c r="R208">
        <v>49.383396477408603</v>
      </c>
      <c r="S208" s="1">
        <f>(Table2[[#This Row],[Close Price]]-Table2[[#This Row],[20D EMA]])/Table2[[#This Row],[20D EMA]]</f>
        <v>-8.8518379229171433E-3</v>
      </c>
      <c r="T208" s="1">
        <f>(Table2[[#This Row],[Close Price]]-Table2[[#This Row],[50D EMA]])/Table2[[#This Row],[50D EMA]]</f>
        <v>-2.2112478176134889E-2</v>
      </c>
      <c r="U208" s="1">
        <f>(Table2[[#This Row],[Close Price]]-Table2[[#This Row],[200D EMA]])/Table2[[#This Row],[200D EMA]]</f>
        <v>0.12739598991592058</v>
      </c>
      <c r="V208">
        <v>0.95202910839534405</v>
      </c>
      <c r="W208">
        <v>1405.2</v>
      </c>
      <c r="X208">
        <v>1435</v>
      </c>
      <c r="Y208">
        <v>1369.15</v>
      </c>
      <c r="Z208">
        <v>1435</v>
      </c>
      <c r="AA208">
        <v>1369.15</v>
      </c>
      <c r="AB208">
        <v>1469.9</v>
      </c>
      <c r="AC208" s="1">
        <f>(Table2[[#This Row],[Close Price]]/Table2[[#This Row],[Day Low]])-1</f>
        <v>1.2773982351266699E-2</v>
      </c>
      <c r="AD208" s="1">
        <f>(Table2[[#This Row],[Day High]]/Table2[[#This Row],[Close Price]])-1</f>
        <v>8.3265994448933345E-3</v>
      </c>
      <c r="AE208" s="1">
        <f>(Table2[[#This Row],[Close Price]]/Table2[[#This Row],[Current Week Low]])-1</f>
        <v>3.9440528795237961E-2</v>
      </c>
      <c r="AF208" s="1">
        <f>(Table2[[#This Row],[Current Week High]]/Table2[[#This Row],[Close Price]])-1</f>
        <v>8.3265994448933345E-3</v>
      </c>
      <c r="AG208" s="1">
        <f>(Table2[[#This Row],[Close Price]]/Table2[[#This Row],[Current Month Low]])-1</f>
        <v>3.9440528795237961E-2</v>
      </c>
      <c r="AH208" s="1">
        <f>(Table2[[#This Row],[Current Month High]]/Table2[[#This Row],[Close Price]])-1</f>
        <v>3.2849664476689133E-2</v>
      </c>
      <c r="AI208">
        <v>19.453325369778302</v>
      </c>
      <c r="AJ208">
        <v>71.206015037594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-0.21</v>
      </c>
      <c r="AM208" t="s">
        <v>3227</v>
      </c>
      <c r="AN208">
        <v>-2.8</v>
      </c>
      <c r="AO208" t="s">
        <v>3227</v>
      </c>
      <c r="AP208">
        <v>0.11427519322768701</v>
      </c>
      <c r="AQ208">
        <f>(Table2[[#This Row],[Sharpe Ratio]]-AVERAGE(Table2[Sharpe Ratio]))/_xlfn.STDEV.P(Table2[Sharpe Ratio])</f>
        <v>0.59361229916045044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440</v>
      </c>
      <c r="AT208">
        <f>_xlfn.RANK.AVG(Table2[[#This Row],[6M Return vs Nifty Z-Score]],Table2[6M Return vs Nifty Z-Score])</f>
        <v>109</v>
      </c>
      <c r="AU208">
        <f>_xlfn.RANK.AVG(Table2[[#This Row],[Sharpe Ratio Z-Score]],Table2[Sharpe Ratio Z-Score])</f>
        <v>196</v>
      </c>
      <c r="AV208">
        <f>(Table2[[#This Row],[Rank 1Y]]+Table2[[#This Row],[Rank 6M]]+Table2[[#This Row],[Rank Sharpe]])/3</f>
        <v>248.33333333333334</v>
      </c>
    </row>
    <row r="209" spans="1:48" x14ac:dyDescent="0.3">
      <c r="A209" t="s">
        <v>1428</v>
      </c>
      <c r="B209" t="s">
        <v>1429</v>
      </c>
      <c r="C209" t="s">
        <v>3177</v>
      </c>
      <c r="D209" t="s">
        <v>625</v>
      </c>
      <c r="E209">
        <v>7795.3333889199903</v>
      </c>
      <c r="F209">
        <v>585.20000000000005</v>
      </c>
      <c r="G209">
        <v>50.805142874768002</v>
      </c>
      <c r="H209">
        <f>(Table2[[#This Row],[1Y Return vs Nifty]]-AVERAGE(Table2[1Y Return vs Nifty]))/_xlfn.STDEV.P(Table2[1Y Return vs Nifty])</f>
        <v>0.35884814795383896</v>
      </c>
      <c r="I209">
        <v>16.855095001318499</v>
      </c>
      <c r="J209">
        <f>(Table2[[#This Row],[1M Return vs Nifty]]-AVERAGE(Table2[1M Return vs Nifty]))/_xlfn.STDEV.P(Table2[1M Return vs Nifty])</f>
        <v>1.7359306248222346</v>
      </c>
      <c r="K209">
        <v>22.053669993960298</v>
      </c>
      <c r="L209">
        <f>(Table2[[#This Row],[6M Return vs Nifty]]-AVERAGE(Table2[6M Return vs Nifty]))/_xlfn.STDEV.P(Table2[6M Return vs Nifty])</f>
        <v>2.7635724644652936E-2</v>
      </c>
      <c r="M209">
        <v>-0.38520875528776199</v>
      </c>
      <c r="N209">
        <f>(Table2[[#This Row],[1W Return vs Nifty]]-AVERAGE(Table2[1W Return vs Nifty]))/_xlfn.STDEV.P(Table2[1W Return vs Nifty])</f>
        <v>0.55484076813176919</v>
      </c>
      <c r="O209">
        <v>548.83000000000004</v>
      </c>
      <c r="P209">
        <v>521.62017207557903</v>
      </c>
      <c r="Q209">
        <v>467.29630393140798</v>
      </c>
      <c r="R209">
        <v>73.566704579375497</v>
      </c>
      <c r="S209" s="1">
        <f>(Table2[[#This Row],[Close Price]]-Table2[[#This Row],[20D EMA]])/Table2[[#This Row],[20D EMA]]</f>
        <v>6.6268243354044062E-2</v>
      </c>
      <c r="T209" s="1">
        <f>(Table2[[#This Row],[Close Price]]-Table2[[#This Row],[50D EMA]])/Table2[[#This Row],[50D EMA]]</f>
        <v>0.12188912800559551</v>
      </c>
      <c r="U209" s="1">
        <f>(Table2[[#This Row],[Close Price]]-Table2[[#This Row],[200D EMA]])/Table2[[#This Row],[200D EMA]]</f>
        <v>0.25231035442963518</v>
      </c>
      <c r="V209">
        <v>1.42302427930928</v>
      </c>
      <c r="W209">
        <v>582</v>
      </c>
      <c r="X209">
        <v>596</v>
      </c>
      <c r="Y209">
        <v>550.85</v>
      </c>
      <c r="Z209">
        <v>596</v>
      </c>
      <c r="AA209">
        <v>531.5</v>
      </c>
      <c r="AB209">
        <v>596</v>
      </c>
      <c r="AC209" s="1">
        <f>(Table2[[#This Row],[Close Price]]/Table2[[#This Row],[Day Low]])-1</f>
        <v>5.4982817869415612E-3</v>
      </c>
      <c r="AD209" s="1">
        <f>(Table2[[#This Row],[Day High]]/Table2[[#This Row],[Close Price]])-1</f>
        <v>1.8455228981544725E-2</v>
      </c>
      <c r="AE209" s="1">
        <f>(Table2[[#This Row],[Close Price]]/Table2[[#This Row],[Current Week Low]])-1</f>
        <v>6.2358173731505984E-2</v>
      </c>
      <c r="AF209" s="1">
        <f>(Table2[[#This Row],[Current Week High]]/Table2[[#This Row],[Close Price]])-1</f>
        <v>1.8455228981544725E-2</v>
      </c>
      <c r="AG209" s="1">
        <f>(Table2[[#This Row],[Close Price]]/Table2[[#This Row],[Current Month Low]])-1</f>
        <v>0.1010348071495768</v>
      </c>
      <c r="AH209" s="1">
        <f>(Table2[[#This Row],[Current Month High]]/Table2[[#This Row],[Close Price]])-1</f>
        <v>1.8455228981544725E-2</v>
      </c>
      <c r="AI209">
        <v>1.84552289815447</v>
      </c>
      <c r="AJ209">
        <v>95.817299648653105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-0.04</v>
      </c>
      <c r="AM209" t="s">
        <v>3227</v>
      </c>
      <c r="AN209">
        <v>9.68</v>
      </c>
      <c r="AO209" t="s">
        <v>3226</v>
      </c>
      <c r="AP209">
        <v>9.1137411366610993E-2</v>
      </c>
      <c r="AQ209">
        <f>(Table2[[#This Row],[Sharpe Ratio]]-AVERAGE(Table2[Sharpe Ratio]))/_xlfn.STDEV.P(Table2[Sharpe Ratio])</f>
        <v>0.32447526584972847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3.0017305314022242</v>
      </c>
      <c r="AS209">
        <f>_xlfn.RANK.AVG(Table2[[#This Row],[1Y Return vs Nifty Z-Score]],Table2[1Y Return vs Nifty Z-Score])</f>
        <v>189</v>
      </c>
      <c r="AT209">
        <f>_xlfn.RANK.AVG(Table2[[#This Row],[6M Return vs Nifty Z-Score]],Table2[6M Return vs Nifty Z-Score])</f>
        <v>300</v>
      </c>
      <c r="AU209">
        <f>_xlfn.RANK.AVG(Table2[[#This Row],[Sharpe Ratio Z-Score]],Table2[Sharpe Ratio Z-Score])</f>
        <v>257</v>
      </c>
      <c r="AV209">
        <f>(Table2[[#This Row],[Rank 1Y]]+Table2[[#This Row],[Rank 6M]]+Table2[[#This Row],[Rank Sharpe]])/3</f>
        <v>248.66666666666666</v>
      </c>
    </row>
    <row r="210" spans="1:48" x14ac:dyDescent="0.3">
      <c r="A210" t="s">
        <v>316</v>
      </c>
      <c r="B210" t="s">
        <v>317</v>
      </c>
      <c r="C210" t="s">
        <v>3166</v>
      </c>
      <c r="D210" t="s">
        <v>18</v>
      </c>
      <c r="E210">
        <v>87432.227223530004</v>
      </c>
      <c r="F210">
        <v>410.9</v>
      </c>
      <c r="G210">
        <v>115.65026823080299</v>
      </c>
      <c r="H210">
        <f>(Table2[[#This Row],[1Y Return vs Nifty]]-AVERAGE(Table2[1Y Return vs Nifty]))/_xlfn.STDEV.P(Table2[1Y Return vs Nifty])</f>
        <v>1.4252941999540374</v>
      </c>
      <c r="I210">
        <v>4.4372269960489996</v>
      </c>
      <c r="J210">
        <f>(Table2[[#This Row],[1M Return vs Nifty]]-AVERAGE(Table2[1M Return vs Nifty]))/_xlfn.STDEV.P(Table2[1M Return vs Nifty])</f>
        <v>0.54913047570504736</v>
      </c>
      <c r="K210">
        <v>12.1024887004122</v>
      </c>
      <c r="L210">
        <f>(Table2[[#This Row],[6M Return vs Nifty]]-AVERAGE(Table2[6M Return vs Nifty]))/_xlfn.STDEV.P(Table2[6M Return vs Nifty])</f>
        <v>-0.25465704517360793</v>
      </c>
      <c r="M210">
        <v>-10.132102783034499</v>
      </c>
      <c r="N210">
        <f>(Table2[[#This Row],[1W Return vs Nifty]]-AVERAGE(Table2[1W Return vs Nifty]))/_xlfn.STDEV.P(Table2[1W Return vs Nifty])</f>
        <v>-1.7709960000313987</v>
      </c>
      <c r="O210">
        <v>412.95</v>
      </c>
      <c r="P210">
        <v>392.18483095865503</v>
      </c>
      <c r="Q210">
        <v>331.40136123766803</v>
      </c>
      <c r="R210">
        <v>42.833974428729803</v>
      </c>
      <c r="S210" s="1">
        <f>(Table2[[#This Row],[Close Price]]-Table2[[#This Row],[20D EMA]])/Table2[[#This Row],[20D EMA]]</f>
        <v>-4.9642813899988172E-3</v>
      </c>
      <c r="T210" s="1">
        <f>(Table2[[#This Row],[Close Price]]-Table2[[#This Row],[50D EMA]])/Table2[[#This Row],[50D EMA]]</f>
        <v>4.7720277695589772E-2</v>
      </c>
      <c r="U210" s="1">
        <f>(Table2[[#This Row],[Close Price]]-Table2[[#This Row],[200D EMA]])/Table2[[#This Row],[200D EMA]]</f>
        <v>0.23988627706727689</v>
      </c>
      <c r="V210">
        <v>1.1468496630803799</v>
      </c>
      <c r="W210">
        <v>406.7</v>
      </c>
      <c r="X210">
        <v>417.9</v>
      </c>
      <c r="Y210">
        <v>406.7</v>
      </c>
      <c r="Z210">
        <v>435.95</v>
      </c>
      <c r="AA210">
        <v>406.7</v>
      </c>
      <c r="AB210">
        <v>457.15</v>
      </c>
      <c r="AC210" s="1">
        <f>(Table2[[#This Row],[Close Price]]/Table2[[#This Row],[Day Low]])-1</f>
        <v>1.0327022375215211E-2</v>
      </c>
      <c r="AD210" s="1">
        <f>(Table2[[#This Row],[Day High]]/Table2[[#This Row],[Close Price]])-1</f>
        <v>1.7035775127768327E-2</v>
      </c>
      <c r="AE210" s="1">
        <f>(Table2[[#This Row],[Close Price]]/Table2[[#This Row],[Current Week Low]])-1</f>
        <v>1.0327022375215211E-2</v>
      </c>
      <c r="AF210" s="1">
        <f>(Table2[[#This Row],[Current Week High]]/Table2[[#This Row],[Close Price]])-1</f>
        <v>6.0963738135799472E-2</v>
      </c>
      <c r="AG210" s="1">
        <f>(Table2[[#This Row],[Close Price]]/Table2[[#This Row],[Current Month Low]])-1</f>
        <v>1.0327022375215211E-2</v>
      </c>
      <c r="AH210" s="1">
        <f>(Table2[[#This Row],[Current Month High]]/Table2[[#This Row],[Close Price]])-1</f>
        <v>0.11255779995132631</v>
      </c>
      <c r="AI210">
        <v>11.255779995132601</v>
      </c>
      <c r="AJ210">
        <v>157.67140468227399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0.19</v>
      </c>
      <c r="AM210" t="s">
        <v>3226</v>
      </c>
      <c r="AN210">
        <v>1.06</v>
      </c>
      <c r="AO210" t="s">
        <v>3226</v>
      </c>
      <c r="AP210">
        <v>8.1571027551864003E-2</v>
      </c>
      <c r="AQ210">
        <f>(Table2[[#This Row],[Sharpe Ratio]]-AVERAGE(Table2[Sharpe Ratio]))/_xlfn.STDEV.P(Table2[Sharpe Ratio])</f>
        <v>0.21319976956959466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0.16197140002367272</v>
      </c>
      <c r="AS210">
        <f>_xlfn.RANK.AVG(Table2[[#This Row],[1Y Return vs Nifty Z-Score]],Table2[1Y Return vs Nifty Z-Score])</f>
        <v>64</v>
      </c>
      <c r="AT210">
        <f>_xlfn.RANK.AVG(Table2[[#This Row],[6M Return vs Nifty Z-Score]],Table2[6M Return vs Nifty Z-Score])</f>
        <v>393</v>
      </c>
      <c r="AU210">
        <f>_xlfn.RANK.AVG(Table2[[#This Row],[Sharpe Ratio Z-Score]],Table2[Sharpe Ratio Z-Score])</f>
        <v>289</v>
      </c>
      <c r="AV210">
        <f>(Table2[[#This Row],[Rank 1Y]]+Table2[[#This Row],[Rank 6M]]+Table2[[#This Row],[Rank Sharpe]])/3</f>
        <v>248.66666666666666</v>
      </c>
    </row>
    <row r="211" spans="1:48" x14ac:dyDescent="0.3">
      <c r="A211" t="s">
        <v>434</v>
      </c>
      <c r="B211" t="s">
        <v>435</v>
      </c>
      <c r="C211" t="s">
        <v>3180</v>
      </c>
      <c r="D211" t="s">
        <v>261</v>
      </c>
      <c r="E211">
        <v>53276.238898244999</v>
      </c>
      <c r="F211">
        <v>4730.55</v>
      </c>
      <c r="G211">
        <v>44.3637182174744</v>
      </c>
      <c r="H211">
        <f>(Table2[[#This Row],[1Y Return vs Nifty]]-AVERAGE(Table2[1Y Return vs Nifty]))/_xlfn.STDEV.P(Table2[1Y Return vs Nifty])</f>
        <v>0.25291216807392386</v>
      </c>
      <c r="I211">
        <v>3.9673354316067999</v>
      </c>
      <c r="J211">
        <f>(Table2[[#This Row],[1M Return vs Nifty]]-AVERAGE(Table2[1M Return vs Nifty]))/_xlfn.STDEV.P(Table2[1M Return vs Nifty])</f>
        <v>0.50422201166659364</v>
      </c>
      <c r="K211">
        <v>15.083427037316801</v>
      </c>
      <c r="L211">
        <f>(Table2[[#This Row],[6M Return vs Nifty]]-AVERAGE(Table2[6M Return vs Nifty]))/_xlfn.STDEV.P(Table2[6M Return vs Nifty])</f>
        <v>-0.17009448772851055</v>
      </c>
      <c r="M211">
        <v>5.5662392023571003</v>
      </c>
      <c r="N211">
        <f>(Table2[[#This Row],[1W Return vs Nifty]]-AVERAGE(Table2[1W Return vs Nifty]))/_xlfn.STDEV.P(Table2[1W Return vs Nifty])</f>
        <v>1.9749953778254168</v>
      </c>
      <c r="O211">
        <v>4477.6499999999996</v>
      </c>
      <c r="P211">
        <v>4623.0023954728003</v>
      </c>
      <c r="Q211">
        <v>4230.0339108336202</v>
      </c>
      <c r="R211">
        <v>79.468970856041906</v>
      </c>
      <c r="S211" s="1">
        <f>(Table2[[#This Row],[Close Price]]-Table2[[#This Row],[20D EMA]])/Table2[[#This Row],[20D EMA]]</f>
        <v>5.6480519915580847E-2</v>
      </c>
      <c r="T211" s="1">
        <f>(Table2[[#This Row],[Close Price]]-Table2[[#This Row],[50D EMA]])/Table2[[#This Row],[50D EMA]]</f>
        <v>2.3263583993060166E-2</v>
      </c>
      <c r="U211" s="1">
        <f>(Table2[[#This Row],[Close Price]]-Table2[[#This Row],[200D EMA]])/Table2[[#This Row],[200D EMA]]</f>
        <v>0.11832436801144755</v>
      </c>
      <c r="V211">
        <v>0.928430369763658</v>
      </c>
      <c r="W211">
        <v>4675</v>
      </c>
      <c r="X211">
        <v>4892</v>
      </c>
      <c r="Y211">
        <v>4280.1000000000004</v>
      </c>
      <c r="Z211">
        <v>4892</v>
      </c>
      <c r="AA211">
        <v>4265</v>
      </c>
      <c r="AB211">
        <v>4892</v>
      </c>
      <c r="AC211" s="1">
        <f>(Table2[[#This Row],[Close Price]]/Table2[[#This Row],[Day Low]])-1</f>
        <v>1.1882352941176455E-2</v>
      </c>
      <c r="AD211" s="1">
        <f>(Table2[[#This Row],[Day High]]/Table2[[#This Row],[Close Price]])-1</f>
        <v>3.4129223874602266E-2</v>
      </c>
      <c r="AE211" s="1">
        <f>(Table2[[#This Row],[Close Price]]/Table2[[#This Row],[Current Week Low]])-1</f>
        <v>0.1052428681572859</v>
      </c>
      <c r="AF211" s="1">
        <f>(Table2[[#This Row],[Current Week High]]/Table2[[#This Row],[Close Price]])-1</f>
        <v>3.4129223874602266E-2</v>
      </c>
      <c r="AG211" s="1">
        <f>(Table2[[#This Row],[Close Price]]/Table2[[#This Row],[Current Month Low]])-1</f>
        <v>0.1091559202813599</v>
      </c>
      <c r="AH211" s="1">
        <f>(Table2[[#This Row],[Current Month High]]/Table2[[#This Row],[Close Price]])-1</f>
        <v>3.4129223874602266E-2</v>
      </c>
      <c r="AI211">
        <v>23.451818498906</v>
      </c>
      <c r="AJ211">
        <v>89.203079692030798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-0.11</v>
      </c>
      <c r="AM211" t="s">
        <v>3227</v>
      </c>
      <c r="AN211">
        <v>6.4</v>
      </c>
      <c r="AO211" t="s">
        <v>3226</v>
      </c>
      <c r="AP211">
        <v>0.12794469568087499</v>
      </c>
      <c r="AQ211">
        <f>(Table2[[#This Row],[Sharpe Ratio]]-AVERAGE(Table2[Sharpe Ratio]))/_xlfn.STDEV.P(Table2[Sharpe Ratio])</f>
        <v>0.75261497967554625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225</v>
      </c>
      <c r="AT211">
        <f>_xlfn.RANK.AVG(Table2[[#This Row],[6M Return vs Nifty Z-Score]],Table2[6M Return vs Nifty Z-Score])</f>
        <v>360</v>
      </c>
      <c r="AU211">
        <f>_xlfn.RANK.AVG(Table2[[#This Row],[Sharpe Ratio Z-Score]],Table2[Sharpe Ratio Z-Score])</f>
        <v>162</v>
      </c>
      <c r="AV211">
        <f>(Table2[[#This Row],[Rank 1Y]]+Table2[[#This Row],[Rank 6M]]+Table2[[#This Row],[Rank Sharpe]])/3</f>
        <v>249</v>
      </c>
    </row>
    <row r="212" spans="1:48" x14ac:dyDescent="0.3">
      <c r="A212" t="s">
        <v>226</v>
      </c>
      <c r="B212" t="s">
        <v>227</v>
      </c>
      <c r="C212" t="s">
        <v>3172</v>
      </c>
      <c r="D212" t="s">
        <v>54</v>
      </c>
      <c r="E212">
        <v>116821.21252479999</v>
      </c>
      <c r="F212">
        <v>3451.7</v>
      </c>
      <c r="G212">
        <v>58.385815616282997</v>
      </c>
      <c r="H212">
        <f>(Table2[[#This Row],[1Y Return vs Nifty]]-AVERAGE(Table2[1Y Return vs Nifty]))/_xlfn.STDEV.P(Table2[1Y Return vs Nifty])</f>
        <v>0.48352025664830989</v>
      </c>
      <c r="I212">
        <v>-1.5747627789316601</v>
      </c>
      <c r="J212">
        <f>(Table2[[#This Row],[1M Return vs Nifty]]-AVERAGE(Table2[1M Return vs Nifty]))/_xlfn.STDEV.P(Table2[1M Return vs Nifty])</f>
        <v>-2.5447250391760462E-2</v>
      </c>
      <c r="K212">
        <v>14.301881183643401</v>
      </c>
      <c r="L212">
        <f>(Table2[[#This Row],[6M Return vs Nifty]]-AVERAGE(Table2[6M Return vs Nifty]))/_xlfn.STDEV.P(Table2[6M Return vs Nifty])</f>
        <v>-0.19226519663886721</v>
      </c>
      <c r="M212">
        <v>-1.8282150250126701</v>
      </c>
      <c r="N212">
        <f>(Table2[[#This Row],[1W Return vs Nifty]]-AVERAGE(Table2[1W Return vs Nifty]))/_xlfn.STDEV.P(Table2[1W Return vs Nifty])</f>
        <v>0.21050573901767447</v>
      </c>
      <c r="O212">
        <v>3399.04</v>
      </c>
      <c r="P212">
        <v>3249.6965647453699</v>
      </c>
      <c r="Q212">
        <v>2765.0358052557499</v>
      </c>
      <c r="R212">
        <v>61.156709225298101</v>
      </c>
      <c r="S212" s="1">
        <f>(Table2[[#This Row],[Close Price]]-Table2[[#This Row],[20D EMA]])/Table2[[#This Row],[20D EMA]]</f>
        <v>1.5492609678026695E-2</v>
      </c>
      <c r="T212" s="1">
        <f>(Table2[[#This Row],[Close Price]]-Table2[[#This Row],[50D EMA]])/Table2[[#This Row],[50D EMA]]</f>
        <v>6.2160706770620577E-2</v>
      </c>
      <c r="U212" s="1">
        <f>(Table2[[#This Row],[Close Price]]-Table2[[#This Row],[200D EMA]])/Table2[[#This Row],[200D EMA]]</f>
        <v>0.24833826507383597</v>
      </c>
      <c r="V212">
        <v>1.00609361286084</v>
      </c>
      <c r="W212">
        <v>3424.45</v>
      </c>
      <c r="X212">
        <v>3498.8</v>
      </c>
      <c r="Y212">
        <v>3364.15</v>
      </c>
      <c r="Z212">
        <v>3525</v>
      </c>
      <c r="AA212">
        <v>3364.15</v>
      </c>
      <c r="AB212">
        <v>3525</v>
      </c>
      <c r="AC212" s="1">
        <f>(Table2[[#This Row],[Close Price]]/Table2[[#This Row],[Day Low]])-1</f>
        <v>7.9574822234227405E-3</v>
      </c>
      <c r="AD212" s="1">
        <f>(Table2[[#This Row],[Day High]]/Table2[[#This Row],[Close Price]])-1</f>
        <v>1.3645450068082488E-2</v>
      </c>
      <c r="AE212" s="1">
        <f>(Table2[[#This Row],[Close Price]]/Table2[[#This Row],[Current Week Low]])-1</f>
        <v>2.6024404381493005E-2</v>
      </c>
      <c r="AF212" s="1">
        <f>(Table2[[#This Row],[Current Week High]]/Table2[[#This Row],[Close Price]])-1</f>
        <v>2.1235912738650553E-2</v>
      </c>
      <c r="AG212" s="1">
        <f>(Table2[[#This Row],[Close Price]]/Table2[[#This Row],[Current Month Low]])-1</f>
        <v>2.6024404381493005E-2</v>
      </c>
      <c r="AH212" s="1">
        <f>(Table2[[#This Row],[Current Month High]]/Table2[[#This Row],[Close Price]])-1</f>
        <v>2.1235912738650553E-2</v>
      </c>
      <c r="AI212">
        <v>3.5431816206506999</v>
      </c>
      <c r="AJ212">
        <v>89.5028685937028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0.03</v>
      </c>
      <c r="AM212" t="s">
        <v>3226</v>
      </c>
      <c r="AN212">
        <v>0.94</v>
      </c>
      <c r="AO212" t="s">
        <v>3226</v>
      </c>
      <c r="AP212">
        <v>0.103291072442609</v>
      </c>
      <c r="AQ212">
        <f>(Table2[[#This Row],[Sharpe Ratio]]-AVERAGE(Table2[Sharpe Ratio]))/_xlfn.STDEV.P(Table2[Sharpe Ratio])</f>
        <v>0.46584578725484233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0.94215933589019896</v>
      </c>
      <c r="AS212">
        <f>_xlfn.RANK.AVG(Table2[[#This Row],[1Y Return vs Nifty Z-Score]],Table2[1Y Return vs Nifty Z-Score])</f>
        <v>162</v>
      </c>
      <c r="AT212">
        <f>_xlfn.RANK.AVG(Table2[[#This Row],[6M Return vs Nifty Z-Score]],Table2[6M Return vs Nifty Z-Score])</f>
        <v>368</v>
      </c>
      <c r="AU212">
        <f>_xlfn.RANK.AVG(Table2[[#This Row],[Sharpe Ratio Z-Score]],Table2[Sharpe Ratio Z-Score])</f>
        <v>219</v>
      </c>
      <c r="AV212">
        <f>(Table2[[#This Row],[Rank 1Y]]+Table2[[#This Row],[Rank 6M]]+Table2[[#This Row],[Rank Sharpe]])/3</f>
        <v>249.66666666666666</v>
      </c>
    </row>
    <row r="213" spans="1:48" x14ac:dyDescent="0.3">
      <c r="A213" t="s">
        <v>508</v>
      </c>
      <c r="B213" t="s">
        <v>509</v>
      </c>
      <c r="C213" t="s">
        <v>3168</v>
      </c>
      <c r="D213" t="s">
        <v>234</v>
      </c>
      <c r="E213">
        <v>42682.193156330002</v>
      </c>
      <c r="F213">
        <v>674.05</v>
      </c>
      <c r="G213">
        <v>73.082768004292603</v>
      </c>
      <c r="H213">
        <f>(Table2[[#This Row],[1Y Return vs Nifty]]-AVERAGE(Table2[1Y Return vs Nifty]))/_xlfn.STDEV.P(Table2[1Y Return vs Nifty])</f>
        <v>0.72522704284961115</v>
      </c>
      <c r="I213">
        <v>-1.5813677448494701</v>
      </c>
      <c r="J213">
        <f>(Table2[[#This Row],[1M Return vs Nifty]]-AVERAGE(Table2[1M Return vs Nifty]))/_xlfn.STDEV.P(Table2[1M Return vs Nifty])</f>
        <v>-2.6078500017931754E-2</v>
      </c>
      <c r="K213">
        <v>36.134994414040598</v>
      </c>
      <c r="L213">
        <f>(Table2[[#This Row],[6M Return vs Nifty]]-AVERAGE(Table2[6M Return vs Nifty]))/_xlfn.STDEV.P(Table2[6M Return vs Nifty])</f>
        <v>0.42709142301799413</v>
      </c>
      <c r="M213">
        <v>-7.0647126171977597</v>
      </c>
      <c r="N213">
        <f>(Table2[[#This Row],[1W Return vs Nifty]]-AVERAGE(Table2[1W Return vs Nifty]))/_xlfn.STDEV.P(Table2[1W Return vs Nifty])</f>
        <v>-1.0390450000824965</v>
      </c>
      <c r="O213">
        <v>679.83</v>
      </c>
      <c r="P213">
        <v>664.81041563507301</v>
      </c>
      <c r="Q213">
        <v>565.56758487461002</v>
      </c>
      <c r="R213">
        <v>43.647003247502198</v>
      </c>
      <c r="S213" s="1">
        <f>(Table2[[#This Row],[Close Price]]-Table2[[#This Row],[20D EMA]])/Table2[[#This Row],[20D EMA]]</f>
        <v>-8.5021255313829716E-3</v>
      </c>
      <c r="T213" s="1">
        <f>(Table2[[#This Row],[Close Price]]-Table2[[#This Row],[50D EMA]])/Table2[[#This Row],[50D EMA]]</f>
        <v>1.3898074018742095E-2</v>
      </c>
      <c r="U213" s="1">
        <f>(Table2[[#This Row],[Close Price]]-Table2[[#This Row],[200D EMA]])/Table2[[#This Row],[200D EMA]]</f>
        <v>0.1918115854349064</v>
      </c>
      <c r="V213">
        <v>0.69584547588799195</v>
      </c>
      <c r="W213">
        <v>671.5</v>
      </c>
      <c r="X213">
        <v>684.25</v>
      </c>
      <c r="Y213">
        <v>662.5</v>
      </c>
      <c r="Z213">
        <v>689.05</v>
      </c>
      <c r="AA213">
        <v>662.5</v>
      </c>
      <c r="AB213">
        <v>714</v>
      </c>
      <c r="AC213" s="1">
        <f>(Table2[[#This Row],[Close Price]]/Table2[[#This Row],[Day Low]])-1</f>
        <v>3.7974683544304E-3</v>
      </c>
      <c r="AD213" s="1">
        <f>(Table2[[#This Row],[Day High]]/Table2[[#This Row],[Close Price]])-1</f>
        <v>1.5132408575031508E-2</v>
      </c>
      <c r="AE213" s="1">
        <f>(Table2[[#This Row],[Close Price]]/Table2[[#This Row],[Current Week Low]])-1</f>
        <v>1.7433962264150837E-2</v>
      </c>
      <c r="AF213" s="1">
        <f>(Table2[[#This Row],[Current Week High]]/Table2[[#This Row],[Close Price]])-1</f>
        <v>2.2253542022105277E-2</v>
      </c>
      <c r="AG213" s="1">
        <f>(Table2[[#This Row],[Close Price]]/Table2[[#This Row],[Current Month Low]])-1</f>
        <v>1.7433962264150837E-2</v>
      </c>
      <c r="AH213" s="1">
        <f>(Table2[[#This Row],[Current Month High]]/Table2[[#This Row],[Close Price]])-1</f>
        <v>5.9268600252206927E-2</v>
      </c>
      <c r="AI213">
        <v>9.7025443216378804</v>
      </c>
      <c r="AJ213">
        <v>111.965408805031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</v>
      </c>
      <c r="AM213" t="s">
        <v>3228</v>
      </c>
      <c r="AN213">
        <v>-3.22</v>
      </c>
      <c r="AO213" t="s">
        <v>3227</v>
      </c>
      <c r="AP213">
        <v>3.3257116013773E-2</v>
      </c>
      <c r="AQ213">
        <f>(Table2[[#This Row],[Sharpe Ratio]]-AVERAGE(Table2[Sharpe Ratio]))/_xlfn.STDEV.P(Table2[Sharpe Ratio])</f>
        <v>-0.34878421390261222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-0.26158924813543516</v>
      </c>
      <c r="AS213">
        <f>_xlfn.RANK.AVG(Table2[[#This Row],[1Y Return vs Nifty Z-Score]],Table2[1Y Return vs Nifty Z-Score])</f>
        <v>127</v>
      </c>
      <c r="AT213">
        <f>_xlfn.RANK.AVG(Table2[[#This Row],[6M Return vs Nifty Z-Score]],Table2[6M Return vs Nifty Z-Score])</f>
        <v>195</v>
      </c>
      <c r="AU213">
        <f>_xlfn.RANK.AVG(Table2[[#This Row],[Sharpe Ratio Z-Score]],Table2[Sharpe Ratio Z-Score])</f>
        <v>433</v>
      </c>
      <c r="AV213">
        <f>(Table2[[#This Row],[Rank 1Y]]+Table2[[#This Row],[Rank 6M]]+Table2[[#This Row],[Rank Sharpe]])/3</f>
        <v>251.66666666666666</v>
      </c>
    </row>
    <row r="214" spans="1:48" x14ac:dyDescent="0.3">
      <c r="A214" t="s">
        <v>296</v>
      </c>
      <c r="B214" t="s">
        <v>297</v>
      </c>
      <c r="C214" t="s">
        <v>3173</v>
      </c>
      <c r="D214" t="s">
        <v>108</v>
      </c>
      <c r="E214">
        <v>94704.588141540007</v>
      </c>
      <c r="F214">
        <v>94.28</v>
      </c>
      <c r="G214">
        <v>55.316723836514399</v>
      </c>
      <c r="H214">
        <f>(Table2[[#This Row],[1Y Return vs Nifty]]-AVERAGE(Table2[1Y Return vs Nifty]))/_xlfn.STDEV.P(Table2[1Y Return vs Nifty])</f>
        <v>0.43304582555129495</v>
      </c>
      <c r="I214">
        <v>-6.5322311531750099</v>
      </c>
      <c r="J214">
        <f>(Table2[[#This Row],[1M Return vs Nifty]]-AVERAGE(Table2[1M Return vs Nifty]))/_xlfn.STDEV.P(Table2[1M Return vs Nifty])</f>
        <v>-0.49924228536065246</v>
      </c>
      <c r="K214">
        <v>5.3709262473903996</v>
      </c>
      <c r="L214">
        <f>(Table2[[#This Row],[6M Return vs Nifty]]-AVERAGE(Table2[6M Return vs Nifty]))/_xlfn.STDEV.P(Table2[6M Return vs Nifty])</f>
        <v>-0.44561642517205918</v>
      </c>
      <c r="M214">
        <v>-5.0911453472853996</v>
      </c>
      <c r="N214">
        <f>(Table2[[#This Row],[1W Return vs Nifty]]-AVERAGE(Table2[1W Return vs Nifty]))/_xlfn.STDEV.P(Table2[1W Return vs Nifty])</f>
        <v>-0.56810571339911409</v>
      </c>
      <c r="O214">
        <v>96.52</v>
      </c>
      <c r="P214">
        <v>98.419038979608601</v>
      </c>
      <c r="Q214">
        <v>88.946044212510301</v>
      </c>
      <c r="R214">
        <v>36.263931672942803</v>
      </c>
      <c r="S214" s="1">
        <f>(Table2[[#This Row],[Close Price]]-Table2[[#This Row],[20D EMA]])/Table2[[#This Row],[20D EMA]]</f>
        <v>-2.3207625362619094E-2</v>
      </c>
      <c r="T214" s="1">
        <f>(Table2[[#This Row],[Close Price]]-Table2[[#This Row],[50D EMA]])/Table2[[#This Row],[50D EMA]]</f>
        <v>-4.2055267177178654E-2</v>
      </c>
      <c r="U214" s="1">
        <f>(Table2[[#This Row],[Close Price]]-Table2[[#This Row],[200D EMA]])/Table2[[#This Row],[200D EMA]]</f>
        <v>5.9968443056846774E-2</v>
      </c>
      <c r="V214">
        <v>0.49974121710338099</v>
      </c>
      <c r="W214">
        <v>94</v>
      </c>
      <c r="X214">
        <v>96.5</v>
      </c>
      <c r="Y214">
        <v>93.81</v>
      </c>
      <c r="Z214">
        <v>96.5</v>
      </c>
      <c r="AA214">
        <v>93.81</v>
      </c>
      <c r="AB214">
        <v>100.5</v>
      </c>
      <c r="AC214" s="1">
        <f>(Table2[[#This Row],[Close Price]]/Table2[[#This Row],[Day Low]])-1</f>
        <v>2.9787234042553123E-3</v>
      </c>
      <c r="AD214" s="1">
        <f>(Table2[[#This Row],[Day High]]/Table2[[#This Row],[Close Price]])-1</f>
        <v>2.354688162918972E-2</v>
      </c>
      <c r="AE214" s="1">
        <f>(Table2[[#This Row],[Close Price]]/Table2[[#This Row],[Current Week Low]])-1</f>
        <v>5.0101268521478559E-3</v>
      </c>
      <c r="AF214" s="1">
        <f>(Table2[[#This Row],[Current Week High]]/Table2[[#This Row],[Close Price]])-1</f>
        <v>2.354688162918972E-2</v>
      </c>
      <c r="AG214" s="1">
        <f>(Table2[[#This Row],[Close Price]]/Table2[[#This Row],[Current Month Low]])-1</f>
        <v>5.0101268521478559E-3</v>
      </c>
      <c r="AH214" s="1">
        <f>(Table2[[#This Row],[Current Month High]]/Table2[[#This Row],[Close Price]])-1</f>
        <v>6.5973695375477259E-2</v>
      </c>
      <c r="AI214">
        <v>25.583368689011401</v>
      </c>
      <c r="AJ214">
        <v>94.793388429752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-0.09</v>
      </c>
      <c r="AM214" t="s">
        <v>3227</v>
      </c>
      <c r="AN214">
        <v>-0.82</v>
      </c>
      <c r="AO214" t="s">
        <v>3227</v>
      </c>
      <c r="AP214">
        <v>0.14554429351659001</v>
      </c>
      <c r="AQ214">
        <f>(Table2[[#This Row],[Sharpe Ratio]]-AVERAGE(Table2[Sharpe Ratio]))/_xlfn.STDEV.P(Table2[Sharpe Ratio])</f>
        <v>0.95733225021626978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171</v>
      </c>
      <c r="AT214">
        <f>_xlfn.RANK.AVG(Table2[[#This Row],[6M Return vs Nifty Z-Score]],Table2[6M Return vs Nifty Z-Score])</f>
        <v>464</v>
      </c>
      <c r="AU214">
        <f>_xlfn.RANK.AVG(Table2[[#This Row],[Sharpe Ratio Z-Score]],Table2[Sharpe Ratio Z-Score])</f>
        <v>121</v>
      </c>
      <c r="AV214">
        <f>(Table2[[#This Row],[Rank 1Y]]+Table2[[#This Row],[Rank 6M]]+Table2[[#This Row],[Rank Sharpe]])/3</f>
        <v>252</v>
      </c>
    </row>
    <row r="215" spans="1:48" x14ac:dyDescent="0.3">
      <c r="A215" t="s">
        <v>1419</v>
      </c>
      <c r="B215" t="s">
        <v>1420</v>
      </c>
      <c r="C215" t="s">
        <v>3178</v>
      </c>
      <c r="D215" t="s">
        <v>206</v>
      </c>
      <c r="E215">
        <v>7851.3271009199998</v>
      </c>
      <c r="F215">
        <v>1937.7</v>
      </c>
      <c r="G215">
        <v>79.327578360311406</v>
      </c>
      <c r="H215">
        <f>(Table2[[#This Row],[1Y Return vs Nifty]]-AVERAGE(Table2[1Y Return vs Nifty]))/_xlfn.STDEV.P(Table2[1Y Return vs Nifty])</f>
        <v>0.82792949446953701</v>
      </c>
      <c r="I215">
        <v>-11.978171226758199</v>
      </c>
      <c r="J215">
        <f>(Table2[[#This Row],[1M Return vs Nifty]]-AVERAGE(Table2[1M Return vs Nifty]))/_xlfn.STDEV.P(Table2[1M Return vs Nifty])</f>
        <v>-1.0197215245238589</v>
      </c>
      <c r="K215">
        <v>29.341004484618001</v>
      </c>
      <c r="L215">
        <f>(Table2[[#This Row],[6M Return vs Nifty]]-AVERAGE(Table2[6M Return vs Nifty]))/_xlfn.STDEV.P(Table2[6M Return vs Nifty])</f>
        <v>0.23436111505570698</v>
      </c>
      <c r="M215">
        <v>-1.8674416413614701</v>
      </c>
      <c r="N215">
        <f>(Table2[[#This Row],[1W Return vs Nifty]]-AVERAGE(Table2[1W Return vs Nifty]))/_xlfn.STDEV.P(Table2[1W Return vs Nifty])</f>
        <v>0.20114535135623596</v>
      </c>
      <c r="O215">
        <v>1938.03</v>
      </c>
      <c r="P215">
        <v>1862.1885106755401</v>
      </c>
      <c r="Q215">
        <v>1511.8877664192501</v>
      </c>
      <c r="R215">
        <v>50.7475108284371</v>
      </c>
      <c r="S215" s="1">
        <f>(Table2[[#This Row],[Close Price]]-Table2[[#This Row],[20D EMA]])/Table2[[#This Row],[20D EMA]]</f>
        <v>-1.7027600191943739E-4</v>
      </c>
      <c r="T215" s="1">
        <f>(Table2[[#This Row],[Close Price]]-Table2[[#This Row],[50D EMA]])/Table2[[#This Row],[50D EMA]]</f>
        <v>4.0549863180643769E-2</v>
      </c>
      <c r="U215" s="1">
        <f>(Table2[[#This Row],[Close Price]]-Table2[[#This Row],[200D EMA]])/Table2[[#This Row],[200D EMA]]</f>
        <v>0.28164275354197904</v>
      </c>
      <c r="V215">
        <v>0.44423878645984999</v>
      </c>
      <c r="W215">
        <v>1908</v>
      </c>
      <c r="X215">
        <v>1950.25</v>
      </c>
      <c r="Y215">
        <v>1870</v>
      </c>
      <c r="Z215">
        <v>1950.25</v>
      </c>
      <c r="AA215">
        <v>1870</v>
      </c>
      <c r="AB215">
        <v>1986.1</v>
      </c>
      <c r="AC215" s="1">
        <f>(Table2[[#This Row],[Close Price]]/Table2[[#This Row],[Day Low]])-1</f>
        <v>1.5566037735849081E-2</v>
      </c>
      <c r="AD215" s="1">
        <f>(Table2[[#This Row],[Day High]]/Table2[[#This Row],[Close Price]])-1</f>
        <v>6.4767507870155949E-3</v>
      </c>
      <c r="AE215" s="1">
        <f>(Table2[[#This Row],[Close Price]]/Table2[[#This Row],[Current Week Low]])-1</f>
        <v>3.6203208556149669E-2</v>
      </c>
      <c r="AF215" s="1">
        <f>(Table2[[#This Row],[Current Week High]]/Table2[[#This Row],[Close Price]])-1</f>
        <v>6.4767507870155949E-3</v>
      </c>
      <c r="AG215" s="1">
        <f>(Table2[[#This Row],[Close Price]]/Table2[[#This Row],[Current Month Low]])-1</f>
        <v>3.6203208556149669E-2</v>
      </c>
      <c r="AH215" s="1">
        <f>(Table2[[#This Row],[Current Month High]]/Table2[[#This Row],[Close Price]])-1</f>
        <v>2.4978066780203312E-2</v>
      </c>
      <c r="AI215">
        <v>12.091655054962001</v>
      </c>
      <c r="AJ215">
        <v>127.96470588235201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0.01</v>
      </c>
      <c r="AM215" t="s">
        <v>3226</v>
      </c>
      <c r="AN215">
        <v>-5.84</v>
      </c>
      <c r="AO215" t="s">
        <v>3227</v>
      </c>
      <c r="AP215">
        <v>3.9925563127497003E-2</v>
      </c>
      <c r="AQ215">
        <f>(Table2[[#This Row],[Sharpe Ratio]]-AVERAGE(Table2[Sharpe Ratio]))/_xlfn.STDEV.P(Table2[Sharpe Ratio])</f>
        <v>-0.27121731126030069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-2.7502874902679636E-2</v>
      </c>
      <c r="AS215">
        <f>_xlfn.RANK.AVG(Table2[[#This Row],[1Y Return vs Nifty Z-Score]],Table2[1Y Return vs Nifty Z-Score])</f>
        <v>114</v>
      </c>
      <c r="AT215">
        <f>_xlfn.RANK.AVG(Table2[[#This Row],[6M Return vs Nifty Z-Score]],Table2[6M Return vs Nifty Z-Score])</f>
        <v>232</v>
      </c>
      <c r="AU215">
        <f>_xlfn.RANK.AVG(Table2[[#This Row],[Sharpe Ratio Z-Score]],Table2[Sharpe Ratio Z-Score])</f>
        <v>410</v>
      </c>
      <c r="AV215">
        <f>(Table2[[#This Row],[Rank 1Y]]+Table2[[#This Row],[Rank 6M]]+Table2[[#This Row],[Rank Sharpe]])/3</f>
        <v>252</v>
      </c>
    </row>
    <row r="216" spans="1:48" x14ac:dyDescent="0.3">
      <c r="A216" t="s">
        <v>1649</v>
      </c>
      <c r="B216" t="s">
        <v>1650</v>
      </c>
      <c r="C216" t="s">
        <v>3180</v>
      </c>
      <c r="D216" t="s">
        <v>1396</v>
      </c>
      <c r="E216">
        <v>5472.54746651</v>
      </c>
      <c r="F216">
        <v>757.85</v>
      </c>
      <c r="G216">
        <v>41.921236374288497</v>
      </c>
      <c r="H216">
        <f>(Table2[[#This Row],[1Y Return vs Nifty]]-AVERAGE(Table2[1Y Return vs Nifty]))/_xlfn.STDEV.P(Table2[1Y Return vs Nifty])</f>
        <v>0.21274299414687628</v>
      </c>
      <c r="I216">
        <v>23.0594967424028</v>
      </c>
      <c r="J216">
        <f>(Table2[[#This Row],[1M Return vs Nifty]]-AVERAGE(Table2[1M Return vs Nifty]))/_xlfn.STDEV.P(Table2[1M Return vs Nifty])</f>
        <v>2.3288975422010587</v>
      </c>
      <c r="K216">
        <v>71.577777924676099</v>
      </c>
      <c r="L216">
        <f>(Table2[[#This Row],[6M Return vs Nifty]]-AVERAGE(Table2[6M Return vs Nifty]))/_xlfn.STDEV.P(Table2[6M Return vs Nifty])</f>
        <v>1.4325239673706163</v>
      </c>
      <c r="M216">
        <v>-7.2464146920865602</v>
      </c>
      <c r="N216">
        <f>(Table2[[#This Row],[1W Return vs Nifty]]-AVERAGE(Table2[1W Return vs Nifty]))/_xlfn.STDEV.P(Table2[1W Return vs Nifty])</f>
        <v>-1.0824033628003897</v>
      </c>
      <c r="O216">
        <v>743.24</v>
      </c>
      <c r="P216">
        <v>667.91118514520394</v>
      </c>
      <c r="Q216">
        <v>535.76308847289602</v>
      </c>
      <c r="R216">
        <v>50.144624540601001</v>
      </c>
      <c r="S216" s="1">
        <f>(Table2[[#This Row],[Close Price]]-Table2[[#This Row],[20D EMA]])/Table2[[#This Row],[20D EMA]]</f>
        <v>1.9657176685861921E-2</v>
      </c>
      <c r="T216" s="1">
        <f>(Table2[[#This Row],[Close Price]]-Table2[[#This Row],[50D EMA]])/Table2[[#This Row],[50D EMA]]</f>
        <v>0.13465684787902357</v>
      </c>
      <c r="U216" s="1">
        <f>(Table2[[#This Row],[Close Price]]-Table2[[#This Row],[200D EMA]])/Table2[[#This Row],[200D EMA]]</f>
        <v>0.4145244723001093</v>
      </c>
      <c r="V216">
        <v>0.338843308110784</v>
      </c>
      <c r="W216">
        <v>755</v>
      </c>
      <c r="X216">
        <v>777</v>
      </c>
      <c r="Y216">
        <v>754</v>
      </c>
      <c r="Z216">
        <v>787.95</v>
      </c>
      <c r="AA216">
        <v>754</v>
      </c>
      <c r="AB216">
        <v>812</v>
      </c>
      <c r="AC216" s="1">
        <f>(Table2[[#This Row],[Close Price]]/Table2[[#This Row],[Day Low]])-1</f>
        <v>3.7748344370860387E-3</v>
      </c>
      <c r="AD216" s="1">
        <f>(Table2[[#This Row],[Day High]]/Table2[[#This Row],[Close Price]])-1</f>
        <v>2.5268852675331521E-2</v>
      </c>
      <c r="AE216" s="1">
        <f>(Table2[[#This Row],[Close Price]]/Table2[[#This Row],[Current Week Low]])-1</f>
        <v>5.1061007957560189E-3</v>
      </c>
      <c r="AF216" s="1">
        <f>(Table2[[#This Row],[Current Week High]]/Table2[[#This Row],[Close Price]])-1</f>
        <v>3.9717622220756033E-2</v>
      </c>
      <c r="AG216" s="1">
        <f>(Table2[[#This Row],[Close Price]]/Table2[[#This Row],[Current Month Low]])-1</f>
        <v>5.1061007957560189E-3</v>
      </c>
      <c r="AH216" s="1">
        <f>(Table2[[#This Row],[Current Month High]]/Table2[[#This Row],[Close Price]])-1</f>
        <v>7.1452134327373518E-2</v>
      </c>
      <c r="AI216">
        <v>13.4525301840733</v>
      </c>
      <c r="AJ216">
        <v>102.09333333333301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0.31</v>
      </c>
      <c r="AM216" t="s">
        <v>3226</v>
      </c>
      <c r="AN216">
        <v>-1.34</v>
      </c>
      <c r="AO216" t="s">
        <v>3227</v>
      </c>
      <c r="AP216">
        <v>2.1550270651823002E-2</v>
      </c>
      <c r="AQ216">
        <f>(Table2[[#This Row],[Sharpe Ratio]]-AVERAGE(Table2[Sharpe Ratio]))/_xlfn.STDEV.P(Table2[Sharpe Ratio])</f>
        <v>-0.48495740669439885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2.4068037342237627</v>
      </c>
      <c r="AS216">
        <f>_xlfn.RANK.AVG(Table2[[#This Row],[1Y Return vs Nifty Z-Score]],Table2[1Y Return vs Nifty Z-Score])</f>
        <v>237</v>
      </c>
      <c r="AT216">
        <f>_xlfn.RANK.AVG(Table2[[#This Row],[6M Return vs Nifty Z-Score]],Table2[6M Return vs Nifty Z-Score])</f>
        <v>57</v>
      </c>
      <c r="AU216">
        <f>_xlfn.RANK.AVG(Table2[[#This Row],[Sharpe Ratio Z-Score]],Table2[Sharpe Ratio Z-Score])</f>
        <v>469</v>
      </c>
      <c r="AV216">
        <f>(Table2[[#This Row],[Rank 1Y]]+Table2[[#This Row],[Rank 6M]]+Table2[[#This Row],[Rank Sharpe]])/3</f>
        <v>254.33333333333334</v>
      </c>
    </row>
    <row r="217" spans="1:48" x14ac:dyDescent="0.3">
      <c r="A217" t="s">
        <v>841</v>
      </c>
      <c r="B217" t="s">
        <v>842</v>
      </c>
      <c r="C217" t="s">
        <v>3177</v>
      </c>
      <c r="D217" t="s">
        <v>291</v>
      </c>
      <c r="E217">
        <v>19380.238850400001</v>
      </c>
      <c r="F217">
        <v>888</v>
      </c>
      <c r="G217">
        <v>32.231119652644303</v>
      </c>
      <c r="H217">
        <f>(Table2[[#This Row],[1Y Return vs Nifty]]-AVERAGE(Table2[1Y Return vs Nifty]))/_xlfn.STDEV.P(Table2[1Y Return vs Nifty])</f>
        <v>5.337886824721378E-2</v>
      </c>
      <c r="I217">
        <v>7.9032582788167103</v>
      </c>
      <c r="J217">
        <f>(Table2[[#This Row],[1M Return vs Nifty]]-AVERAGE(Table2[1M Return vs Nifty]))/_xlfn.STDEV.P(Table2[1M Return vs Nifty])</f>
        <v>0.88038592482787625</v>
      </c>
      <c r="K217">
        <v>7.1885535840956098</v>
      </c>
      <c r="L217">
        <f>(Table2[[#This Row],[6M Return vs Nifty]]-AVERAGE(Table2[6M Return vs Nifty]))/_xlfn.STDEV.P(Table2[6M Return vs Nifty])</f>
        <v>-0.39405440049981494</v>
      </c>
      <c r="M217">
        <v>-3.2428602390499801</v>
      </c>
      <c r="N217">
        <f>(Table2[[#This Row],[1W Return vs Nifty]]-AVERAGE(Table2[1W Return vs Nifty]))/_xlfn.STDEV.P(Table2[1W Return vs Nifty])</f>
        <v>-0.12706167921295733</v>
      </c>
      <c r="O217">
        <v>855.6</v>
      </c>
      <c r="P217">
        <v>833.02145588679502</v>
      </c>
      <c r="Q217">
        <v>766.53080194403697</v>
      </c>
      <c r="R217">
        <v>62.132025213204898</v>
      </c>
      <c r="S217" s="1">
        <f>(Table2[[#This Row],[Close Price]]-Table2[[#This Row],[20D EMA]])/Table2[[#This Row],[20D EMA]]</f>
        <v>3.7868162692847096E-2</v>
      </c>
      <c r="T217" s="1">
        <f>(Table2[[#This Row],[Close Price]]-Table2[[#This Row],[50D EMA]])/Table2[[#This Row],[50D EMA]]</f>
        <v>6.5998953237857996E-2</v>
      </c>
      <c r="U217" s="1">
        <f>(Table2[[#This Row],[Close Price]]-Table2[[#This Row],[200D EMA]])/Table2[[#This Row],[200D EMA]]</f>
        <v>0.15846616697972077</v>
      </c>
      <c r="V217">
        <v>1.71536288668354</v>
      </c>
      <c r="W217">
        <v>882.55</v>
      </c>
      <c r="X217">
        <v>909.7</v>
      </c>
      <c r="Y217">
        <v>872</v>
      </c>
      <c r="Z217">
        <v>917.7</v>
      </c>
      <c r="AA217">
        <v>830</v>
      </c>
      <c r="AB217">
        <v>924</v>
      </c>
      <c r="AC217" s="1">
        <f>(Table2[[#This Row],[Close Price]]/Table2[[#This Row],[Day Low]])-1</f>
        <v>6.1752875191207757E-3</v>
      </c>
      <c r="AD217" s="1">
        <f>(Table2[[#This Row],[Day High]]/Table2[[#This Row],[Close Price]])-1</f>
        <v>2.4436936936937048E-2</v>
      </c>
      <c r="AE217" s="1">
        <f>(Table2[[#This Row],[Close Price]]/Table2[[#This Row],[Current Week Low]])-1</f>
        <v>1.8348623853210899E-2</v>
      </c>
      <c r="AF217" s="1">
        <f>(Table2[[#This Row],[Current Week High]]/Table2[[#This Row],[Close Price]])-1</f>
        <v>3.3445945945945965E-2</v>
      </c>
      <c r="AG217" s="1">
        <f>(Table2[[#This Row],[Close Price]]/Table2[[#This Row],[Current Month Low]])-1</f>
        <v>6.9879518072289093E-2</v>
      </c>
      <c r="AH217" s="1">
        <f>(Table2[[#This Row],[Current Month High]]/Table2[[#This Row],[Close Price]])-1</f>
        <v>4.0540540540540571E-2</v>
      </c>
      <c r="AI217">
        <v>7.8828828828828801</v>
      </c>
      <c r="AJ217">
        <v>65.950289665482998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0.02</v>
      </c>
      <c r="AM217" t="s">
        <v>3226</v>
      </c>
      <c r="AN217">
        <v>9.58</v>
      </c>
      <c r="AO217" t="s">
        <v>3226</v>
      </c>
      <c r="AP217">
        <v>0.199589386012406</v>
      </c>
      <c r="AQ217">
        <f>(Table2[[#This Row],[Sharpe Ratio]]-AVERAGE(Table2[Sharpe Ratio]))/_xlfn.STDEV.P(Table2[Sharpe Ratio])</f>
        <v>1.5859809230519744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1.9986296364142926</v>
      </c>
      <c r="AS217">
        <f>_xlfn.RANK.AVG(Table2[[#This Row],[1Y Return vs Nifty Z-Score]],Table2[1Y Return vs Nifty Z-Score])</f>
        <v>282</v>
      </c>
      <c r="AT217">
        <f>_xlfn.RANK.AVG(Table2[[#This Row],[6M Return vs Nifty Z-Score]],Table2[6M Return vs Nifty Z-Score])</f>
        <v>445</v>
      </c>
      <c r="AU217">
        <f>_xlfn.RANK.AVG(Table2[[#This Row],[Sharpe Ratio Z-Score]],Table2[Sharpe Ratio Z-Score])</f>
        <v>39</v>
      </c>
      <c r="AV217">
        <f>(Table2[[#This Row],[Rank 1Y]]+Table2[[#This Row],[Rank 6M]]+Table2[[#This Row],[Rank Sharpe]])/3</f>
        <v>255.33333333333334</v>
      </c>
    </row>
    <row r="218" spans="1:48" x14ac:dyDescent="0.3">
      <c r="A218" t="s">
        <v>376</v>
      </c>
      <c r="B218" t="s">
        <v>377</v>
      </c>
      <c r="C218" t="s">
        <v>3181</v>
      </c>
      <c r="D218" t="s">
        <v>135</v>
      </c>
      <c r="E218">
        <v>65973.807892465004</v>
      </c>
      <c r="F218">
        <v>1814.45</v>
      </c>
      <c r="G218">
        <v>33.671155431495698</v>
      </c>
      <c r="H218">
        <f>(Table2[[#This Row],[1Y Return vs Nifty]]-AVERAGE(Table2[1Y Return vs Nifty]))/_xlfn.STDEV.P(Table2[1Y Return vs Nifty])</f>
        <v>7.7061765961778467E-2</v>
      </c>
      <c r="I218">
        <v>-6.1678034121392002</v>
      </c>
      <c r="J218">
        <f>(Table2[[#This Row],[1M Return vs Nifty]]-AVERAGE(Table2[1M Return vs Nifty]))/_xlfn.STDEV.P(Table2[1M Return vs Nifty])</f>
        <v>-0.4644132070341469</v>
      </c>
      <c r="K218">
        <v>24.320314349187001</v>
      </c>
      <c r="L218">
        <f>(Table2[[#This Row],[6M Return vs Nifty]]-AVERAGE(Table2[6M Return vs Nifty]))/_xlfn.STDEV.P(Table2[6M Return vs Nifty])</f>
        <v>9.193535846247182E-2</v>
      </c>
      <c r="M218">
        <v>-2.99287936424916</v>
      </c>
      <c r="N218">
        <f>(Table2[[#This Row],[1W Return vs Nifty]]-AVERAGE(Table2[1W Return vs Nifty]))/_xlfn.STDEV.P(Table2[1W Return vs Nifty])</f>
        <v>-6.7410398682542963E-2</v>
      </c>
      <c r="O218">
        <v>1761.18</v>
      </c>
      <c r="P218">
        <v>1753.59324805232</v>
      </c>
      <c r="Q218">
        <v>1579.05392013971</v>
      </c>
      <c r="R218">
        <v>67.951003852045801</v>
      </c>
      <c r="S218" s="1">
        <f>(Table2[[#This Row],[Close Price]]-Table2[[#This Row],[20D EMA]])/Table2[[#This Row],[20D EMA]]</f>
        <v>3.0246766372545669E-2</v>
      </c>
      <c r="T218" s="1">
        <f>(Table2[[#This Row],[Close Price]]-Table2[[#This Row],[50D EMA]])/Table2[[#This Row],[50D EMA]]</f>
        <v>3.4704029577709905E-2</v>
      </c>
      <c r="U218" s="1">
        <f>(Table2[[#This Row],[Close Price]]-Table2[[#This Row],[200D EMA]])/Table2[[#This Row],[200D EMA]]</f>
        <v>0.14907412397890937</v>
      </c>
      <c r="V218">
        <v>0.72205083215149901</v>
      </c>
      <c r="W218">
        <v>1767.9</v>
      </c>
      <c r="X218">
        <v>1819.55</v>
      </c>
      <c r="Y218">
        <v>1726</v>
      </c>
      <c r="Z218">
        <v>1819.55</v>
      </c>
      <c r="AA218">
        <v>1719.05</v>
      </c>
      <c r="AB218">
        <v>1819.55</v>
      </c>
      <c r="AC218" s="1">
        <f>(Table2[[#This Row],[Close Price]]/Table2[[#This Row],[Day Low]])-1</f>
        <v>2.6330674811923638E-2</v>
      </c>
      <c r="AD218" s="1">
        <f>(Table2[[#This Row],[Day High]]/Table2[[#This Row],[Close Price]])-1</f>
        <v>2.8107691035850202E-3</v>
      </c>
      <c r="AE218" s="1">
        <f>(Table2[[#This Row],[Close Price]]/Table2[[#This Row],[Current Week Low]])-1</f>
        <v>5.124565469293163E-2</v>
      </c>
      <c r="AF218" s="1">
        <f>(Table2[[#This Row],[Current Week High]]/Table2[[#This Row],[Close Price]])-1</f>
        <v>2.8107691035850202E-3</v>
      </c>
      <c r="AG218" s="1">
        <f>(Table2[[#This Row],[Close Price]]/Table2[[#This Row],[Current Month Low]])-1</f>
        <v>5.5495768011401658E-2</v>
      </c>
      <c r="AH218" s="1">
        <f>(Table2[[#This Row],[Current Month High]]/Table2[[#This Row],[Close Price]])-1</f>
        <v>2.8107691035850202E-3</v>
      </c>
      <c r="AI218">
        <v>7.6386783873901098</v>
      </c>
      <c r="AJ218">
        <v>72.623917800399596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0.05</v>
      </c>
      <c r="AM218" t="s">
        <v>3226</v>
      </c>
      <c r="AN218">
        <v>6.03</v>
      </c>
      <c r="AO218" t="s">
        <v>3226</v>
      </c>
      <c r="AP218">
        <v>0.10561906611475</v>
      </c>
      <c r="AQ218">
        <f>(Table2[[#This Row],[Sharpe Ratio]]-AVERAGE(Table2[Sharpe Ratio]))/_xlfn.STDEV.P(Table2[Sharpe Ratio])</f>
        <v>0.49292484410861037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0.13009836281617082</v>
      </c>
      <c r="AS218">
        <f>_xlfn.RANK.AVG(Table2[[#This Row],[1Y Return vs Nifty Z-Score]],Table2[1Y Return vs Nifty Z-Score])</f>
        <v>277</v>
      </c>
      <c r="AT218">
        <f>_xlfn.RANK.AVG(Table2[[#This Row],[6M Return vs Nifty Z-Score]],Table2[6M Return vs Nifty Z-Score])</f>
        <v>282</v>
      </c>
      <c r="AU218">
        <f>_xlfn.RANK.AVG(Table2[[#This Row],[Sharpe Ratio Z-Score]],Table2[Sharpe Ratio Z-Score])</f>
        <v>211</v>
      </c>
      <c r="AV218">
        <f>(Table2[[#This Row],[Rank 1Y]]+Table2[[#This Row],[Rank 6M]]+Table2[[#This Row],[Rank Sharpe]])/3</f>
        <v>256.66666666666669</v>
      </c>
    </row>
    <row r="219" spans="1:48" x14ac:dyDescent="0.3">
      <c r="A219" t="s">
        <v>996</v>
      </c>
      <c r="B219" t="s">
        <v>997</v>
      </c>
      <c r="C219" t="s">
        <v>3180</v>
      </c>
      <c r="D219" t="s">
        <v>998</v>
      </c>
      <c r="E219">
        <v>14891.2480124799</v>
      </c>
      <c r="F219">
        <v>1251.2</v>
      </c>
      <c r="G219">
        <v>57.066316704200098</v>
      </c>
      <c r="H219">
        <f>(Table2[[#This Row],[1Y Return vs Nifty]]-AVERAGE(Table2[1Y Return vs Nifty]))/_xlfn.STDEV.P(Table2[1Y Return vs Nifty])</f>
        <v>0.46181971404494204</v>
      </c>
      <c r="I219">
        <v>-8.6537438173794197</v>
      </c>
      <c r="J219">
        <f>(Table2[[#This Row],[1M Return vs Nifty]]-AVERAGE(Table2[1M Return vs Nifty]))/_xlfn.STDEV.P(Table2[1M Return vs Nifty])</f>
        <v>-0.70199943700402356</v>
      </c>
      <c r="K219">
        <v>0.74411197399406903</v>
      </c>
      <c r="L219">
        <f>(Table2[[#This Row],[6M Return vs Nifty]]-AVERAGE(Table2[6M Return vs Nifty]))/_xlfn.STDEV.P(Table2[6M Return vs Nifty])</f>
        <v>-0.5768688039744172</v>
      </c>
      <c r="M219">
        <v>-5.5649505689786896</v>
      </c>
      <c r="N219">
        <f>(Table2[[#This Row],[1W Return vs Nifty]]-AVERAGE(Table2[1W Return vs Nifty]))/_xlfn.STDEV.P(Table2[1W Return vs Nifty])</f>
        <v>-0.68116671543985452</v>
      </c>
      <c r="O219">
        <v>1278.01</v>
      </c>
      <c r="P219">
        <v>1323.2470010029399</v>
      </c>
      <c r="Q219">
        <v>1225.3807875708001</v>
      </c>
      <c r="R219">
        <v>41.060427443222203</v>
      </c>
      <c r="S219" s="1">
        <f>(Table2[[#This Row],[Close Price]]-Table2[[#This Row],[20D EMA]])/Table2[[#This Row],[20D EMA]]</f>
        <v>-2.0977926620292443E-2</v>
      </c>
      <c r="T219" s="1">
        <f>(Table2[[#This Row],[Close Price]]-Table2[[#This Row],[50D EMA]])/Table2[[#This Row],[50D EMA]]</f>
        <v>-5.4447129635157042E-2</v>
      </c>
      <c r="U219" s="1">
        <f>(Table2[[#This Row],[Close Price]]-Table2[[#This Row],[200D EMA]])/Table2[[#This Row],[200D EMA]]</f>
        <v>2.1070358447829177E-2</v>
      </c>
      <c r="V219">
        <v>0.53650429797469601</v>
      </c>
      <c r="W219">
        <v>1245</v>
      </c>
      <c r="X219">
        <v>1262</v>
      </c>
      <c r="Y219">
        <v>1225.05</v>
      </c>
      <c r="Z219">
        <v>1278</v>
      </c>
      <c r="AA219">
        <v>1225.05</v>
      </c>
      <c r="AB219">
        <v>1309.75</v>
      </c>
      <c r="AC219" s="1">
        <f>(Table2[[#This Row],[Close Price]]/Table2[[#This Row],[Day Low]])-1</f>
        <v>4.9799196787148059E-3</v>
      </c>
      <c r="AD219" s="1">
        <f>(Table2[[#This Row],[Day High]]/Table2[[#This Row],[Close Price]])-1</f>
        <v>8.6317135549871526E-3</v>
      </c>
      <c r="AE219" s="1">
        <f>(Table2[[#This Row],[Close Price]]/Table2[[#This Row],[Current Week Low]])-1</f>
        <v>2.1346067507448829E-2</v>
      </c>
      <c r="AF219" s="1">
        <f>(Table2[[#This Row],[Current Week High]]/Table2[[#This Row],[Close Price]])-1</f>
        <v>2.1419437340153502E-2</v>
      </c>
      <c r="AG219" s="1">
        <f>(Table2[[#This Row],[Close Price]]/Table2[[#This Row],[Current Month Low]])-1</f>
        <v>2.1346067507448829E-2</v>
      </c>
      <c r="AH219" s="1">
        <f>(Table2[[#This Row],[Current Month High]]/Table2[[#This Row],[Close Price]])-1</f>
        <v>4.6795076726342755E-2</v>
      </c>
      <c r="AI219">
        <v>35.469948849104803</v>
      </c>
      <c r="AJ219">
        <v>91.388145315487506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-0.2</v>
      </c>
      <c r="AM219" t="s">
        <v>3227</v>
      </c>
      <c r="AN219">
        <v>-1.44</v>
      </c>
      <c r="AO219" t="s">
        <v>3227</v>
      </c>
      <c r="AP219">
        <v>0.16674101279234599</v>
      </c>
      <c r="AQ219">
        <f>(Table2[[#This Row],[Sharpe Ratio]]-AVERAGE(Table2[Sharpe Ratio]))/_xlfn.STDEV.P(Table2[Sharpe Ratio])</f>
        <v>1.2038909815609631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165</v>
      </c>
      <c r="AT219">
        <f>_xlfn.RANK.AVG(Table2[[#This Row],[6M Return vs Nifty Z-Score]],Table2[6M Return vs Nifty Z-Score])</f>
        <v>518</v>
      </c>
      <c r="AU219">
        <f>_xlfn.RANK.AVG(Table2[[#This Row],[Sharpe Ratio Z-Score]],Table2[Sharpe Ratio Z-Score])</f>
        <v>90</v>
      </c>
      <c r="AV219">
        <f>(Table2[[#This Row],[Rank 1Y]]+Table2[[#This Row],[Rank 6M]]+Table2[[#This Row],[Rank Sharpe]])/3</f>
        <v>257.66666666666669</v>
      </c>
    </row>
    <row r="220" spans="1:48" x14ac:dyDescent="0.3">
      <c r="A220" t="s">
        <v>1495</v>
      </c>
      <c r="B220" t="s">
        <v>1496</v>
      </c>
      <c r="C220" t="s">
        <v>3173</v>
      </c>
      <c r="D220" t="s">
        <v>838</v>
      </c>
      <c r="E220">
        <v>7051.8062311829999</v>
      </c>
      <c r="F220">
        <v>238.23</v>
      </c>
      <c r="G220">
        <v>36.107696536380999</v>
      </c>
      <c r="H220">
        <f>(Table2[[#This Row],[1Y Return vs Nifty]]-AVERAGE(Table2[1Y Return vs Nifty]))/_xlfn.STDEV.P(Table2[1Y Return vs Nifty])</f>
        <v>0.11713323822086169</v>
      </c>
      <c r="I220">
        <v>-1.01803031262628E-2</v>
      </c>
      <c r="J220">
        <f>(Table2[[#This Row],[1M Return vs Nifty]]-AVERAGE(Table2[1M Return vs Nifty]))/_xlfn.STDEV.P(Table2[1M Return vs Nifty])</f>
        <v>0.12408298417056809</v>
      </c>
      <c r="K220">
        <v>27.213188398143298</v>
      </c>
      <c r="L220">
        <f>(Table2[[#This Row],[6M Return vs Nifty]]-AVERAGE(Table2[6M Return vs Nifty]))/_xlfn.STDEV.P(Table2[6M Return vs Nifty])</f>
        <v>0.17399972890507565</v>
      </c>
      <c r="M220">
        <v>-2.3883296428435199</v>
      </c>
      <c r="N220">
        <f>(Table2[[#This Row],[1W Return vs Nifty]]-AVERAGE(Table2[1W Return vs Nifty]))/_xlfn.STDEV.P(Table2[1W Return vs Nifty])</f>
        <v>7.6849297403748892E-2</v>
      </c>
      <c r="O220">
        <v>216.72</v>
      </c>
      <c r="P220">
        <v>214.609003831016</v>
      </c>
      <c r="Q220">
        <v>198.26187703145499</v>
      </c>
      <c r="R220">
        <v>83.626582317365504</v>
      </c>
      <c r="S220" s="1">
        <f>(Table2[[#This Row],[Close Price]]-Table2[[#This Row],[20D EMA]])/Table2[[#This Row],[20D EMA]]</f>
        <v>9.9252491694352116E-2</v>
      </c>
      <c r="T220" s="1">
        <f>(Table2[[#This Row],[Close Price]]-Table2[[#This Row],[50D EMA]])/Table2[[#This Row],[50D EMA]]</f>
        <v>0.11006526169602493</v>
      </c>
      <c r="U220" s="1">
        <f>(Table2[[#This Row],[Close Price]]-Table2[[#This Row],[200D EMA]])/Table2[[#This Row],[200D EMA]]</f>
        <v>0.20159257829584612</v>
      </c>
      <c r="V220">
        <v>1.2560727447964599</v>
      </c>
      <c r="W220">
        <v>219.99</v>
      </c>
      <c r="X220">
        <v>239</v>
      </c>
      <c r="Y220">
        <v>211.22</v>
      </c>
      <c r="Z220">
        <v>239</v>
      </c>
      <c r="AA220">
        <v>211.22</v>
      </c>
      <c r="AB220">
        <v>239</v>
      </c>
      <c r="AC220" s="1">
        <f>(Table2[[#This Row],[Close Price]]/Table2[[#This Row],[Day Low]])-1</f>
        <v>8.2912859675439599E-2</v>
      </c>
      <c r="AD220" s="1">
        <f>(Table2[[#This Row],[Day High]]/Table2[[#This Row],[Close Price]])-1</f>
        <v>3.2321705914453158E-3</v>
      </c>
      <c r="AE220" s="1">
        <f>(Table2[[#This Row],[Close Price]]/Table2[[#This Row],[Current Week Low]])-1</f>
        <v>0.12787614809203673</v>
      </c>
      <c r="AF220" s="1">
        <f>(Table2[[#This Row],[Current Week High]]/Table2[[#This Row],[Close Price]])-1</f>
        <v>3.2321705914453158E-3</v>
      </c>
      <c r="AG220" s="1">
        <f>(Table2[[#This Row],[Close Price]]/Table2[[#This Row],[Current Month Low]])-1</f>
        <v>0.12787614809203673</v>
      </c>
      <c r="AH220" s="1">
        <f>(Table2[[#This Row],[Current Month High]]/Table2[[#This Row],[Close Price]])-1</f>
        <v>3.2321705914453158E-3</v>
      </c>
      <c r="AI220">
        <v>6.8715107249296796</v>
      </c>
      <c r="AJ220">
        <v>89.673566878980793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0.1</v>
      </c>
      <c r="AM220" t="s">
        <v>3226</v>
      </c>
      <c r="AN220">
        <v>11.76</v>
      </c>
      <c r="AO220" t="s">
        <v>3226</v>
      </c>
      <c r="AP220">
        <v>9.2470806000403E-2</v>
      </c>
      <c r="AQ220">
        <f>(Table2[[#This Row],[Sharpe Ratio]]-AVERAGE(Table2[Sharpe Ratio]))/_xlfn.STDEV.P(Table2[Sharpe Ratio])</f>
        <v>0.33998521741405396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0.83205046611430833</v>
      </c>
      <c r="AS220">
        <f>_xlfn.RANK.AVG(Table2[[#This Row],[1Y Return vs Nifty Z-Score]],Table2[1Y Return vs Nifty Z-Score])</f>
        <v>266</v>
      </c>
      <c r="AT220">
        <f>_xlfn.RANK.AVG(Table2[[#This Row],[6M Return vs Nifty Z-Score]],Table2[6M Return vs Nifty Z-Score])</f>
        <v>258</v>
      </c>
      <c r="AU220">
        <f>_xlfn.RANK.AVG(Table2[[#This Row],[Sharpe Ratio Z-Score]],Table2[Sharpe Ratio Z-Score])</f>
        <v>252</v>
      </c>
      <c r="AV220">
        <f>(Table2[[#This Row],[Rank 1Y]]+Table2[[#This Row],[Rank 6M]]+Table2[[#This Row],[Rank Sharpe]])/3</f>
        <v>258.66666666666669</v>
      </c>
    </row>
    <row r="221" spans="1:48" x14ac:dyDescent="0.3">
      <c r="A221" t="s">
        <v>1521</v>
      </c>
      <c r="B221" t="s">
        <v>1522</v>
      </c>
      <c r="C221" t="s">
        <v>3181</v>
      </c>
      <c r="D221" t="s">
        <v>135</v>
      </c>
      <c r="E221">
        <v>6806.0542857999999</v>
      </c>
      <c r="F221">
        <v>816.2</v>
      </c>
      <c r="G221">
        <v>64.874403509469204</v>
      </c>
      <c r="H221">
        <f>(Table2[[#This Row],[1Y Return vs Nifty]]-AVERAGE(Table2[1Y Return vs Nifty]))/_xlfn.STDEV.P(Table2[1Y Return vs Nifty])</f>
        <v>0.59023188537524407</v>
      </c>
      <c r="I221">
        <v>-11.8618870255226</v>
      </c>
      <c r="J221">
        <f>(Table2[[#This Row],[1M Return vs Nifty]]-AVERAGE(Table2[1M Return vs Nifty]))/_xlfn.STDEV.P(Table2[1M Return vs Nifty])</f>
        <v>-1.0086080139512053</v>
      </c>
      <c r="K221">
        <v>3.1582929087471099</v>
      </c>
      <c r="L221">
        <f>(Table2[[#This Row],[6M Return vs Nifty]]-AVERAGE(Table2[6M Return vs Nifty]))/_xlfn.STDEV.P(Table2[6M Return vs Nifty])</f>
        <v>-0.50838388717808347</v>
      </c>
      <c r="M221">
        <v>-1.2179929818247199</v>
      </c>
      <c r="N221">
        <f>(Table2[[#This Row],[1W Return vs Nifty]]-AVERAGE(Table2[1W Return vs Nifty]))/_xlfn.STDEV.P(Table2[1W Return vs Nifty])</f>
        <v>0.35611898368309247</v>
      </c>
      <c r="O221">
        <v>839.84</v>
      </c>
      <c r="P221">
        <v>868.09358410811001</v>
      </c>
      <c r="Q221">
        <v>764.17184516873897</v>
      </c>
      <c r="R221">
        <v>40.122009504722698</v>
      </c>
      <c r="S221" s="1">
        <f>(Table2[[#This Row],[Close Price]]-Table2[[#This Row],[20D EMA]])/Table2[[#This Row],[20D EMA]]</f>
        <v>-2.8148218708325377E-2</v>
      </c>
      <c r="T221" s="1">
        <f>(Table2[[#This Row],[Close Price]]-Table2[[#This Row],[50D EMA]])/Table2[[#This Row],[50D EMA]]</f>
        <v>-5.9778790049953047E-2</v>
      </c>
      <c r="U221" s="1">
        <f>(Table2[[#This Row],[Close Price]]-Table2[[#This Row],[200D EMA]])/Table2[[#This Row],[200D EMA]]</f>
        <v>6.8084365002707717E-2</v>
      </c>
      <c r="V221">
        <v>0.69760415809133303</v>
      </c>
      <c r="W221">
        <v>808.3</v>
      </c>
      <c r="X221">
        <v>831</v>
      </c>
      <c r="Y221">
        <v>796.25</v>
      </c>
      <c r="Z221">
        <v>850</v>
      </c>
      <c r="AA221">
        <v>793</v>
      </c>
      <c r="AB221">
        <v>850</v>
      </c>
      <c r="AC221" s="1">
        <f>(Table2[[#This Row],[Close Price]]/Table2[[#This Row],[Day Low]])-1</f>
        <v>9.773598911295478E-3</v>
      </c>
      <c r="AD221" s="1">
        <f>(Table2[[#This Row],[Day High]]/Table2[[#This Row],[Close Price]])-1</f>
        <v>1.8132810585640646E-2</v>
      </c>
      <c r="AE221" s="1">
        <f>(Table2[[#This Row],[Close Price]]/Table2[[#This Row],[Current Week Low]])-1</f>
        <v>2.5054945054945099E-2</v>
      </c>
      <c r="AF221" s="1">
        <f>(Table2[[#This Row],[Current Week High]]/Table2[[#This Row],[Close Price]])-1</f>
        <v>4.1411418769909281E-2</v>
      </c>
      <c r="AG221" s="1">
        <f>(Table2[[#This Row],[Close Price]]/Table2[[#This Row],[Current Month Low]])-1</f>
        <v>2.9255989911727731E-2</v>
      </c>
      <c r="AH221" s="1">
        <f>(Table2[[#This Row],[Current Month High]]/Table2[[#This Row],[Close Price]])-1</f>
        <v>4.1411418769909281E-2</v>
      </c>
      <c r="AI221">
        <v>35.996079392305802</v>
      </c>
      <c r="AJ221">
        <v>125.59425096738499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-0.1</v>
      </c>
      <c r="AM221" t="s">
        <v>3227</v>
      </c>
      <c r="AN221">
        <v>-7.47</v>
      </c>
      <c r="AO221" t="s">
        <v>3227</v>
      </c>
      <c r="AP221">
        <v>0.13940330736755999</v>
      </c>
      <c r="AQ221">
        <f>(Table2[[#This Row],[Sharpe Ratio]]-AVERAGE(Table2[Sharpe Ratio]))/_xlfn.STDEV.P(Table2[Sharpe Ratio])</f>
        <v>0.88590073600822139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148</v>
      </c>
      <c r="AT221">
        <f>_xlfn.RANK.AVG(Table2[[#This Row],[6M Return vs Nifty Z-Score]],Table2[6M Return vs Nifty Z-Score])</f>
        <v>495</v>
      </c>
      <c r="AU221">
        <f>_xlfn.RANK.AVG(Table2[[#This Row],[Sharpe Ratio Z-Score]],Table2[Sharpe Ratio Z-Score])</f>
        <v>135</v>
      </c>
      <c r="AV221">
        <f>(Table2[[#This Row],[Rank 1Y]]+Table2[[#This Row],[Rank 6M]]+Table2[[#This Row],[Rank Sharpe]])/3</f>
        <v>259.33333333333331</v>
      </c>
    </row>
    <row r="222" spans="1:48" x14ac:dyDescent="0.3">
      <c r="A222" t="s">
        <v>93</v>
      </c>
      <c r="B222" t="s">
        <v>94</v>
      </c>
      <c r="C222" t="s">
        <v>3173</v>
      </c>
      <c r="D222" t="s">
        <v>95</v>
      </c>
      <c r="E222">
        <v>313662.86379577499</v>
      </c>
      <c r="F222">
        <v>337.25</v>
      </c>
      <c r="G222">
        <v>48.219732489083199</v>
      </c>
      <c r="H222">
        <f>(Table2[[#This Row],[1Y Return vs Nifty]]-AVERAGE(Table2[1Y Return vs Nifty]))/_xlfn.STDEV.P(Table2[1Y Return vs Nifty])</f>
        <v>0.31632836433902844</v>
      </c>
      <c r="I222">
        <v>-5.5292135198316297</v>
      </c>
      <c r="J222">
        <f>(Table2[[#This Row],[1M Return vs Nifty]]-AVERAGE(Table2[1M Return vs Nifty]))/_xlfn.STDEV.P(Table2[1M Return vs Nifty])</f>
        <v>-0.4033819109136092</v>
      </c>
      <c r="K222">
        <v>12.332341727240401</v>
      </c>
      <c r="L222">
        <f>(Table2[[#This Row],[6M Return vs Nifty]]-AVERAGE(Table2[6M Return vs Nifty]))/_xlfn.STDEV.P(Table2[6M Return vs Nifty])</f>
        <v>-0.24813662858381949</v>
      </c>
      <c r="M222">
        <v>-0.37626091489559199</v>
      </c>
      <c r="N222">
        <f>(Table2[[#This Row],[1W Return vs Nifty]]-AVERAGE(Table2[1W Return vs Nifty]))/_xlfn.STDEV.P(Table2[1W Return vs Nifty])</f>
        <v>0.55697593202300688</v>
      </c>
      <c r="O222">
        <v>335.5</v>
      </c>
      <c r="P222">
        <v>334.411803951477</v>
      </c>
      <c r="Q222">
        <v>295.48179057745699</v>
      </c>
      <c r="R222">
        <v>57.3102136357208</v>
      </c>
      <c r="S222" s="1">
        <f>(Table2[[#This Row],[Close Price]]-Table2[[#This Row],[20D EMA]])/Table2[[#This Row],[20D EMA]]</f>
        <v>5.2160953800298067E-3</v>
      </c>
      <c r="T222" s="1">
        <f>(Table2[[#This Row],[Close Price]]-Table2[[#This Row],[50D EMA]])/Table2[[#This Row],[50D EMA]]</f>
        <v>8.4871287884766868E-3</v>
      </c>
      <c r="U222" s="1">
        <f>(Table2[[#This Row],[Close Price]]-Table2[[#This Row],[200D EMA]])/Table2[[#This Row],[200D EMA]]</f>
        <v>0.14135628913347192</v>
      </c>
      <c r="V222">
        <v>1.0575742977909199</v>
      </c>
      <c r="W222">
        <v>336.1</v>
      </c>
      <c r="X222">
        <v>341.25</v>
      </c>
      <c r="Y222">
        <v>323.55</v>
      </c>
      <c r="Z222">
        <v>341.25</v>
      </c>
      <c r="AA222">
        <v>323.55</v>
      </c>
      <c r="AB222">
        <v>341.25</v>
      </c>
      <c r="AC222" s="1">
        <f>(Table2[[#This Row],[Close Price]]/Table2[[#This Row],[Day Low]])-1</f>
        <v>3.4216007140730476E-3</v>
      </c>
      <c r="AD222" s="1">
        <f>(Table2[[#This Row],[Day High]]/Table2[[#This Row],[Close Price]])-1</f>
        <v>1.1860637509266025E-2</v>
      </c>
      <c r="AE222" s="1">
        <f>(Table2[[#This Row],[Close Price]]/Table2[[#This Row],[Current Week Low]])-1</f>
        <v>4.2342760006181424E-2</v>
      </c>
      <c r="AF222" s="1">
        <f>(Table2[[#This Row],[Current Week High]]/Table2[[#This Row],[Close Price]])-1</f>
        <v>1.1860637509266025E-2</v>
      </c>
      <c r="AG222" s="1">
        <f>(Table2[[#This Row],[Close Price]]/Table2[[#This Row],[Current Month Low]])-1</f>
        <v>4.2342760006181424E-2</v>
      </c>
      <c r="AH222" s="1">
        <f>(Table2[[#This Row],[Current Month High]]/Table2[[#This Row],[Close Price]])-1</f>
        <v>1.1860637509266025E-2</v>
      </c>
      <c r="AI222">
        <v>7.4870274277242403</v>
      </c>
      <c r="AJ222">
        <v>76.293779404077299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</v>
      </c>
      <c r="AM222" t="s">
        <v>3228</v>
      </c>
      <c r="AN222">
        <v>0.84</v>
      </c>
      <c r="AO222" t="s">
        <v>3226</v>
      </c>
      <c r="AP222">
        <v>0.11909427152990899</v>
      </c>
      <c r="AQ222">
        <f>(Table2[[#This Row],[Sharpe Ratio]]-AVERAGE(Table2[Sharpe Ratio]))/_xlfn.STDEV.P(Table2[Sharpe Ratio])</f>
        <v>0.6496674752935605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0.87145323215816717</v>
      </c>
      <c r="AS222">
        <f>_xlfn.RANK.AVG(Table2[[#This Row],[1Y Return vs Nifty Z-Score]],Table2[1Y Return vs Nifty Z-Score])</f>
        <v>207</v>
      </c>
      <c r="AT222">
        <f>_xlfn.RANK.AVG(Table2[[#This Row],[6M Return vs Nifty Z-Score]],Table2[6M Return vs Nifty Z-Score])</f>
        <v>389</v>
      </c>
      <c r="AU222">
        <f>_xlfn.RANK.AVG(Table2[[#This Row],[Sharpe Ratio Z-Score]],Table2[Sharpe Ratio Z-Score])</f>
        <v>184</v>
      </c>
      <c r="AV222">
        <f>(Table2[[#This Row],[Rank 1Y]]+Table2[[#This Row],[Rank 6M]]+Table2[[#This Row],[Rank Sharpe]])/3</f>
        <v>260</v>
      </c>
    </row>
    <row r="223" spans="1:48" x14ac:dyDescent="0.3">
      <c r="A223" t="s">
        <v>1807</v>
      </c>
      <c r="B223" t="s">
        <v>1808</v>
      </c>
      <c r="C223" t="s">
        <v>625</v>
      </c>
      <c r="D223" t="s">
        <v>625</v>
      </c>
      <c r="E223">
        <v>4404.9763472000004</v>
      </c>
      <c r="F223">
        <v>213.28</v>
      </c>
      <c r="G223">
        <v>25.460402824987899</v>
      </c>
      <c r="H223">
        <f>(Table2[[#This Row],[1Y Return vs Nifty]]-AVERAGE(Table2[1Y Return vs Nifty]))/_xlfn.STDEV.P(Table2[1Y Return vs Nifty])</f>
        <v>-5.7972666512267942E-2</v>
      </c>
      <c r="I223">
        <v>-9.0771288749108301</v>
      </c>
      <c r="J223">
        <f>(Table2[[#This Row],[1M Return vs Nifty]]-AVERAGE(Table2[1M Return vs Nifty]))/_xlfn.STDEV.P(Table2[1M Return vs Nifty])</f>
        <v>-0.74246318240694165</v>
      </c>
      <c r="K223">
        <v>36.208403709148101</v>
      </c>
      <c r="L223">
        <f>(Table2[[#This Row],[6M Return vs Nifty]]-AVERAGE(Table2[6M Return vs Nifty]))/_xlfn.STDEV.P(Table2[6M Return vs Nifty])</f>
        <v>0.42917388063131673</v>
      </c>
      <c r="M223">
        <v>-1.2324001274329901</v>
      </c>
      <c r="N223">
        <f>(Table2[[#This Row],[1W Return vs Nifty]]-AVERAGE(Table2[1W Return vs Nifty]))/_xlfn.STDEV.P(Table2[1W Return vs Nifty])</f>
        <v>0.35268110194511471</v>
      </c>
      <c r="O223">
        <v>213.83</v>
      </c>
      <c r="P223">
        <v>211.423705548377</v>
      </c>
      <c r="Q223">
        <v>183.162474796715</v>
      </c>
      <c r="R223">
        <v>51.085535426296502</v>
      </c>
      <c r="S223" s="1">
        <f>(Table2[[#This Row],[Close Price]]-Table2[[#This Row],[20D EMA]])/Table2[[#This Row],[20D EMA]]</f>
        <v>-2.5721367441425961E-3</v>
      </c>
      <c r="T223" s="1">
        <f>(Table2[[#This Row],[Close Price]]-Table2[[#This Row],[50D EMA]])/Table2[[#This Row],[50D EMA]]</f>
        <v>8.7799731198933677E-3</v>
      </c>
      <c r="U223" s="1">
        <f>(Table2[[#This Row],[Close Price]]-Table2[[#This Row],[200D EMA]])/Table2[[#This Row],[200D EMA]]</f>
        <v>0.16443065227586209</v>
      </c>
      <c r="V223">
        <v>0.40563060020412001</v>
      </c>
      <c r="W223">
        <v>212.48</v>
      </c>
      <c r="X223">
        <v>217.62</v>
      </c>
      <c r="Y223">
        <v>203.54</v>
      </c>
      <c r="Z223">
        <v>217.69</v>
      </c>
      <c r="AA223">
        <v>203.54</v>
      </c>
      <c r="AB223">
        <v>218.25</v>
      </c>
      <c r="AC223" s="1">
        <f>(Table2[[#This Row],[Close Price]]/Table2[[#This Row],[Day Low]])-1</f>
        <v>3.7650602409640133E-3</v>
      </c>
      <c r="AD223" s="1">
        <f>(Table2[[#This Row],[Day High]]/Table2[[#This Row],[Close Price]])-1</f>
        <v>2.0348837209302362E-2</v>
      </c>
      <c r="AE223" s="1">
        <f>(Table2[[#This Row],[Close Price]]/Table2[[#This Row],[Current Week Low]])-1</f>
        <v>4.7853001866954958E-2</v>
      </c>
      <c r="AF223" s="1">
        <f>(Table2[[#This Row],[Current Week High]]/Table2[[#This Row],[Close Price]])-1</f>
        <v>2.0677044261065314E-2</v>
      </c>
      <c r="AG223" s="1">
        <f>(Table2[[#This Row],[Close Price]]/Table2[[#This Row],[Current Month Low]])-1</f>
        <v>4.7853001866954958E-2</v>
      </c>
      <c r="AH223" s="1">
        <f>(Table2[[#This Row],[Current Month High]]/Table2[[#This Row],[Close Price]])-1</f>
        <v>2.3302700675168708E-2</v>
      </c>
      <c r="AI223">
        <v>14.0285071267816</v>
      </c>
      <c r="AJ223">
        <v>63.621020329881098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-0.06</v>
      </c>
      <c r="AM223" t="s">
        <v>3227</v>
      </c>
      <c r="AN223">
        <v>-4.45</v>
      </c>
      <c r="AO223" t="s">
        <v>3227</v>
      </c>
      <c r="AP223">
        <v>8.5953935247829003E-2</v>
      </c>
      <c r="AQ223">
        <f>(Table2[[#This Row],[Sharpe Ratio]]-AVERAGE(Table2[Sharpe Ratio]))/_xlfn.STDEV.P(Table2[Sharpe Ratio])</f>
        <v>0.26418144022624312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0.24560057388346496</v>
      </c>
      <c r="AS223">
        <f>_xlfn.RANK.AVG(Table2[[#This Row],[1Y Return vs Nifty Z-Score]],Table2[1Y Return vs Nifty Z-Score])</f>
        <v>315</v>
      </c>
      <c r="AT223">
        <f>_xlfn.RANK.AVG(Table2[[#This Row],[6M Return vs Nifty Z-Score]],Table2[6M Return vs Nifty Z-Score])</f>
        <v>193</v>
      </c>
      <c r="AU223">
        <f>_xlfn.RANK.AVG(Table2[[#This Row],[Sharpe Ratio Z-Score]],Table2[Sharpe Ratio Z-Score])</f>
        <v>274</v>
      </c>
      <c r="AV223">
        <f>(Table2[[#This Row],[Rank 1Y]]+Table2[[#This Row],[Rank 6M]]+Table2[[#This Row],[Rank Sharpe]])/3</f>
        <v>260.66666666666669</v>
      </c>
    </row>
    <row r="224" spans="1:48" x14ac:dyDescent="0.3">
      <c r="A224" t="s">
        <v>809</v>
      </c>
      <c r="B224" t="s">
        <v>810</v>
      </c>
      <c r="C224" t="s">
        <v>3182</v>
      </c>
      <c r="D224" t="s">
        <v>383</v>
      </c>
      <c r="E224">
        <v>20339.113857205</v>
      </c>
      <c r="F224">
        <v>507.65</v>
      </c>
      <c r="G224">
        <v>52.126908518375103</v>
      </c>
      <c r="H224">
        <f>(Table2[[#This Row],[1Y Return vs Nifty]]-AVERAGE(Table2[1Y Return vs Nifty]))/_xlfn.STDEV.P(Table2[1Y Return vs Nifty])</f>
        <v>0.3805859693329306</v>
      </c>
      <c r="I224">
        <v>-9.2331749186070908</v>
      </c>
      <c r="J224">
        <f>(Table2[[#This Row],[1M Return vs Nifty]]-AVERAGE(Table2[1M Return vs Nifty]))/_xlfn.STDEV.P(Table2[1M Return vs Nifty])</f>
        <v>-0.75737681072456275</v>
      </c>
      <c r="K224">
        <v>35.034609886390498</v>
      </c>
      <c r="L224">
        <f>(Table2[[#This Row],[6M Return vs Nifty]]-AVERAGE(Table2[6M Return vs Nifty]))/_xlfn.STDEV.P(Table2[6M Return vs Nifty])</f>
        <v>0.39587597361432336</v>
      </c>
      <c r="M224">
        <v>-2.5194058027658399</v>
      </c>
      <c r="N224">
        <f>(Table2[[#This Row],[1W Return vs Nifty]]-AVERAGE(Table2[1W Return vs Nifty]))/_xlfn.STDEV.P(Table2[1W Return vs Nifty])</f>
        <v>4.557146147887791E-2</v>
      </c>
      <c r="O224">
        <v>510.75</v>
      </c>
      <c r="P224">
        <v>500.53817093355002</v>
      </c>
      <c r="Q224">
        <v>426.99089987157203</v>
      </c>
      <c r="R224">
        <v>46.514141294465702</v>
      </c>
      <c r="S224" s="1">
        <f>(Table2[[#This Row],[Close Price]]-Table2[[#This Row],[20D EMA]])/Table2[[#This Row],[20D EMA]]</f>
        <v>-6.0695056289770391E-3</v>
      </c>
      <c r="T224" s="1">
        <f>(Table2[[#This Row],[Close Price]]-Table2[[#This Row],[50D EMA]])/Table2[[#This Row],[50D EMA]]</f>
        <v>1.4208365074706965E-2</v>
      </c>
      <c r="U224" s="1">
        <f>(Table2[[#This Row],[Close Price]]-Table2[[#This Row],[200D EMA]])/Table2[[#This Row],[200D EMA]]</f>
        <v>0.18890121581674962</v>
      </c>
      <c r="V224">
        <v>0.43727112319896799</v>
      </c>
      <c r="W224">
        <v>505.5</v>
      </c>
      <c r="X224">
        <v>514.4</v>
      </c>
      <c r="Y224">
        <v>488</v>
      </c>
      <c r="Z224">
        <v>515.75</v>
      </c>
      <c r="AA224">
        <v>488</v>
      </c>
      <c r="AB224">
        <v>538</v>
      </c>
      <c r="AC224" s="1">
        <f>(Table2[[#This Row],[Close Price]]/Table2[[#This Row],[Day Low]])-1</f>
        <v>4.2532146389713255E-3</v>
      </c>
      <c r="AD224" s="1">
        <f>(Table2[[#This Row],[Day High]]/Table2[[#This Row],[Close Price]])-1</f>
        <v>1.3296562592337136E-2</v>
      </c>
      <c r="AE224" s="1">
        <f>(Table2[[#This Row],[Close Price]]/Table2[[#This Row],[Current Week Low]])-1</f>
        <v>4.0266393442622839E-2</v>
      </c>
      <c r="AF224" s="1">
        <f>(Table2[[#This Row],[Current Week High]]/Table2[[#This Row],[Close Price]])-1</f>
        <v>1.5955875110804651E-2</v>
      </c>
      <c r="AG224" s="1">
        <f>(Table2[[#This Row],[Close Price]]/Table2[[#This Row],[Current Month Low]])-1</f>
        <v>4.0266393442622839E-2</v>
      </c>
      <c r="AH224" s="1">
        <f>(Table2[[#This Row],[Current Month High]]/Table2[[#This Row],[Close Price]])-1</f>
        <v>5.9785285137397892E-2</v>
      </c>
      <c r="AI224">
        <v>13.138973702353899</v>
      </c>
      <c r="AJ224">
        <v>92.693110647181598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-0.05</v>
      </c>
      <c r="AM224" t="s">
        <v>3227</v>
      </c>
      <c r="AN224">
        <v>-1.46</v>
      </c>
      <c r="AO224" t="s">
        <v>3227</v>
      </c>
      <c r="AP224">
        <v>4.3136761532886002E-2</v>
      </c>
      <c r="AQ224">
        <f>(Table2[[#This Row],[Sharpe Ratio]]-AVERAGE(Table2[Sharpe Ratio]))/_xlfn.STDEV.P(Table2[Sharpe Ratio])</f>
        <v>-0.23386487975292178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-0.16920828605135263</v>
      </c>
      <c r="AS224">
        <f>_xlfn.RANK.AVG(Table2[[#This Row],[1Y Return vs Nifty Z-Score]],Table2[1Y Return vs Nifty Z-Score])</f>
        <v>181</v>
      </c>
      <c r="AT224">
        <f>_xlfn.RANK.AVG(Table2[[#This Row],[6M Return vs Nifty Z-Score]],Table2[6M Return vs Nifty Z-Score])</f>
        <v>205</v>
      </c>
      <c r="AU224">
        <f>_xlfn.RANK.AVG(Table2[[#This Row],[Sharpe Ratio Z-Score]],Table2[Sharpe Ratio Z-Score])</f>
        <v>400</v>
      </c>
      <c r="AV224">
        <f>(Table2[[#This Row],[Rank 1Y]]+Table2[[#This Row],[Rank 6M]]+Table2[[#This Row],[Rank Sharpe]])/3</f>
        <v>262</v>
      </c>
    </row>
    <row r="225" spans="1:48" x14ac:dyDescent="0.3">
      <c r="A225" t="s">
        <v>971</v>
      </c>
      <c r="B225" t="s">
        <v>972</v>
      </c>
      <c r="C225" t="s">
        <v>3180</v>
      </c>
      <c r="D225" t="s">
        <v>261</v>
      </c>
      <c r="E225">
        <v>15506.894501999999</v>
      </c>
      <c r="F225">
        <v>891</v>
      </c>
      <c r="G225">
        <v>38.336436728648501</v>
      </c>
      <c r="H225">
        <f>(Table2[[#This Row],[1Y Return vs Nifty]]-AVERAGE(Table2[1Y Return vs Nifty]))/_xlfn.STDEV.P(Table2[1Y Return vs Nifty])</f>
        <v>0.15378720667150073</v>
      </c>
      <c r="I225">
        <v>-8.4266551396818095</v>
      </c>
      <c r="J225">
        <f>(Table2[[#This Row],[1M Return vs Nifty]]-AVERAGE(Table2[1M Return vs Nifty]))/_xlfn.STDEV.P(Table2[1M Return vs Nifty])</f>
        <v>-0.68029612396832506</v>
      </c>
      <c r="K225">
        <v>9.27161712307716</v>
      </c>
      <c r="L225">
        <f>(Table2[[#This Row],[6M Return vs Nifty]]-AVERAGE(Table2[6M Return vs Nifty]))/_xlfn.STDEV.P(Table2[6M Return vs Nifty])</f>
        <v>-0.3349625440879751</v>
      </c>
      <c r="M225">
        <v>-2.2083527830812</v>
      </c>
      <c r="N225">
        <f>(Table2[[#This Row],[1W Return vs Nifty]]-AVERAGE(Table2[1W Return vs Nifty]))/_xlfn.STDEV.P(Table2[1W Return vs Nifty])</f>
        <v>0.1197959834621096</v>
      </c>
      <c r="O225">
        <v>905.12</v>
      </c>
      <c r="P225">
        <v>920.76960474600401</v>
      </c>
      <c r="Q225">
        <v>832.90610075213704</v>
      </c>
      <c r="R225">
        <v>44.562310378875502</v>
      </c>
      <c r="S225" s="1">
        <f>(Table2[[#This Row],[Close Price]]-Table2[[#This Row],[20D EMA]])/Table2[[#This Row],[20D EMA]]</f>
        <v>-1.5600141417712574E-2</v>
      </c>
      <c r="T225" s="1">
        <f>(Table2[[#This Row],[Close Price]]-Table2[[#This Row],[50D EMA]])/Table2[[#This Row],[50D EMA]]</f>
        <v>-3.233122009301774E-2</v>
      </c>
      <c r="U225" s="1">
        <f>(Table2[[#This Row],[Close Price]]-Table2[[#This Row],[200D EMA]])/Table2[[#This Row],[200D EMA]]</f>
        <v>6.9748437663504428E-2</v>
      </c>
      <c r="V225">
        <v>0.74988394700196404</v>
      </c>
      <c r="W225">
        <v>878.5</v>
      </c>
      <c r="X225">
        <v>896.8</v>
      </c>
      <c r="Y225">
        <v>856.5</v>
      </c>
      <c r="Z225">
        <v>900</v>
      </c>
      <c r="AA225">
        <v>856.5</v>
      </c>
      <c r="AB225">
        <v>947.8</v>
      </c>
      <c r="AC225" s="1">
        <f>(Table2[[#This Row],[Close Price]]/Table2[[#This Row],[Day Low]])-1</f>
        <v>1.4228799089356814E-2</v>
      </c>
      <c r="AD225" s="1">
        <f>(Table2[[#This Row],[Day High]]/Table2[[#This Row],[Close Price]])-1</f>
        <v>6.5095398428731688E-3</v>
      </c>
      <c r="AE225" s="1">
        <f>(Table2[[#This Row],[Close Price]]/Table2[[#This Row],[Current Week Low]])-1</f>
        <v>4.028021015761829E-2</v>
      </c>
      <c r="AF225" s="1">
        <f>(Table2[[#This Row],[Current Week High]]/Table2[[#This Row],[Close Price]])-1</f>
        <v>1.0101010101010166E-2</v>
      </c>
      <c r="AG225" s="1">
        <f>(Table2[[#This Row],[Close Price]]/Table2[[#This Row],[Current Month Low]])-1</f>
        <v>4.028021015761829E-2</v>
      </c>
      <c r="AH225" s="1">
        <f>(Table2[[#This Row],[Current Month High]]/Table2[[#This Row],[Close Price]])-1</f>
        <v>6.3748597081930258E-2</v>
      </c>
      <c r="AI225">
        <v>18.967452300785599</v>
      </c>
      <c r="AJ225">
        <v>69.1954197603539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-0.09</v>
      </c>
      <c r="AM225" t="s">
        <v>3227</v>
      </c>
      <c r="AN225">
        <v>-3.87</v>
      </c>
      <c r="AO225" t="s">
        <v>3227</v>
      </c>
      <c r="AP225">
        <v>0.15163029874161599</v>
      </c>
      <c r="AQ225">
        <f>(Table2[[#This Row],[Sharpe Ratio]]-AVERAGE(Table2[Sharpe Ratio]))/_xlfn.STDEV.P(Table2[Sharpe Ratio])</f>
        <v>1.0281242302259244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255</v>
      </c>
      <c r="AT225">
        <f>_xlfn.RANK.AVG(Table2[[#This Row],[6M Return vs Nifty Z-Score]],Table2[6M Return vs Nifty Z-Score])</f>
        <v>422</v>
      </c>
      <c r="AU225">
        <f>_xlfn.RANK.AVG(Table2[[#This Row],[Sharpe Ratio Z-Score]],Table2[Sharpe Ratio Z-Score])</f>
        <v>111</v>
      </c>
      <c r="AV225">
        <f>(Table2[[#This Row],[Rank 1Y]]+Table2[[#This Row],[Rank 6M]]+Table2[[#This Row],[Rank Sharpe]])/3</f>
        <v>262.66666666666669</v>
      </c>
    </row>
    <row r="226" spans="1:48" x14ac:dyDescent="0.3">
      <c r="A226" t="s">
        <v>564</v>
      </c>
      <c r="B226" t="s">
        <v>565</v>
      </c>
      <c r="C226" t="s">
        <v>3171</v>
      </c>
      <c r="D226" t="s">
        <v>46</v>
      </c>
      <c r="E226">
        <v>37103.616000000002</v>
      </c>
      <c r="F226">
        <v>61.44</v>
      </c>
      <c r="G226">
        <v>64.7638901480897</v>
      </c>
      <c r="H226">
        <f>(Table2[[#This Row],[1Y Return vs Nifty]]-AVERAGE(Table2[1Y Return vs Nifty]))/_xlfn.STDEV.P(Table2[1Y Return vs Nifty])</f>
        <v>0.58841437731601309</v>
      </c>
      <c r="I226">
        <v>-9.2396209699445198</v>
      </c>
      <c r="J226">
        <f>(Table2[[#This Row],[1M Return vs Nifty]]-AVERAGE(Table2[1M Return vs Nifty]))/_xlfn.STDEV.P(Table2[1M Return vs Nifty])</f>
        <v>-0.75799287257070513</v>
      </c>
      <c r="K226">
        <v>5.3199435432100097</v>
      </c>
      <c r="L226">
        <f>(Table2[[#This Row],[6M Return vs Nifty]]-AVERAGE(Table2[6M Return vs Nifty]))/_xlfn.STDEV.P(Table2[6M Return vs Nifty])</f>
        <v>-0.44706269053004627</v>
      </c>
      <c r="M226">
        <v>-6.7119415652741701</v>
      </c>
      <c r="N226">
        <f>(Table2[[#This Row],[1W Return vs Nifty]]-AVERAGE(Table2[1W Return vs Nifty]))/_xlfn.STDEV.P(Table2[1W Return vs Nifty])</f>
        <v>-0.95486558036460711</v>
      </c>
      <c r="O226">
        <v>62.76</v>
      </c>
      <c r="P226">
        <v>64.159199665775006</v>
      </c>
      <c r="Q226">
        <v>58.848403757271498</v>
      </c>
      <c r="R226">
        <v>42.474993703024602</v>
      </c>
      <c r="S226" s="1">
        <f>(Table2[[#This Row],[Close Price]]-Table2[[#This Row],[20D EMA]])/Table2[[#This Row],[20D EMA]]</f>
        <v>-2.1032504780114727E-2</v>
      </c>
      <c r="T226" s="1">
        <f>(Table2[[#This Row],[Close Price]]-Table2[[#This Row],[50D EMA]])/Table2[[#This Row],[50D EMA]]</f>
        <v>-4.2382069600932604E-2</v>
      </c>
      <c r="U226" s="1">
        <f>(Table2[[#This Row],[Close Price]]-Table2[[#This Row],[200D EMA]])/Table2[[#This Row],[200D EMA]]</f>
        <v>4.4038513829838137E-2</v>
      </c>
      <c r="V226">
        <v>0.55351527959397595</v>
      </c>
      <c r="W226">
        <v>60.25</v>
      </c>
      <c r="X226">
        <v>61.87</v>
      </c>
      <c r="Y226">
        <v>59.12</v>
      </c>
      <c r="Z226">
        <v>63.63</v>
      </c>
      <c r="AA226">
        <v>59.12</v>
      </c>
      <c r="AB226">
        <v>64.22</v>
      </c>
      <c r="AC226" s="1">
        <f>(Table2[[#This Row],[Close Price]]/Table2[[#This Row],[Day Low]])-1</f>
        <v>1.9751037344398314E-2</v>
      </c>
      <c r="AD226" s="1">
        <f>(Table2[[#This Row],[Day High]]/Table2[[#This Row],[Close Price]])-1</f>
        <v>6.9986979166667407E-3</v>
      </c>
      <c r="AE226" s="1">
        <f>(Table2[[#This Row],[Close Price]]/Table2[[#This Row],[Current Week Low]])-1</f>
        <v>3.9242219215155583E-2</v>
      </c>
      <c r="AF226" s="1">
        <f>(Table2[[#This Row],[Current Week High]]/Table2[[#This Row],[Close Price]])-1</f>
        <v>3.564453125E-2</v>
      </c>
      <c r="AG226" s="1">
        <f>(Table2[[#This Row],[Close Price]]/Table2[[#This Row],[Current Month Low]])-1</f>
        <v>3.9242219215155583E-2</v>
      </c>
      <c r="AH226" s="1">
        <f>(Table2[[#This Row],[Current Month High]]/Table2[[#This Row],[Close Price]])-1</f>
        <v>4.5247395833333259E-2</v>
      </c>
      <c r="AI226">
        <v>27.197265625</v>
      </c>
      <c r="AJ226">
        <v>113.70434782608601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-0.1</v>
      </c>
      <c r="AM226" t="s">
        <v>3227</v>
      </c>
      <c r="AN226">
        <v>-7.34</v>
      </c>
      <c r="AO226" t="s">
        <v>3227</v>
      </c>
      <c r="AP226">
        <v>0.122738507834959</v>
      </c>
      <c r="AQ226">
        <f>(Table2[[#This Row],[Sharpe Ratio]]-AVERAGE(Table2[Sharpe Ratio]))/_xlfn.STDEV.P(Table2[Sharpe Ratio])</f>
        <v>0.69205697285703938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149</v>
      </c>
      <c r="AT226">
        <f>_xlfn.RANK.AVG(Table2[[#This Row],[6M Return vs Nifty Z-Score]],Table2[6M Return vs Nifty Z-Score])</f>
        <v>466</v>
      </c>
      <c r="AU226">
        <f>_xlfn.RANK.AVG(Table2[[#This Row],[Sharpe Ratio Z-Score]],Table2[Sharpe Ratio Z-Score])</f>
        <v>175</v>
      </c>
      <c r="AV226">
        <f>(Table2[[#This Row],[Rank 1Y]]+Table2[[#This Row],[Rank 6M]]+Table2[[#This Row],[Rank Sharpe]])/3</f>
        <v>263.33333333333331</v>
      </c>
    </row>
    <row r="227" spans="1:48" x14ac:dyDescent="0.3">
      <c r="A227" t="s">
        <v>202</v>
      </c>
      <c r="B227" t="s">
        <v>203</v>
      </c>
      <c r="C227" t="s">
        <v>3168</v>
      </c>
      <c r="D227" t="s">
        <v>51</v>
      </c>
      <c r="E227">
        <v>132321.32418570001</v>
      </c>
      <c r="F227">
        <v>1574.5</v>
      </c>
      <c r="G227">
        <v>9.36905153630968</v>
      </c>
      <c r="H227">
        <f>(Table2[[#This Row],[1Y Return vs Nifty]]-AVERAGE(Table2[1Y Return vs Nifty]))/_xlfn.STDEV.P(Table2[1Y Return vs Nifty])</f>
        <v>-0.32261180413345997</v>
      </c>
      <c r="I227">
        <v>10.9761769723351</v>
      </c>
      <c r="J227">
        <f>(Table2[[#This Row],[1M Return vs Nifty]]-AVERAGE(Table2[1M Return vs Nifty]))/_xlfn.STDEV.P(Table2[1M Return vs Nifty])</f>
        <v>1.1740708280773748</v>
      </c>
      <c r="K227">
        <v>34.926685689497198</v>
      </c>
      <c r="L227">
        <f>(Table2[[#This Row],[6M Return vs Nifty]]-AVERAGE(Table2[6M Return vs Nifty]))/_xlfn.STDEV.P(Table2[6M Return vs Nifty])</f>
        <v>0.39281440538712464</v>
      </c>
      <c r="M227">
        <v>0.162912046242323</v>
      </c>
      <c r="N227">
        <f>(Table2[[#This Row],[1W Return vs Nifty]]-AVERAGE(Table2[1W Return vs Nifty]))/_xlfn.STDEV.P(Table2[1W Return vs Nifty])</f>
        <v>0.68563520479688722</v>
      </c>
      <c r="O227">
        <v>1482.4</v>
      </c>
      <c r="P227">
        <v>1427.8370226243001</v>
      </c>
      <c r="Q227">
        <v>1285.75207011561</v>
      </c>
      <c r="R227">
        <v>73.095857604368206</v>
      </c>
      <c r="S227" s="1">
        <f>(Table2[[#This Row],[Close Price]]-Table2[[#This Row],[20D EMA]])/Table2[[#This Row],[20D EMA]]</f>
        <v>6.2128980032379856E-2</v>
      </c>
      <c r="T227" s="1">
        <f>(Table2[[#This Row],[Close Price]]-Table2[[#This Row],[50D EMA]])/Table2[[#This Row],[50D EMA]]</f>
        <v>0.10271688928904504</v>
      </c>
      <c r="U227" s="1">
        <f>(Table2[[#This Row],[Close Price]]-Table2[[#This Row],[200D EMA]])/Table2[[#This Row],[200D EMA]]</f>
        <v>0.22457512345939828</v>
      </c>
      <c r="V227">
        <v>1.2762074514452399</v>
      </c>
      <c r="W227">
        <v>1568.8</v>
      </c>
      <c r="X227">
        <v>1594</v>
      </c>
      <c r="Y227">
        <v>1500.6</v>
      </c>
      <c r="Z227">
        <v>1594</v>
      </c>
      <c r="AA227">
        <v>1452.55</v>
      </c>
      <c r="AB227">
        <v>1594</v>
      </c>
      <c r="AC227" s="1">
        <f>(Table2[[#This Row],[Close Price]]/Table2[[#This Row],[Day Low]])-1</f>
        <v>3.633350331463614E-3</v>
      </c>
      <c r="AD227" s="1">
        <f>(Table2[[#This Row],[Day High]]/Table2[[#This Row],[Close Price]])-1</f>
        <v>1.2384884090187454E-2</v>
      </c>
      <c r="AE227" s="1">
        <f>(Table2[[#This Row],[Close Price]]/Table2[[#This Row],[Current Week Low]])-1</f>
        <v>4.924696787951488E-2</v>
      </c>
      <c r="AF227" s="1">
        <f>(Table2[[#This Row],[Current Week High]]/Table2[[#This Row],[Close Price]])-1</f>
        <v>1.2384884090187454E-2</v>
      </c>
      <c r="AG227" s="1">
        <f>(Table2[[#This Row],[Close Price]]/Table2[[#This Row],[Current Month Low]])-1</f>
        <v>8.3955801865684521E-2</v>
      </c>
      <c r="AH227" s="1">
        <f>(Table2[[#This Row],[Current Month High]]/Table2[[#This Row],[Close Price]])-1</f>
        <v>1.2384884090187454E-2</v>
      </c>
      <c r="AI227">
        <v>1.23848840901874</v>
      </c>
      <c r="AJ227">
        <v>55.706091772151801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0.08</v>
      </c>
      <c r="AM227" t="s">
        <v>3226</v>
      </c>
      <c r="AN227">
        <v>8.5299999999999994</v>
      </c>
      <c r="AO227" t="s">
        <v>3226</v>
      </c>
      <c r="AP227">
        <v>0.121255872341322</v>
      </c>
      <c r="AQ227">
        <f>(Table2[[#This Row],[Sharpe Ratio]]-AVERAGE(Table2[Sharpe Ratio]))/_xlfn.STDEV.P(Table2[Sharpe Ratio])</f>
        <v>0.67481106222331866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2.6047196963512453</v>
      </c>
      <c r="AS227">
        <f>_xlfn.RANK.AVG(Table2[[#This Row],[1Y Return vs Nifty Z-Score]],Table2[1Y Return vs Nifty Z-Score])</f>
        <v>406</v>
      </c>
      <c r="AT227">
        <f>_xlfn.RANK.AVG(Table2[[#This Row],[6M Return vs Nifty Z-Score]],Table2[6M Return vs Nifty Z-Score])</f>
        <v>206</v>
      </c>
      <c r="AU227">
        <f>_xlfn.RANK.AVG(Table2[[#This Row],[Sharpe Ratio Z-Score]],Table2[Sharpe Ratio Z-Score])</f>
        <v>180</v>
      </c>
      <c r="AV227">
        <f>(Table2[[#This Row],[Rank 1Y]]+Table2[[#This Row],[Rank 6M]]+Table2[[#This Row],[Rank Sharpe]])/3</f>
        <v>264</v>
      </c>
    </row>
    <row r="228" spans="1:48" x14ac:dyDescent="0.3">
      <c r="A228" t="s">
        <v>1143</v>
      </c>
      <c r="B228" t="s">
        <v>1144</v>
      </c>
      <c r="C228" t="s">
        <v>3179</v>
      </c>
      <c r="D228" t="s">
        <v>92</v>
      </c>
      <c r="E228">
        <v>11055.78730179</v>
      </c>
      <c r="F228">
        <v>228.69</v>
      </c>
      <c r="G228">
        <v>51.076293098283202</v>
      </c>
      <c r="H228">
        <f>(Table2[[#This Row],[1Y Return vs Nifty]]-AVERAGE(Table2[1Y Return vs Nifty]))/_xlfn.STDEV.P(Table2[1Y Return vs Nifty])</f>
        <v>0.36330749757771691</v>
      </c>
      <c r="I228">
        <v>-7.1346142982499101</v>
      </c>
      <c r="J228">
        <f>(Table2[[#This Row],[1M Return vs Nifty]]-AVERAGE(Table2[1M Return vs Nifty]))/_xlfn.STDEV.P(Table2[1M Return vs Nifty])</f>
        <v>-0.55681323120233817</v>
      </c>
      <c r="K228">
        <v>15.8607181378386</v>
      </c>
      <c r="L228">
        <f>(Table2[[#This Row],[6M Return vs Nifty]]-AVERAGE(Table2[6M Return vs Nifty]))/_xlfn.STDEV.P(Table2[6M Return vs Nifty])</f>
        <v>-0.14804447665458434</v>
      </c>
      <c r="M228">
        <v>-4.7938042903011198</v>
      </c>
      <c r="N228">
        <f>(Table2[[#This Row],[1W Return vs Nifty]]-AVERAGE(Table2[1W Return vs Nifty]))/_xlfn.STDEV.P(Table2[1W Return vs Nifty])</f>
        <v>-0.49715318626074195</v>
      </c>
      <c r="O228">
        <v>228.25</v>
      </c>
      <c r="P228">
        <v>224.50721893309799</v>
      </c>
      <c r="Q228">
        <v>197.43387015059801</v>
      </c>
      <c r="R228">
        <v>50.901929176238099</v>
      </c>
      <c r="S228" s="1">
        <f>(Table2[[#This Row],[Close Price]]-Table2[[#This Row],[20D EMA]])/Table2[[#This Row],[20D EMA]]</f>
        <v>1.9277108433734839E-3</v>
      </c>
      <c r="T228" s="1">
        <f>(Table2[[#This Row],[Close Price]]-Table2[[#This Row],[50D EMA]])/Table2[[#This Row],[50D EMA]]</f>
        <v>1.8630942411470775E-2</v>
      </c>
      <c r="U228" s="1">
        <f>(Table2[[#This Row],[Close Price]]-Table2[[#This Row],[200D EMA]])/Table2[[#This Row],[200D EMA]]</f>
        <v>0.1583118936257519</v>
      </c>
      <c r="V228">
        <v>0.39461386292093598</v>
      </c>
      <c r="W228">
        <v>225.75</v>
      </c>
      <c r="X228">
        <v>230.85</v>
      </c>
      <c r="Y228">
        <v>219.02</v>
      </c>
      <c r="Z228">
        <v>235.6</v>
      </c>
      <c r="AA228">
        <v>219.02</v>
      </c>
      <c r="AB228">
        <v>236.9</v>
      </c>
      <c r="AC228" s="1">
        <f>(Table2[[#This Row],[Close Price]]/Table2[[#This Row],[Day Low]])-1</f>
        <v>1.3023255813953583E-2</v>
      </c>
      <c r="AD228" s="1">
        <f>(Table2[[#This Row],[Day High]]/Table2[[#This Row],[Close Price]])-1</f>
        <v>9.445100354191327E-3</v>
      </c>
      <c r="AE228" s="1">
        <f>(Table2[[#This Row],[Close Price]]/Table2[[#This Row],[Current Week Low]])-1</f>
        <v>4.4151219066751901E-2</v>
      </c>
      <c r="AF228" s="1">
        <f>(Table2[[#This Row],[Current Week High]]/Table2[[#This Row],[Close Price]])-1</f>
        <v>3.0215575670121009E-2</v>
      </c>
      <c r="AG228" s="1">
        <f>(Table2[[#This Row],[Close Price]]/Table2[[#This Row],[Current Month Low]])-1</f>
        <v>4.4151219066751901E-2</v>
      </c>
      <c r="AH228" s="1">
        <f>(Table2[[#This Row],[Current Month High]]/Table2[[#This Row],[Close Price]])-1</f>
        <v>3.5900126809217836E-2</v>
      </c>
      <c r="AI228">
        <v>9.6200096200096095</v>
      </c>
      <c r="AJ228">
        <v>96.722580645161202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0.06</v>
      </c>
      <c r="AM228" t="s">
        <v>3226</v>
      </c>
      <c r="AN228">
        <v>-0.1</v>
      </c>
      <c r="AO228" t="s">
        <v>3227</v>
      </c>
      <c r="AP228">
        <v>9.2136645908181006E-2</v>
      </c>
      <c r="AQ228">
        <f>(Table2[[#This Row],[Sharpe Ratio]]-AVERAGE(Table2[Sharpe Ratio]))/_xlfn.STDEV.P(Table2[Sharpe Ratio])</f>
        <v>0.33609829098301347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-0.50260510555693416</v>
      </c>
      <c r="AS228">
        <f>_xlfn.RANK.AVG(Table2[[#This Row],[1Y Return vs Nifty Z-Score]],Table2[1Y Return vs Nifty Z-Score])</f>
        <v>186</v>
      </c>
      <c r="AT228">
        <f>_xlfn.RANK.AVG(Table2[[#This Row],[6M Return vs Nifty Z-Score]],Table2[6M Return vs Nifty Z-Score])</f>
        <v>352</v>
      </c>
      <c r="AU228">
        <f>_xlfn.RANK.AVG(Table2[[#This Row],[Sharpe Ratio Z-Score]],Table2[Sharpe Ratio Z-Score])</f>
        <v>254</v>
      </c>
      <c r="AV228">
        <f>(Table2[[#This Row],[Rank 1Y]]+Table2[[#This Row],[Rank 6M]]+Table2[[#This Row],[Rank Sharpe]])/3</f>
        <v>264</v>
      </c>
    </row>
    <row r="229" spans="1:48" x14ac:dyDescent="0.3">
      <c r="A229" t="s">
        <v>273</v>
      </c>
      <c r="B229" t="s">
        <v>274</v>
      </c>
      <c r="C229" t="s">
        <v>3179</v>
      </c>
      <c r="D229" t="s">
        <v>46</v>
      </c>
      <c r="E229">
        <v>101397.846067056</v>
      </c>
      <c r="F229">
        <v>96.03</v>
      </c>
      <c r="G229">
        <v>32.2558925675906</v>
      </c>
      <c r="H229">
        <f>(Table2[[#This Row],[1Y Return vs Nifty]]-AVERAGE(Table2[1Y Return vs Nifty]))/_xlfn.STDEV.P(Table2[1Y Return vs Nifty])</f>
        <v>5.3786284798511358E-2</v>
      </c>
      <c r="I229">
        <v>-9.6754979955581799</v>
      </c>
      <c r="J229">
        <f>(Table2[[#This Row],[1M Return vs Nifty]]-AVERAGE(Table2[1M Return vs Nifty]))/_xlfn.STDEV.P(Table2[1M Return vs Nifty])</f>
        <v>-0.79965050001331706</v>
      </c>
      <c r="K229">
        <v>12.515562119599901</v>
      </c>
      <c r="L229">
        <f>(Table2[[#This Row],[6M Return vs Nifty]]-AVERAGE(Table2[6M Return vs Nifty]))/_xlfn.STDEV.P(Table2[6M Return vs Nifty])</f>
        <v>-0.2429390755978352</v>
      </c>
      <c r="M229">
        <v>-3.81810481160477</v>
      </c>
      <c r="N229">
        <f>(Table2[[#This Row],[1W Return vs Nifty]]-AVERAGE(Table2[1W Return vs Nifty]))/_xlfn.STDEV.P(Table2[1W Return vs Nifty])</f>
        <v>-0.26432848171696832</v>
      </c>
      <c r="O229">
        <v>94.21</v>
      </c>
      <c r="P229">
        <v>94.296624132719003</v>
      </c>
      <c r="Q229">
        <v>84.504786899820104</v>
      </c>
      <c r="R229">
        <v>61.791256713979401</v>
      </c>
      <c r="S229" s="1">
        <f>(Table2[[#This Row],[Close Price]]-Table2[[#This Row],[20D EMA]])/Table2[[#This Row],[20D EMA]]</f>
        <v>1.9318543679015046E-2</v>
      </c>
      <c r="T229" s="1">
        <f>(Table2[[#This Row],[Close Price]]-Table2[[#This Row],[50D EMA]])/Table2[[#This Row],[50D EMA]]</f>
        <v>1.8382162492278996E-2</v>
      </c>
      <c r="U229" s="1">
        <f>(Table2[[#This Row],[Close Price]]-Table2[[#This Row],[200D EMA]])/Table2[[#This Row],[200D EMA]]</f>
        <v>0.13638532825179436</v>
      </c>
      <c r="V229">
        <v>0.90640690170649996</v>
      </c>
      <c r="W229">
        <v>94.39</v>
      </c>
      <c r="X229">
        <v>96.8</v>
      </c>
      <c r="Y229">
        <v>89.21</v>
      </c>
      <c r="Z229">
        <v>96.8</v>
      </c>
      <c r="AA229">
        <v>89.21</v>
      </c>
      <c r="AB229">
        <v>96.9</v>
      </c>
      <c r="AC229" s="1">
        <f>(Table2[[#This Row],[Close Price]]/Table2[[#This Row],[Day Low]])-1</f>
        <v>1.7374721898506307E-2</v>
      </c>
      <c r="AD229" s="1">
        <f>(Table2[[#This Row],[Day High]]/Table2[[#This Row],[Close Price]])-1</f>
        <v>8.0183276059564434E-3</v>
      </c>
      <c r="AE229" s="1">
        <f>(Table2[[#This Row],[Close Price]]/Table2[[#This Row],[Current Week Low]])-1</f>
        <v>7.644882860665847E-2</v>
      </c>
      <c r="AF229" s="1">
        <f>(Table2[[#This Row],[Current Week High]]/Table2[[#This Row],[Close Price]])-1</f>
        <v>8.0183276059564434E-3</v>
      </c>
      <c r="AG229" s="1">
        <f>(Table2[[#This Row],[Close Price]]/Table2[[#This Row],[Current Month Low]])-1</f>
        <v>7.644882860665847E-2</v>
      </c>
      <c r="AH229" s="1">
        <f>(Table2[[#This Row],[Current Month High]]/Table2[[#This Row],[Close Price]])-1</f>
        <v>9.0596688534834158E-3</v>
      </c>
      <c r="AI229">
        <v>8.0391544309070095</v>
      </c>
      <c r="AJ229">
        <v>84.673076923076906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-0.06</v>
      </c>
      <c r="AM229" t="s">
        <v>3227</v>
      </c>
      <c r="AN229">
        <v>1.45</v>
      </c>
      <c r="AO229" t="s">
        <v>3226</v>
      </c>
      <c r="AP229">
        <v>0.144922489590667</v>
      </c>
      <c r="AQ229">
        <f>(Table2[[#This Row],[Sharpe Ratio]]-AVERAGE(Table2[Sharpe Ratio]))/_xlfn.STDEV.P(Table2[Sharpe Ratio])</f>
        <v>0.95009947116559479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281</v>
      </c>
      <c r="AT229">
        <f>_xlfn.RANK.AVG(Table2[[#This Row],[6M Return vs Nifty Z-Score]],Table2[6M Return vs Nifty Z-Score])</f>
        <v>388</v>
      </c>
      <c r="AU229">
        <f>_xlfn.RANK.AVG(Table2[[#This Row],[Sharpe Ratio Z-Score]],Table2[Sharpe Ratio Z-Score])</f>
        <v>126</v>
      </c>
      <c r="AV229">
        <f>(Table2[[#This Row],[Rank 1Y]]+Table2[[#This Row],[Rank 6M]]+Table2[[#This Row],[Rank Sharpe]])/3</f>
        <v>265</v>
      </c>
    </row>
    <row r="230" spans="1:48" x14ac:dyDescent="0.3">
      <c r="A230" t="s">
        <v>364</v>
      </c>
      <c r="B230" t="s">
        <v>365</v>
      </c>
      <c r="C230" t="s">
        <v>3168</v>
      </c>
      <c r="D230" t="s">
        <v>40</v>
      </c>
      <c r="E230">
        <v>69026.868000000002</v>
      </c>
      <c r="F230">
        <v>393.45</v>
      </c>
      <c r="G230">
        <v>58.856207908704498</v>
      </c>
      <c r="H230">
        <f>(Table2[[#This Row],[1Y Return vs Nifty]]-AVERAGE(Table2[1Y Return vs Nifty]))/_xlfn.STDEV.P(Table2[1Y Return vs Nifty])</f>
        <v>0.49125635092509495</v>
      </c>
      <c r="I230">
        <v>-6.3251122425166999</v>
      </c>
      <c r="J230">
        <f>(Table2[[#This Row],[1M Return vs Nifty]]-AVERAGE(Table2[1M Return vs Nifty]))/_xlfn.STDEV.P(Table2[1M Return vs Nifty])</f>
        <v>-0.47944752236671795</v>
      </c>
      <c r="K230">
        <v>8.6914334393422994</v>
      </c>
      <c r="L230">
        <f>(Table2[[#This Row],[6M Return vs Nifty]]-AVERAGE(Table2[6M Return vs Nifty]))/_xlfn.STDEV.P(Table2[6M Return vs Nifty])</f>
        <v>-0.35142105833402393</v>
      </c>
      <c r="M230">
        <v>-3.2984055264083101</v>
      </c>
      <c r="N230">
        <f>(Table2[[#This Row],[1W Return vs Nifty]]-AVERAGE(Table2[1W Return vs Nifty]))/_xlfn.STDEV.P(Table2[1W Return vs Nifty])</f>
        <v>-0.14031608325884376</v>
      </c>
      <c r="O230">
        <v>399.21</v>
      </c>
      <c r="P230">
        <v>395.74571704482798</v>
      </c>
      <c r="Q230">
        <v>351.67995761861101</v>
      </c>
      <c r="R230">
        <v>45.496255363222701</v>
      </c>
      <c r="S230" s="1">
        <f>(Table2[[#This Row],[Close Price]]-Table2[[#This Row],[20D EMA]])/Table2[[#This Row],[20D EMA]]</f>
        <v>-1.4428496280153282E-2</v>
      </c>
      <c r="T230" s="1">
        <f>(Table2[[#This Row],[Close Price]]-Table2[[#This Row],[50D EMA]])/Table2[[#This Row],[50D EMA]]</f>
        <v>-5.8009902468962125E-3</v>
      </c>
      <c r="U230" s="1">
        <f>(Table2[[#This Row],[Close Price]]-Table2[[#This Row],[200D EMA]])/Table2[[#This Row],[200D EMA]]</f>
        <v>0.11877288277737921</v>
      </c>
      <c r="V230">
        <v>0.95985422295065703</v>
      </c>
      <c r="W230">
        <v>391.2</v>
      </c>
      <c r="X230">
        <v>395.6</v>
      </c>
      <c r="Y230">
        <v>382.1</v>
      </c>
      <c r="Z230">
        <v>407.9</v>
      </c>
      <c r="AA230">
        <v>381.45</v>
      </c>
      <c r="AB230">
        <v>429.2</v>
      </c>
      <c r="AC230" s="1">
        <f>(Table2[[#This Row],[Close Price]]/Table2[[#This Row],[Day Low]])-1</f>
        <v>5.7515337423312829E-3</v>
      </c>
      <c r="AD230" s="1">
        <f>(Table2[[#This Row],[Day High]]/Table2[[#This Row],[Close Price]])-1</f>
        <v>5.464480874316946E-3</v>
      </c>
      <c r="AE230" s="1">
        <f>(Table2[[#This Row],[Close Price]]/Table2[[#This Row],[Current Week Low]])-1</f>
        <v>2.9704265898979232E-2</v>
      </c>
      <c r="AF230" s="1">
        <f>(Table2[[#This Row],[Current Week High]]/Table2[[#This Row],[Close Price]])-1</f>
        <v>3.672639471343242E-2</v>
      </c>
      <c r="AG230" s="1">
        <f>(Table2[[#This Row],[Close Price]]/Table2[[#This Row],[Current Month Low]])-1</f>
        <v>3.1458906802988684E-2</v>
      </c>
      <c r="AH230" s="1">
        <f>(Table2[[#This Row],[Current Month High]]/Table2[[#This Row],[Close Price]])-1</f>
        <v>9.0862879654339812E-2</v>
      </c>
      <c r="AI230">
        <v>18.896937349091299</v>
      </c>
      <c r="AJ230">
        <v>90.210297316896202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</v>
      </c>
      <c r="AM230" t="s">
        <v>3228</v>
      </c>
      <c r="AN230">
        <v>-5.59</v>
      </c>
      <c r="AO230" t="s">
        <v>3227</v>
      </c>
      <c r="AP230">
        <v>0.107488451442879</v>
      </c>
      <c r="AQ230">
        <f>(Table2[[#This Row],[Sharpe Ratio]]-AVERAGE(Table2[Sharpe Ratio]))/_xlfn.STDEV.P(Table2[Sharpe Ratio])</f>
        <v>0.51466940131586858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3.4741088281377841E-2</v>
      </c>
      <c r="AS230">
        <f>_xlfn.RANK.AVG(Table2[[#This Row],[1Y Return vs Nifty Z-Score]],Table2[1Y Return vs Nifty Z-Score])</f>
        <v>160</v>
      </c>
      <c r="AT230">
        <f>_xlfn.RANK.AVG(Table2[[#This Row],[6M Return vs Nifty Z-Score]],Table2[6M Return vs Nifty Z-Score])</f>
        <v>428</v>
      </c>
      <c r="AU230">
        <f>_xlfn.RANK.AVG(Table2[[#This Row],[Sharpe Ratio Z-Score]],Table2[Sharpe Ratio Z-Score])</f>
        <v>208</v>
      </c>
      <c r="AV230">
        <f>(Table2[[#This Row],[Rank 1Y]]+Table2[[#This Row],[Rank 6M]]+Table2[[#This Row],[Rank Sharpe]])/3</f>
        <v>265.33333333333331</v>
      </c>
    </row>
    <row r="231" spans="1:48" x14ac:dyDescent="0.3">
      <c r="A231" t="s">
        <v>703</v>
      </c>
      <c r="B231" t="s">
        <v>704</v>
      </c>
      <c r="C231" t="s">
        <v>3180</v>
      </c>
      <c r="D231" t="s">
        <v>438</v>
      </c>
      <c r="E231">
        <v>26580.288240000002</v>
      </c>
      <c r="F231">
        <v>3792.2</v>
      </c>
      <c r="G231">
        <v>15.466586601371301</v>
      </c>
      <c r="H231">
        <f>(Table2[[#This Row],[1Y Return vs Nifty]]-AVERAGE(Table2[1Y Return vs Nifty]))/_xlfn.STDEV.P(Table2[1Y Return vs Nifty])</f>
        <v>-0.2223314490356107</v>
      </c>
      <c r="I231">
        <v>1.36517265314994</v>
      </c>
      <c r="J231">
        <f>(Table2[[#This Row],[1M Return vs Nifty]]-AVERAGE(Table2[1M Return vs Nifty]))/_xlfn.STDEV.P(Table2[1M Return vs Nifty])</f>
        <v>0.25552818014983858</v>
      </c>
      <c r="K231">
        <v>30.062343736009499</v>
      </c>
      <c r="L231">
        <f>(Table2[[#This Row],[6M Return vs Nifty]]-AVERAGE(Table2[6M Return vs Nifty]))/_xlfn.STDEV.P(Table2[6M Return vs Nifty])</f>
        <v>0.2548238972367492</v>
      </c>
      <c r="M231">
        <v>1.8197532135952801</v>
      </c>
      <c r="N231">
        <f>(Table2[[#This Row],[1W Return vs Nifty]]-AVERAGE(Table2[1W Return vs Nifty]))/_xlfn.STDEV.P(Table2[1W Return vs Nifty])</f>
        <v>1.0809962393034607</v>
      </c>
      <c r="O231">
        <v>3713.89</v>
      </c>
      <c r="P231">
        <v>3617.09701541403</v>
      </c>
      <c r="Q231">
        <v>3293.3504752916201</v>
      </c>
      <c r="R231">
        <v>60.712228334088003</v>
      </c>
      <c r="S231" s="1">
        <f>(Table2[[#This Row],[Close Price]]-Table2[[#This Row],[20D EMA]])/Table2[[#This Row],[20D EMA]]</f>
        <v>2.108570797734988E-2</v>
      </c>
      <c r="T231" s="1">
        <f>(Table2[[#This Row],[Close Price]]-Table2[[#This Row],[50D EMA]])/Table2[[#This Row],[50D EMA]]</f>
        <v>4.8409811470297735E-2</v>
      </c>
      <c r="U231" s="1">
        <f>(Table2[[#This Row],[Close Price]]-Table2[[#This Row],[200D EMA]])/Table2[[#This Row],[200D EMA]]</f>
        <v>0.15147173932777608</v>
      </c>
      <c r="V231">
        <v>1.1065672839204499</v>
      </c>
      <c r="W231">
        <v>3766</v>
      </c>
      <c r="X231">
        <v>3978.5</v>
      </c>
      <c r="Y231">
        <v>3702.05</v>
      </c>
      <c r="Z231">
        <v>3978.5</v>
      </c>
      <c r="AA231">
        <v>3671</v>
      </c>
      <c r="AB231">
        <v>3978.5</v>
      </c>
      <c r="AC231" s="1">
        <f>(Table2[[#This Row],[Close Price]]/Table2[[#This Row],[Day Low]])-1</f>
        <v>6.9569835369092115E-3</v>
      </c>
      <c r="AD231" s="1">
        <f>(Table2[[#This Row],[Day High]]/Table2[[#This Row],[Close Price]])-1</f>
        <v>4.9127155740731121E-2</v>
      </c>
      <c r="AE231" s="1">
        <f>(Table2[[#This Row],[Close Price]]/Table2[[#This Row],[Current Week Low]])-1</f>
        <v>2.4351372887994494E-2</v>
      </c>
      <c r="AF231" s="1">
        <f>(Table2[[#This Row],[Current Week High]]/Table2[[#This Row],[Close Price]])-1</f>
        <v>4.9127155740731121E-2</v>
      </c>
      <c r="AG231" s="1">
        <f>(Table2[[#This Row],[Close Price]]/Table2[[#This Row],[Current Month Low]])-1</f>
        <v>3.3015527104331088E-2</v>
      </c>
      <c r="AH231" s="1">
        <f>(Table2[[#This Row],[Current Month High]]/Table2[[#This Row],[Close Price]])-1</f>
        <v>4.9127155740731121E-2</v>
      </c>
      <c r="AI231">
        <v>4.9127155740731103</v>
      </c>
      <c r="AJ231">
        <v>51.074636973886001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0.09</v>
      </c>
      <c r="AM231" t="s">
        <v>3226</v>
      </c>
      <c r="AN231">
        <v>4.8099999999999996</v>
      </c>
      <c r="AO231" t="s">
        <v>3226</v>
      </c>
      <c r="AP231">
        <v>0.11231337004217699</v>
      </c>
      <c r="AQ231">
        <f>(Table2[[#This Row],[Sharpe Ratio]]-AVERAGE(Table2[Sharpe Ratio]))/_xlfn.STDEV.P(Table2[Sharpe Ratio])</f>
        <v>0.57079251136927101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1.9398093790237088</v>
      </c>
      <c r="AS231">
        <f>_xlfn.RANK.AVG(Table2[[#This Row],[1Y Return vs Nifty Z-Score]],Table2[1Y Return vs Nifty Z-Score])</f>
        <v>368</v>
      </c>
      <c r="AT231">
        <f>_xlfn.RANK.AVG(Table2[[#This Row],[6M Return vs Nifty Z-Score]],Table2[6M Return vs Nifty Z-Score])</f>
        <v>230</v>
      </c>
      <c r="AU231">
        <f>_xlfn.RANK.AVG(Table2[[#This Row],[Sharpe Ratio Z-Score]],Table2[Sharpe Ratio Z-Score])</f>
        <v>200</v>
      </c>
      <c r="AV231">
        <f>(Table2[[#This Row],[Rank 1Y]]+Table2[[#This Row],[Rank 6M]]+Table2[[#This Row],[Rank Sharpe]])/3</f>
        <v>266</v>
      </c>
    </row>
    <row r="232" spans="1:48" x14ac:dyDescent="0.3">
      <c r="A232" t="s">
        <v>1063</v>
      </c>
      <c r="B232" t="s">
        <v>1064</v>
      </c>
      <c r="C232" t="s">
        <v>3180</v>
      </c>
      <c r="D232" t="s">
        <v>127</v>
      </c>
      <c r="E232">
        <v>12700.4892359</v>
      </c>
      <c r="F232">
        <v>949.25</v>
      </c>
      <c r="G232">
        <v>30.456849984420199</v>
      </c>
      <c r="H232">
        <f>(Table2[[#This Row],[1Y Return vs Nifty]]-AVERAGE(Table2[1Y Return vs Nifty]))/_xlfn.STDEV.P(Table2[1Y Return vs Nifty])</f>
        <v>2.4199143904446382E-2</v>
      </c>
      <c r="I232">
        <v>-18.872088045624601</v>
      </c>
      <c r="J232">
        <f>(Table2[[#This Row],[1M Return vs Nifty]]-AVERAGE(Table2[1M Return vs Nifty]))/_xlfn.STDEV.P(Table2[1M Return vs Nifty])</f>
        <v>-1.6785867584883558</v>
      </c>
      <c r="K232">
        <v>22.054819951133901</v>
      </c>
      <c r="L232">
        <f>(Table2[[#This Row],[6M Return vs Nifty]]-AVERAGE(Table2[6M Return vs Nifty]))/_xlfn.STDEV.P(Table2[6M Return vs Nifty])</f>
        <v>2.7668346359214512E-2</v>
      </c>
      <c r="M232">
        <v>-4.4584003879661704</v>
      </c>
      <c r="N232">
        <f>(Table2[[#This Row],[1W Return vs Nifty]]-AVERAGE(Table2[1W Return vs Nifty]))/_xlfn.STDEV.P(Table2[1W Return vs Nifty])</f>
        <v>-0.41711797442655996</v>
      </c>
      <c r="O232">
        <v>952.06</v>
      </c>
      <c r="P232">
        <v>990.35446181803604</v>
      </c>
      <c r="Q232">
        <v>881.26579200260005</v>
      </c>
      <c r="R232">
        <v>55.143658875629598</v>
      </c>
      <c r="S232" s="1">
        <f>(Table2[[#This Row],[Close Price]]-Table2[[#This Row],[20D EMA]])/Table2[[#This Row],[20D EMA]]</f>
        <v>-2.951494653698239E-3</v>
      </c>
      <c r="T232" s="1">
        <f>(Table2[[#This Row],[Close Price]]-Table2[[#This Row],[50D EMA]])/Table2[[#This Row],[50D EMA]]</f>
        <v>-4.1504797931216288E-2</v>
      </c>
      <c r="U232" s="1">
        <f>(Table2[[#This Row],[Close Price]]-Table2[[#This Row],[200D EMA]])/Table2[[#This Row],[200D EMA]]</f>
        <v>7.714381814697667E-2</v>
      </c>
      <c r="V232">
        <v>0.73432255237968103</v>
      </c>
      <c r="W232">
        <v>914.05</v>
      </c>
      <c r="X232">
        <v>956</v>
      </c>
      <c r="Y232">
        <v>903.15</v>
      </c>
      <c r="Z232">
        <v>956</v>
      </c>
      <c r="AA232">
        <v>903.15</v>
      </c>
      <c r="AB232">
        <v>961.8</v>
      </c>
      <c r="AC232" s="1">
        <f>(Table2[[#This Row],[Close Price]]/Table2[[#This Row],[Day Low]])-1</f>
        <v>3.8509928340900501E-2</v>
      </c>
      <c r="AD232" s="1">
        <f>(Table2[[#This Row],[Day High]]/Table2[[#This Row],[Close Price]])-1</f>
        <v>7.1108770081642625E-3</v>
      </c>
      <c r="AE232" s="1">
        <f>(Table2[[#This Row],[Close Price]]/Table2[[#This Row],[Current Week Low]])-1</f>
        <v>5.1043569728173699E-2</v>
      </c>
      <c r="AF232" s="1">
        <f>(Table2[[#This Row],[Current Week High]]/Table2[[#This Row],[Close Price]])-1</f>
        <v>7.1108770081642625E-3</v>
      </c>
      <c r="AG232" s="1">
        <f>(Table2[[#This Row],[Close Price]]/Table2[[#This Row],[Current Month Low]])-1</f>
        <v>5.1043569728173699E-2</v>
      </c>
      <c r="AH232" s="1">
        <f>(Table2[[#This Row],[Current Month High]]/Table2[[#This Row],[Close Price]])-1</f>
        <v>1.3220963918883388E-2</v>
      </c>
      <c r="AI232">
        <v>28.938635765077599</v>
      </c>
      <c r="AJ232">
        <v>67.549201306151204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-0.11</v>
      </c>
      <c r="AM232" t="s">
        <v>3227</v>
      </c>
      <c r="AN232">
        <v>2.02</v>
      </c>
      <c r="AO232" t="s">
        <v>3226</v>
      </c>
      <c r="AP232">
        <v>0.10876184110023999</v>
      </c>
      <c r="AQ232">
        <f>(Table2[[#This Row],[Sharpe Ratio]]-AVERAGE(Table2[Sharpe Ratio]))/_xlfn.STDEV.P(Table2[Sharpe Ratio])</f>
        <v>0.52948137926122374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294</v>
      </c>
      <c r="AT232">
        <f>_xlfn.RANK.AVG(Table2[[#This Row],[6M Return vs Nifty Z-Score]],Table2[6M Return vs Nifty Z-Score])</f>
        <v>299</v>
      </c>
      <c r="AU232">
        <f>_xlfn.RANK.AVG(Table2[[#This Row],[Sharpe Ratio Z-Score]],Table2[Sharpe Ratio Z-Score])</f>
        <v>206</v>
      </c>
      <c r="AV232">
        <f>(Table2[[#This Row],[Rank 1Y]]+Table2[[#This Row],[Rank 6M]]+Table2[[#This Row],[Rank Sharpe]])/3</f>
        <v>266.33333333333331</v>
      </c>
    </row>
    <row r="233" spans="1:48" x14ac:dyDescent="0.3">
      <c r="A233" t="s">
        <v>1264</v>
      </c>
      <c r="B233" t="s">
        <v>1265</v>
      </c>
      <c r="C233" t="s">
        <v>3172</v>
      </c>
      <c r="D233" t="s">
        <v>279</v>
      </c>
      <c r="E233">
        <v>9421.2374973499991</v>
      </c>
      <c r="F233">
        <v>918.05</v>
      </c>
      <c r="G233">
        <v>66.974073056368397</v>
      </c>
      <c r="H233">
        <f>(Table2[[#This Row],[1Y Return vs Nifty]]-AVERAGE(Table2[1Y Return vs Nifty]))/_xlfn.STDEV.P(Table2[1Y Return vs Nifty])</f>
        <v>0.62476315178118214</v>
      </c>
      <c r="I233">
        <v>7.7961284173502401</v>
      </c>
      <c r="J233">
        <f>(Table2[[#This Row],[1M Return vs Nifty]]-AVERAGE(Table2[1M Return vs Nifty]))/_xlfn.STDEV.P(Table2[1M Return vs Nifty])</f>
        <v>0.87014731257097688</v>
      </c>
      <c r="K233">
        <v>35.231130981875303</v>
      </c>
      <c r="L233">
        <f>(Table2[[#This Row],[6M Return vs Nifty]]-AVERAGE(Table2[6M Return vs Nifty]))/_xlfn.STDEV.P(Table2[6M Return vs Nifty])</f>
        <v>0.40145083781743995</v>
      </c>
      <c r="M233">
        <v>-3.3473416792445798</v>
      </c>
      <c r="N233">
        <f>(Table2[[#This Row],[1W Return vs Nifty]]-AVERAGE(Table2[1W Return vs Nifty]))/_xlfn.STDEV.P(Table2[1W Return vs Nifty])</f>
        <v>-0.15199339330602815</v>
      </c>
      <c r="O233">
        <v>899.66</v>
      </c>
      <c r="P233">
        <v>854.80665896677306</v>
      </c>
      <c r="Q233">
        <v>730.85387846912602</v>
      </c>
      <c r="R233">
        <v>54.269270651988997</v>
      </c>
      <c r="S233" s="1">
        <f>(Table2[[#This Row],[Close Price]]-Table2[[#This Row],[20D EMA]])/Table2[[#This Row],[20D EMA]]</f>
        <v>2.0441055509859266E-2</v>
      </c>
      <c r="T233" s="1">
        <f>(Table2[[#This Row],[Close Price]]-Table2[[#This Row],[50D EMA]])/Table2[[#This Row],[50D EMA]]</f>
        <v>7.3985550264279359E-2</v>
      </c>
      <c r="U233" s="1">
        <f>(Table2[[#This Row],[Close Price]]-Table2[[#This Row],[200D EMA]])/Table2[[#This Row],[200D EMA]]</f>
        <v>0.25613344479060846</v>
      </c>
      <c r="V233">
        <v>0.82366704474142405</v>
      </c>
      <c r="W233">
        <v>915</v>
      </c>
      <c r="X233">
        <v>939.6</v>
      </c>
      <c r="Y233">
        <v>901.1</v>
      </c>
      <c r="Z233">
        <v>973</v>
      </c>
      <c r="AA233">
        <v>890</v>
      </c>
      <c r="AB233">
        <v>973</v>
      </c>
      <c r="AC233" s="1">
        <f>(Table2[[#This Row],[Close Price]]/Table2[[#This Row],[Day Low]])-1</f>
        <v>3.3333333333331883E-3</v>
      </c>
      <c r="AD233" s="1">
        <f>(Table2[[#This Row],[Day High]]/Table2[[#This Row],[Close Price]])-1</f>
        <v>2.3473667011600696E-2</v>
      </c>
      <c r="AE233" s="1">
        <f>(Table2[[#This Row],[Close Price]]/Table2[[#This Row],[Current Week Low]])-1</f>
        <v>1.8810342914215905E-2</v>
      </c>
      <c r="AF233" s="1">
        <f>(Table2[[#This Row],[Current Week High]]/Table2[[#This Row],[Close Price]])-1</f>
        <v>5.9855127716355261E-2</v>
      </c>
      <c r="AG233" s="1">
        <f>(Table2[[#This Row],[Close Price]]/Table2[[#This Row],[Current Month Low]])-1</f>
        <v>3.1516853932584299E-2</v>
      </c>
      <c r="AH233" s="1">
        <f>(Table2[[#This Row],[Current Month High]]/Table2[[#This Row],[Close Price]])-1</f>
        <v>5.9855127716355261E-2</v>
      </c>
      <c r="AI233">
        <v>5.9855127716355199</v>
      </c>
      <c r="AJ233">
        <v>102.66004415011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0.01</v>
      </c>
      <c r="AM233" t="s">
        <v>3226</v>
      </c>
      <c r="AN233">
        <v>2.67</v>
      </c>
      <c r="AO233" t="s">
        <v>3226</v>
      </c>
      <c r="AP233">
        <v>2.5854954039286001E-2</v>
      </c>
      <c r="AQ233">
        <f>(Table2[[#This Row],[Sharpe Ratio]]-AVERAGE(Table2[Sharpe Ratio]))/_xlfn.STDEV.P(Table2[Sharpe Ratio])</f>
        <v>-0.43488563563181765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1.309482273231753</v>
      </c>
      <c r="AS233">
        <f>_xlfn.RANK.AVG(Table2[[#This Row],[1Y Return vs Nifty Z-Score]],Table2[1Y Return vs Nifty Z-Score])</f>
        <v>140</v>
      </c>
      <c r="AT233">
        <f>_xlfn.RANK.AVG(Table2[[#This Row],[6M Return vs Nifty Z-Score]],Table2[6M Return vs Nifty Z-Score])</f>
        <v>202</v>
      </c>
      <c r="AU233">
        <f>_xlfn.RANK.AVG(Table2[[#This Row],[Sharpe Ratio Z-Score]],Table2[Sharpe Ratio Z-Score])</f>
        <v>460</v>
      </c>
      <c r="AV233">
        <f>(Table2[[#This Row],[Rank 1Y]]+Table2[[#This Row],[Rank 6M]]+Table2[[#This Row],[Rank Sharpe]])/3</f>
        <v>267.33333333333331</v>
      </c>
    </row>
    <row r="234" spans="1:48" x14ac:dyDescent="0.3">
      <c r="A234" t="s">
        <v>275</v>
      </c>
      <c r="B234" t="s">
        <v>276</v>
      </c>
      <c r="C234" t="s">
        <v>3174</v>
      </c>
      <c r="D234" t="s">
        <v>206</v>
      </c>
      <c r="E234">
        <v>101290.4502566</v>
      </c>
      <c r="F234">
        <v>34343.15</v>
      </c>
      <c r="G234">
        <v>51.032754953419698</v>
      </c>
      <c r="H234">
        <f>(Table2[[#This Row],[1Y Return vs Nifty]]-AVERAGE(Table2[1Y Return vs Nifty]))/_xlfn.STDEV.P(Table2[1Y Return vs Nifty])</f>
        <v>0.36259146715220436</v>
      </c>
      <c r="I234">
        <v>2.6967614972693101</v>
      </c>
      <c r="J234">
        <f>(Table2[[#This Row],[1M Return vs Nifty]]-AVERAGE(Table2[1M Return vs Nifty]))/_xlfn.STDEV.P(Table2[1M Return vs Nifty])</f>
        <v>0.38279075357170467</v>
      </c>
      <c r="K234">
        <v>6.0837314843435601</v>
      </c>
      <c r="L234">
        <f>(Table2[[#This Row],[6M Return vs Nifty]]-AVERAGE(Table2[6M Return vs Nifty]))/_xlfn.STDEV.P(Table2[6M Return vs Nifty])</f>
        <v>-0.42539573390488961</v>
      </c>
      <c r="M234">
        <v>-0.98092833033526505</v>
      </c>
      <c r="N234">
        <f>(Table2[[#This Row],[1W Return vs Nifty]]-AVERAGE(Table2[1W Return vs Nifty]))/_xlfn.STDEV.P(Table2[1W Return vs Nifty])</f>
        <v>0.41268815138886128</v>
      </c>
      <c r="O234">
        <v>33014.93</v>
      </c>
      <c r="P234">
        <v>32879.716082616098</v>
      </c>
      <c r="Q234">
        <v>29399.506814649001</v>
      </c>
      <c r="R234">
        <v>67.7950929504172</v>
      </c>
      <c r="S234" s="1">
        <f>(Table2[[#This Row],[Close Price]]-Table2[[#This Row],[20D EMA]])/Table2[[#This Row],[20D EMA]]</f>
        <v>4.0230889479396174E-2</v>
      </c>
      <c r="T234" s="1">
        <f>(Table2[[#This Row],[Close Price]]-Table2[[#This Row],[50D EMA]])/Table2[[#This Row],[50D EMA]]</f>
        <v>4.4508715151516734E-2</v>
      </c>
      <c r="U234" s="1">
        <f>(Table2[[#This Row],[Close Price]]-Table2[[#This Row],[200D EMA]])/Table2[[#This Row],[200D EMA]]</f>
        <v>0.16815394953794643</v>
      </c>
      <c r="V234">
        <v>1.3658752439927599</v>
      </c>
      <c r="W234">
        <v>34199</v>
      </c>
      <c r="X234">
        <v>35044.449999999997</v>
      </c>
      <c r="Y234">
        <v>32154.75</v>
      </c>
      <c r="Z234">
        <v>35044.449999999997</v>
      </c>
      <c r="AA234">
        <v>31922.35</v>
      </c>
      <c r="AB234">
        <v>35044.449999999997</v>
      </c>
      <c r="AC234" s="1">
        <f>(Table2[[#This Row],[Close Price]]/Table2[[#This Row],[Day Low]])-1</f>
        <v>4.2150355273546936E-3</v>
      </c>
      <c r="AD234" s="1">
        <f>(Table2[[#This Row],[Day High]]/Table2[[#This Row],[Close Price]])-1</f>
        <v>2.0420374951045428E-2</v>
      </c>
      <c r="AE234" s="1">
        <f>(Table2[[#This Row],[Close Price]]/Table2[[#This Row],[Current Week Low]])-1</f>
        <v>6.8058373957191387E-2</v>
      </c>
      <c r="AF234" s="1">
        <f>(Table2[[#This Row],[Current Week High]]/Table2[[#This Row],[Close Price]])-1</f>
        <v>2.0420374951045428E-2</v>
      </c>
      <c r="AG234" s="1">
        <f>(Table2[[#This Row],[Close Price]]/Table2[[#This Row],[Current Month Low]])-1</f>
        <v>7.5834015979400204E-2</v>
      </c>
      <c r="AH234" s="1">
        <f>(Table2[[#This Row],[Current Month High]]/Table2[[#This Row],[Close Price]])-1</f>
        <v>2.0420374951045428E-2</v>
      </c>
      <c r="AI234">
        <v>6.7985901118563703</v>
      </c>
      <c r="AJ234">
        <v>84.640591397849406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-0.03</v>
      </c>
      <c r="AM234" t="s">
        <v>3227</v>
      </c>
      <c r="AN234">
        <v>7.52</v>
      </c>
      <c r="AO234" t="s">
        <v>3226</v>
      </c>
      <c r="AP234">
        <v>0.12826211047799799</v>
      </c>
      <c r="AQ234">
        <f>(Table2[[#This Row],[Sharpe Ratio]]-AVERAGE(Table2[Sharpe Ratio]))/_xlfn.STDEV.P(Table2[Sharpe Ratio])</f>
        <v>0.75630712602473116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1.4889817642326117</v>
      </c>
      <c r="AS234">
        <f>_xlfn.RANK.AVG(Table2[[#This Row],[1Y Return vs Nifty Z-Score]],Table2[1Y Return vs Nifty Z-Score])</f>
        <v>187</v>
      </c>
      <c r="AT234">
        <f>_xlfn.RANK.AVG(Table2[[#This Row],[6M Return vs Nifty Z-Score]],Table2[6M Return vs Nifty Z-Score])</f>
        <v>457</v>
      </c>
      <c r="AU234">
        <f>_xlfn.RANK.AVG(Table2[[#This Row],[Sharpe Ratio Z-Score]],Table2[Sharpe Ratio Z-Score])</f>
        <v>159</v>
      </c>
      <c r="AV234">
        <f>(Table2[[#This Row],[Rank 1Y]]+Table2[[#This Row],[Rank 6M]]+Table2[[#This Row],[Rank Sharpe]])/3</f>
        <v>267.66666666666669</v>
      </c>
    </row>
    <row r="235" spans="1:48" x14ac:dyDescent="0.3">
      <c r="A235" t="s">
        <v>114</v>
      </c>
      <c r="B235" t="s">
        <v>115</v>
      </c>
      <c r="C235" t="s">
        <v>3173</v>
      </c>
      <c r="D235" t="s">
        <v>57</v>
      </c>
      <c r="E235">
        <v>244317.79721764501</v>
      </c>
      <c r="F235">
        <v>633.45000000000005</v>
      </c>
      <c r="G235">
        <v>41.639006912560198</v>
      </c>
      <c r="H235">
        <f>(Table2[[#This Row],[1Y Return vs Nifty]]-AVERAGE(Table2[1Y Return vs Nifty]))/_xlfn.STDEV.P(Table2[1Y Return vs Nifty])</f>
        <v>0.20810143483820462</v>
      </c>
      <c r="I235">
        <v>-11.494854632628099</v>
      </c>
      <c r="J235">
        <f>(Table2[[#This Row],[1M Return vs Nifty]]-AVERAGE(Table2[1M Return vs Nifty]))/_xlfn.STDEV.P(Table2[1M Return vs Nifty])</f>
        <v>-0.97353000390687328</v>
      </c>
      <c r="K235">
        <v>4.6345949228180396</v>
      </c>
      <c r="L235">
        <f>(Table2[[#This Row],[6M Return vs Nifty]]-AVERAGE(Table2[6M Return vs Nifty]))/_xlfn.STDEV.P(Table2[6M Return vs Nifty])</f>
        <v>-0.46650449895805768</v>
      </c>
      <c r="M235">
        <v>-1.38793036252427</v>
      </c>
      <c r="N235">
        <f>(Table2[[#This Row],[1W Return vs Nifty]]-AVERAGE(Table2[1W Return vs Nifty]))/_xlfn.STDEV.P(Table2[1W Return vs Nifty])</f>
        <v>0.31556795202201182</v>
      </c>
      <c r="O235">
        <v>654.24</v>
      </c>
      <c r="P235">
        <v>673.22487540794202</v>
      </c>
      <c r="Q235">
        <v>603.57164871984605</v>
      </c>
      <c r="R235">
        <v>40.757265338156699</v>
      </c>
      <c r="S235" s="1">
        <f>(Table2[[#This Row],[Close Price]]-Table2[[#This Row],[20D EMA]])/Table2[[#This Row],[20D EMA]]</f>
        <v>-3.1777329420396128E-2</v>
      </c>
      <c r="T235" s="1">
        <f>(Table2[[#This Row],[Close Price]]-Table2[[#This Row],[50D EMA]])/Table2[[#This Row],[50D EMA]]</f>
        <v>-5.9081113697470412E-2</v>
      </c>
      <c r="U235" s="1">
        <f>(Table2[[#This Row],[Close Price]]-Table2[[#This Row],[200D EMA]])/Table2[[#This Row],[200D EMA]]</f>
        <v>4.9502575781226486E-2</v>
      </c>
      <c r="V235">
        <v>0.65470190487845104</v>
      </c>
      <c r="W235">
        <v>631</v>
      </c>
      <c r="X235">
        <v>646.6</v>
      </c>
      <c r="Y235">
        <v>621</v>
      </c>
      <c r="Z235">
        <v>655</v>
      </c>
      <c r="AA235">
        <v>621</v>
      </c>
      <c r="AB235">
        <v>684.45</v>
      </c>
      <c r="AC235" s="1">
        <f>(Table2[[#This Row],[Close Price]]/Table2[[#This Row],[Day Low]])-1</f>
        <v>3.8827258320126568E-3</v>
      </c>
      <c r="AD235" s="1">
        <f>(Table2[[#This Row],[Day High]]/Table2[[#This Row],[Close Price]])-1</f>
        <v>2.0759333806930291E-2</v>
      </c>
      <c r="AE235" s="1">
        <f>(Table2[[#This Row],[Close Price]]/Table2[[#This Row],[Current Week Low]])-1</f>
        <v>2.0048309178744006E-2</v>
      </c>
      <c r="AF235" s="1">
        <f>(Table2[[#This Row],[Current Week High]]/Table2[[#This Row],[Close Price]])-1</f>
        <v>3.4020048938353309E-2</v>
      </c>
      <c r="AG235" s="1">
        <f>(Table2[[#This Row],[Close Price]]/Table2[[#This Row],[Current Month Low]])-1</f>
        <v>2.0048309178744006E-2</v>
      </c>
      <c r="AH235" s="1">
        <f>(Table2[[#This Row],[Current Month High]]/Table2[[#This Row],[Close Price]])-1</f>
        <v>8.0511484726497828E-2</v>
      </c>
      <c r="AI235">
        <v>41.423948220064702</v>
      </c>
      <c r="AJ235">
        <v>118.921721099015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-0.15</v>
      </c>
      <c r="AM235" t="s">
        <v>3227</v>
      </c>
      <c r="AN235">
        <v>-1.26</v>
      </c>
      <c r="AO235" t="s">
        <v>3227</v>
      </c>
      <c r="AP235">
        <v>0.16751125128623801</v>
      </c>
      <c r="AQ235">
        <f>(Table2[[#This Row],[Sharpe Ratio]]-AVERAGE(Table2[Sharpe Ratio]))/_xlfn.STDEV.P(Table2[Sharpe Ratio])</f>
        <v>1.2128503409512661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239</v>
      </c>
      <c r="AT235">
        <f>_xlfn.RANK.AVG(Table2[[#This Row],[6M Return vs Nifty Z-Score]],Table2[6M Return vs Nifty Z-Score])</f>
        <v>478</v>
      </c>
      <c r="AU235">
        <f>_xlfn.RANK.AVG(Table2[[#This Row],[Sharpe Ratio Z-Score]],Table2[Sharpe Ratio Z-Score])</f>
        <v>87</v>
      </c>
      <c r="AV235">
        <f>(Table2[[#This Row],[Rank 1Y]]+Table2[[#This Row],[Rank 6M]]+Table2[[#This Row],[Rank Sharpe]])/3</f>
        <v>268</v>
      </c>
    </row>
    <row r="236" spans="1:48" x14ac:dyDescent="0.3">
      <c r="A236" t="s">
        <v>1374</v>
      </c>
      <c r="B236" t="s">
        <v>1375</v>
      </c>
      <c r="C236" t="s">
        <v>3186</v>
      </c>
      <c r="D236" t="s">
        <v>1376</v>
      </c>
      <c r="E236">
        <v>8322.3914650000006</v>
      </c>
      <c r="F236">
        <v>677</v>
      </c>
      <c r="G236">
        <v>-0.86537610440189205</v>
      </c>
      <c r="H236">
        <f>(Table2[[#This Row],[1Y Return vs Nifty]]-AVERAGE(Table2[1Y Return vs Nifty]))/_xlfn.STDEV.P(Table2[1Y Return vs Nifty])</f>
        <v>-0.49092769360074401</v>
      </c>
      <c r="I236">
        <v>-7.3827578543564902</v>
      </c>
      <c r="J236">
        <f>(Table2[[#This Row],[1M Return vs Nifty]]-AVERAGE(Table2[1M Return vs Nifty]))/_xlfn.STDEV.P(Table2[1M Return vs Nifty])</f>
        <v>-0.58052880051462175</v>
      </c>
      <c r="K236">
        <v>36.371852227255602</v>
      </c>
      <c r="L236">
        <f>(Table2[[#This Row],[6M Return vs Nifty]]-AVERAGE(Table2[6M Return vs Nifty]))/_xlfn.STDEV.P(Table2[6M Return vs Nifty])</f>
        <v>0.43381054974005584</v>
      </c>
      <c r="M236">
        <v>-3.05489047603165</v>
      </c>
      <c r="N236">
        <f>(Table2[[#This Row],[1W Return vs Nifty]]-AVERAGE(Table2[1W Return vs Nifty]))/_xlfn.STDEV.P(Table2[1W Return vs Nifty])</f>
        <v>-8.2207699587612273E-2</v>
      </c>
      <c r="O236">
        <v>672.72</v>
      </c>
      <c r="P236">
        <v>656.41942960665403</v>
      </c>
      <c r="Q236">
        <v>576.66652233279899</v>
      </c>
      <c r="R236">
        <v>53.992271165711699</v>
      </c>
      <c r="S236" s="1">
        <f>(Table2[[#This Row],[Close Price]]-Table2[[#This Row],[20D EMA]])/Table2[[#This Row],[20D EMA]]</f>
        <v>6.3622309430371813E-3</v>
      </c>
      <c r="T236" s="1">
        <f>(Table2[[#This Row],[Close Price]]-Table2[[#This Row],[50D EMA]])/Table2[[#This Row],[50D EMA]]</f>
        <v>3.135277456012911E-2</v>
      </c>
      <c r="U236" s="1">
        <f>(Table2[[#This Row],[Close Price]]-Table2[[#This Row],[200D EMA]])/Table2[[#This Row],[200D EMA]]</f>
        <v>0.17398873314393259</v>
      </c>
      <c r="V236">
        <v>0.50782321189868096</v>
      </c>
      <c r="W236">
        <v>658</v>
      </c>
      <c r="X236">
        <v>685</v>
      </c>
      <c r="Y236">
        <v>657.75</v>
      </c>
      <c r="Z236">
        <v>699.75</v>
      </c>
      <c r="AA236">
        <v>645</v>
      </c>
      <c r="AB236">
        <v>699.75</v>
      </c>
      <c r="AC236" s="1">
        <f>(Table2[[#This Row],[Close Price]]/Table2[[#This Row],[Day Low]])-1</f>
        <v>2.8875379939209633E-2</v>
      </c>
      <c r="AD236" s="1">
        <f>(Table2[[#This Row],[Day High]]/Table2[[#This Row],[Close Price]])-1</f>
        <v>1.1816838995568624E-2</v>
      </c>
      <c r="AE236" s="1">
        <f>(Table2[[#This Row],[Close Price]]/Table2[[#This Row],[Current Week Low]])-1</f>
        <v>2.9266438616495583E-2</v>
      </c>
      <c r="AF236" s="1">
        <f>(Table2[[#This Row],[Current Week High]]/Table2[[#This Row],[Close Price]])-1</f>
        <v>3.3604135893648523E-2</v>
      </c>
      <c r="AG236" s="1">
        <f>(Table2[[#This Row],[Close Price]]/Table2[[#This Row],[Current Month Low]])-1</f>
        <v>4.9612403100775193E-2</v>
      </c>
      <c r="AH236" s="1">
        <f>(Table2[[#This Row],[Current Month High]]/Table2[[#This Row],[Close Price]])-1</f>
        <v>3.3604135893648523E-2</v>
      </c>
      <c r="AI236">
        <v>13.5007385524372</v>
      </c>
      <c r="AJ236">
        <v>66.359503624523896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0.21</v>
      </c>
      <c r="AM236" t="s">
        <v>3226</v>
      </c>
      <c r="AN236">
        <v>-0.03</v>
      </c>
      <c r="AO236" t="s">
        <v>3227</v>
      </c>
      <c r="AP236">
        <v>0.13969634168960299</v>
      </c>
      <c r="AQ236">
        <f>(Table2[[#This Row],[Sharpe Ratio]]-AVERAGE(Table2[Sharpe Ratio]))/_xlfn.STDEV.P(Table2[Sharpe Ratio])</f>
        <v>0.88930929040493933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0.16945564644201716</v>
      </c>
      <c r="AS236">
        <f>_xlfn.RANK.AVG(Table2[[#This Row],[1Y Return vs Nifty Z-Score]],Table2[1Y Return vs Nifty Z-Score])</f>
        <v>480</v>
      </c>
      <c r="AT236">
        <f>_xlfn.RANK.AVG(Table2[[#This Row],[6M Return vs Nifty Z-Score]],Table2[6M Return vs Nifty Z-Score])</f>
        <v>191</v>
      </c>
      <c r="AU236">
        <f>_xlfn.RANK.AVG(Table2[[#This Row],[Sharpe Ratio Z-Score]],Table2[Sharpe Ratio Z-Score])</f>
        <v>134</v>
      </c>
      <c r="AV236">
        <f>(Table2[[#This Row],[Rank 1Y]]+Table2[[#This Row],[Rank 6M]]+Table2[[#This Row],[Rank Sharpe]])/3</f>
        <v>268.33333333333331</v>
      </c>
    </row>
    <row r="237" spans="1:48" x14ac:dyDescent="0.3">
      <c r="A237" t="s">
        <v>1189</v>
      </c>
      <c r="B237" t="s">
        <v>1190</v>
      </c>
      <c r="C237" t="s">
        <v>3170</v>
      </c>
      <c r="D237" t="s">
        <v>1007</v>
      </c>
      <c r="E237">
        <v>10373.57470352</v>
      </c>
      <c r="F237">
        <v>473.9</v>
      </c>
      <c r="G237">
        <v>7.1902630733261903</v>
      </c>
      <c r="H237">
        <f>(Table2[[#This Row],[1Y Return vs Nifty]]-AVERAGE(Table2[1Y Return vs Nifty]))/_xlfn.STDEV.P(Table2[1Y Return vs Nifty])</f>
        <v>-0.35844426404058044</v>
      </c>
      <c r="I237">
        <v>12.892661886080401</v>
      </c>
      <c r="J237">
        <f>(Table2[[#This Row],[1M Return vs Nifty]]-AVERAGE(Table2[1M Return vs Nifty]))/_xlfn.STDEV.P(Table2[1M Return vs Nifty])</f>
        <v>1.3572330730334807</v>
      </c>
      <c r="K237">
        <v>38.6947437174179</v>
      </c>
      <c r="L237">
        <f>(Table2[[#This Row],[6M Return vs Nifty]]-AVERAGE(Table2[6M Return vs Nifty]))/_xlfn.STDEV.P(Table2[6M Return vs Nifty])</f>
        <v>0.4997057890490143</v>
      </c>
      <c r="M237">
        <v>-2.7549673970324</v>
      </c>
      <c r="N237">
        <f>(Table2[[#This Row],[1W Return vs Nifty]]-AVERAGE(Table2[1W Return vs Nifty]))/_xlfn.STDEV.P(Table2[1W Return vs Nifty])</f>
        <v>-1.0639041636539316E-2</v>
      </c>
      <c r="O237">
        <v>455.07</v>
      </c>
      <c r="P237">
        <v>429.71747392211398</v>
      </c>
      <c r="Q237">
        <v>377.040228171558</v>
      </c>
      <c r="R237">
        <v>66.5310435383049</v>
      </c>
      <c r="S237" s="1">
        <f>(Table2[[#This Row],[Close Price]]-Table2[[#This Row],[20D EMA]])/Table2[[#This Row],[20D EMA]]</f>
        <v>4.1378249500076875E-2</v>
      </c>
      <c r="T237" s="1">
        <f>(Table2[[#This Row],[Close Price]]-Table2[[#This Row],[50D EMA]])/Table2[[#This Row],[50D EMA]]</f>
        <v>0.10281761566413297</v>
      </c>
      <c r="U237" s="1">
        <f>(Table2[[#This Row],[Close Price]]-Table2[[#This Row],[200D EMA]])/Table2[[#This Row],[200D EMA]]</f>
        <v>0.25689505944275415</v>
      </c>
      <c r="V237">
        <v>1.2589334971492201</v>
      </c>
      <c r="W237">
        <v>465.6</v>
      </c>
      <c r="X237">
        <v>481.5</v>
      </c>
      <c r="Y237">
        <v>452.7</v>
      </c>
      <c r="Z237">
        <v>487</v>
      </c>
      <c r="AA237">
        <v>450</v>
      </c>
      <c r="AB237">
        <v>487</v>
      </c>
      <c r="AC237" s="1">
        <f>(Table2[[#This Row],[Close Price]]/Table2[[#This Row],[Day Low]])-1</f>
        <v>1.7826460481099593E-2</v>
      </c>
      <c r="AD237" s="1">
        <f>(Table2[[#This Row],[Day High]]/Table2[[#This Row],[Close Price]])-1</f>
        <v>1.6037138636843196E-2</v>
      </c>
      <c r="AE237" s="1">
        <f>(Table2[[#This Row],[Close Price]]/Table2[[#This Row],[Current Week Low]])-1</f>
        <v>4.6830130329136299E-2</v>
      </c>
      <c r="AF237" s="1">
        <f>(Table2[[#This Row],[Current Week High]]/Table2[[#This Row],[Close Price]])-1</f>
        <v>2.7642962650348268E-2</v>
      </c>
      <c r="AG237" s="1">
        <f>(Table2[[#This Row],[Close Price]]/Table2[[#This Row],[Current Month Low]])-1</f>
        <v>5.3111111111111109E-2</v>
      </c>
      <c r="AH237" s="1">
        <f>(Table2[[#This Row],[Current Month High]]/Table2[[#This Row],[Close Price]])-1</f>
        <v>2.7642962650348268E-2</v>
      </c>
      <c r="AI237">
        <v>2.7642962650348202</v>
      </c>
      <c r="AJ237">
        <v>77.158878504672799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0.04</v>
      </c>
      <c r="AM237" t="s">
        <v>3226</v>
      </c>
      <c r="AN237">
        <v>6.11</v>
      </c>
      <c r="AO237" t="s">
        <v>3226</v>
      </c>
      <c r="AP237">
        <v>0.103428520210619</v>
      </c>
      <c r="AQ237">
        <f>(Table2[[#This Row],[Sharpe Ratio]]-AVERAGE(Table2[Sharpe Ratio]))/_xlfn.STDEV.P(Table2[Sharpe Ratio])</f>
        <v>0.46744456991860417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1.9553001263239795</v>
      </c>
      <c r="AS237">
        <f>_xlfn.RANK.AVG(Table2[[#This Row],[1Y Return vs Nifty Z-Score]],Table2[1Y Return vs Nifty Z-Score])</f>
        <v>418</v>
      </c>
      <c r="AT237">
        <f>_xlfn.RANK.AVG(Table2[[#This Row],[6M Return vs Nifty Z-Score]],Table2[6M Return vs Nifty Z-Score])</f>
        <v>176</v>
      </c>
      <c r="AU237">
        <f>_xlfn.RANK.AVG(Table2[[#This Row],[Sharpe Ratio Z-Score]],Table2[Sharpe Ratio Z-Score])</f>
        <v>218</v>
      </c>
      <c r="AV237">
        <f>(Table2[[#This Row],[Rank 1Y]]+Table2[[#This Row],[Rank 6M]]+Table2[[#This Row],[Rank Sharpe]])/3</f>
        <v>270.66666666666669</v>
      </c>
    </row>
    <row r="238" spans="1:48" x14ac:dyDescent="0.3">
      <c r="A238" t="s">
        <v>597</v>
      </c>
      <c r="B238" t="s">
        <v>598</v>
      </c>
      <c r="C238" t="s">
        <v>3175</v>
      </c>
      <c r="D238" t="s">
        <v>178</v>
      </c>
      <c r="E238">
        <v>33490.980635945001</v>
      </c>
      <c r="F238">
        <v>182.35</v>
      </c>
      <c r="G238">
        <v>61.262571739651897</v>
      </c>
      <c r="H238">
        <f>(Table2[[#This Row],[1Y Return vs Nifty]]-AVERAGE(Table2[1Y Return vs Nifty]))/_xlfn.STDEV.P(Table2[1Y Return vs Nifty])</f>
        <v>0.53083152628484298</v>
      </c>
      <c r="I238">
        <v>-2.6643830573921599</v>
      </c>
      <c r="J238">
        <f>(Table2[[#This Row],[1M Return vs Nifty]]-AVERAGE(Table2[1M Return vs Nifty]))/_xlfn.STDEV.P(Table2[1M Return vs Nifty])</f>
        <v>-0.12958441052337738</v>
      </c>
      <c r="K238">
        <v>18.664292935602798</v>
      </c>
      <c r="L238">
        <f>(Table2[[#This Row],[6M Return vs Nifty]]-AVERAGE(Table2[6M Return vs Nifty]))/_xlfn.STDEV.P(Table2[6M Return vs Nifty])</f>
        <v>-6.8513326361236401E-2</v>
      </c>
      <c r="M238">
        <v>-2.25798247469923E-2</v>
      </c>
      <c r="N238">
        <f>(Table2[[#This Row],[1W Return vs Nifty]]-AVERAGE(Table2[1W Return vs Nifty]))/_xlfn.STDEV.P(Table2[1W Return vs Nifty])</f>
        <v>0.64137250813534741</v>
      </c>
      <c r="O238">
        <v>177.42</v>
      </c>
      <c r="P238">
        <v>180.08919684492</v>
      </c>
      <c r="Q238">
        <v>162.75104868578799</v>
      </c>
      <c r="R238">
        <v>61.348727932902896</v>
      </c>
      <c r="S238" s="1">
        <f>(Table2[[#This Row],[Close Price]]-Table2[[#This Row],[20D EMA]])/Table2[[#This Row],[20D EMA]]</f>
        <v>2.7787171683012101E-2</v>
      </c>
      <c r="T238" s="1">
        <f>(Table2[[#This Row],[Close Price]]-Table2[[#This Row],[50D EMA]])/Table2[[#This Row],[50D EMA]]</f>
        <v>1.2553796644597402E-2</v>
      </c>
      <c r="U238" s="1">
        <f>(Table2[[#This Row],[Close Price]]-Table2[[#This Row],[200D EMA]])/Table2[[#This Row],[200D EMA]]</f>
        <v>0.1204228880395746</v>
      </c>
      <c r="V238">
        <v>0.63369487873932995</v>
      </c>
      <c r="W238">
        <v>180.2</v>
      </c>
      <c r="X238">
        <v>185.4</v>
      </c>
      <c r="Y238">
        <v>168.02</v>
      </c>
      <c r="Z238">
        <v>185.4</v>
      </c>
      <c r="AA238">
        <v>168.02</v>
      </c>
      <c r="AB238">
        <v>185.4</v>
      </c>
      <c r="AC238" s="1">
        <f>(Table2[[#This Row],[Close Price]]/Table2[[#This Row],[Day Low]])-1</f>
        <v>1.1931187569367507E-2</v>
      </c>
      <c r="AD238" s="1">
        <f>(Table2[[#This Row],[Day High]]/Table2[[#This Row],[Close Price]])-1</f>
        <v>1.6726076227036035E-2</v>
      </c>
      <c r="AE238" s="1">
        <f>(Table2[[#This Row],[Close Price]]/Table2[[#This Row],[Current Week Low]])-1</f>
        <v>8.5287465777883487E-2</v>
      </c>
      <c r="AF238" s="1">
        <f>(Table2[[#This Row],[Current Week High]]/Table2[[#This Row],[Close Price]])-1</f>
        <v>1.6726076227036035E-2</v>
      </c>
      <c r="AG238" s="1">
        <f>(Table2[[#This Row],[Close Price]]/Table2[[#This Row],[Current Month Low]])-1</f>
        <v>8.5287465777883487E-2</v>
      </c>
      <c r="AH238" s="1">
        <f>(Table2[[#This Row],[Current Month High]]/Table2[[#This Row],[Close Price]])-1</f>
        <v>1.6726076227036035E-2</v>
      </c>
      <c r="AI238">
        <v>14.614751850836299</v>
      </c>
      <c r="AJ238">
        <v>105.812641083521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0.01</v>
      </c>
      <c r="AM238" t="s">
        <v>3226</v>
      </c>
      <c r="AN238">
        <v>-1.2</v>
      </c>
      <c r="AO238" t="s">
        <v>3227</v>
      </c>
      <c r="AP238">
        <v>6.9098045257133006E-2</v>
      </c>
      <c r="AQ238">
        <f>(Table2[[#This Row],[Sharpe Ratio]]-AVERAGE(Table2[Sharpe Ratio]))/_xlfn.STDEV.P(Table2[Sharpe Ratio])</f>
        <v>6.8114926454691693E-2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156</v>
      </c>
      <c r="AT238">
        <f>_xlfn.RANK.AVG(Table2[[#This Row],[6M Return vs Nifty Z-Score]],Table2[6M Return vs Nifty Z-Score])</f>
        <v>327</v>
      </c>
      <c r="AU238">
        <f>_xlfn.RANK.AVG(Table2[[#This Row],[Sharpe Ratio Z-Score]],Table2[Sharpe Ratio Z-Score])</f>
        <v>330</v>
      </c>
      <c r="AV238">
        <f>(Table2[[#This Row],[Rank 1Y]]+Table2[[#This Row],[Rank 6M]]+Table2[[#This Row],[Rank Sharpe]])/3</f>
        <v>271</v>
      </c>
    </row>
    <row r="239" spans="1:48" x14ac:dyDescent="0.3">
      <c r="A239" t="s">
        <v>228</v>
      </c>
      <c r="B239" t="s">
        <v>229</v>
      </c>
      <c r="C239" t="s">
        <v>3174</v>
      </c>
      <c r="D239" t="s">
        <v>86</v>
      </c>
      <c r="E239">
        <v>115904.476790439</v>
      </c>
      <c r="F239">
        <v>5795.8</v>
      </c>
      <c r="G239">
        <v>67.214326400478299</v>
      </c>
      <c r="H239">
        <f>(Table2[[#This Row],[1Y Return vs Nifty]]-AVERAGE(Table2[1Y Return vs Nifty]))/_xlfn.STDEV.P(Table2[1Y Return vs Nifty])</f>
        <v>0.62871436983958018</v>
      </c>
      <c r="I239">
        <v>3.4669529826367298</v>
      </c>
      <c r="J239">
        <f>(Table2[[#This Row],[1M Return vs Nifty]]-AVERAGE(Table2[1M Return vs Nifty]))/_xlfn.STDEV.P(Table2[1M Return vs Nifty])</f>
        <v>0.45639947362694766</v>
      </c>
      <c r="K239">
        <v>13.181298309727101</v>
      </c>
      <c r="L239">
        <f>(Table2[[#This Row],[6M Return vs Nifty]]-AVERAGE(Table2[6M Return vs Nifty]))/_xlfn.STDEV.P(Table2[6M Return vs Nifty])</f>
        <v>-0.2240536279775501</v>
      </c>
      <c r="M239">
        <v>-0.82520244428731404</v>
      </c>
      <c r="N239">
        <f>(Table2[[#This Row],[1W Return vs Nifty]]-AVERAGE(Table2[1W Return vs Nifty]))/_xlfn.STDEV.P(Table2[1W Return vs Nifty])</f>
        <v>0.44984798820395827</v>
      </c>
      <c r="O239">
        <v>5574.43</v>
      </c>
      <c r="P239">
        <v>5451.1709853939001</v>
      </c>
      <c r="Q239">
        <v>4814.8758267507601</v>
      </c>
      <c r="R239">
        <v>74.202369229698704</v>
      </c>
      <c r="S239" s="1">
        <f>(Table2[[#This Row],[Close Price]]-Table2[[#This Row],[20D EMA]])/Table2[[#This Row],[20D EMA]]</f>
        <v>3.9711683526387431E-2</v>
      </c>
      <c r="T239" s="1">
        <f>(Table2[[#This Row],[Close Price]]-Table2[[#This Row],[50D EMA]])/Table2[[#This Row],[50D EMA]]</f>
        <v>6.3221097912634514E-2</v>
      </c>
      <c r="U239" s="1">
        <f>(Table2[[#This Row],[Close Price]]-Table2[[#This Row],[200D EMA]])/Table2[[#This Row],[200D EMA]]</f>
        <v>0.20372782363344988</v>
      </c>
      <c r="V239">
        <v>1.18929988269202</v>
      </c>
      <c r="W239">
        <v>5770</v>
      </c>
      <c r="X239">
        <v>5847.1</v>
      </c>
      <c r="Y239">
        <v>5602.35</v>
      </c>
      <c r="Z239">
        <v>5864.15</v>
      </c>
      <c r="AA239">
        <v>5517</v>
      </c>
      <c r="AB239">
        <v>5864.15</v>
      </c>
      <c r="AC239" s="1">
        <f>(Table2[[#This Row],[Close Price]]/Table2[[#This Row],[Day Low]])-1</f>
        <v>4.4714038128250699E-3</v>
      </c>
      <c r="AD239" s="1">
        <f>(Table2[[#This Row],[Day High]]/Table2[[#This Row],[Close Price]])-1</f>
        <v>8.8512371027296144E-3</v>
      </c>
      <c r="AE239" s="1">
        <f>(Table2[[#This Row],[Close Price]]/Table2[[#This Row],[Current Week Low]])-1</f>
        <v>3.4530152525279467E-2</v>
      </c>
      <c r="AF239" s="1">
        <f>(Table2[[#This Row],[Current Week High]]/Table2[[#This Row],[Close Price]])-1</f>
        <v>1.1793022533558739E-2</v>
      </c>
      <c r="AG239" s="1">
        <f>(Table2[[#This Row],[Close Price]]/Table2[[#This Row],[Current Month Low]])-1</f>
        <v>5.053471089360162E-2</v>
      </c>
      <c r="AH239" s="1">
        <f>(Table2[[#This Row],[Current Month High]]/Table2[[#This Row],[Close Price]])-1</f>
        <v>1.1793022533558739E-2</v>
      </c>
      <c r="AI239">
        <v>1.7038200075917</v>
      </c>
      <c r="AJ239">
        <v>98.2181637852904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0.03</v>
      </c>
      <c r="AM239" t="s">
        <v>3226</v>
      </c>
      <c r="AN239">
        <v>9.1199999999999992</v>
      </c>
      <c r="AO239" t="s">
        <v>3226</v>
      </c>
      <c r="AP239">
        <v>7.9835724417642001E-2</v>
      </c>
      <c r="AQ239">
        <f>(Table2[[#This Row],[Sharpe Ratio]]-AVERAGE(Table2[Sharpe Ratio]))/_xlfn.STDEV.P(Table2[Sharpe Ratio])</f>
        <v>0.19301484690745371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1.50392305060039</v>
      </c>
      <c r="AS239">
        <f>_xlfn.RANK.AVG(Table2[[#This Row],[1Y Return vs Nifty Z-Score]],Table2[1Y Return vs Nifty Z-Score])</f>
        <v>139</v>
      </c>
      <c r="AT239">
        <f>_xlfn.RANK.AVG(Table2[[#This Row],[6M Return vs Nifty Z-Score]],Table2[6M Return vs Nifty Z-Score])</f>
        <v>382</v>
      </c>
      <c r="AU239">
        <f>_xlfn.RANK.AVG(Table2[[#This Row],[Sharpe Ratio Z-Score]],Table2[Sharpe Ratio Z-Score])</f>
        <v>297</v>
      </c>
      <c r="AV239">
        <f>(Table2[[#This Row],[Rank 1Y]]+Table2[[#This Row],[Rank 6M]]+Table2[[#This Row],[Rank Sharpe]])/3</f>
        <v>272.66666666666669</v>
      </c>
    </row>
    <row r="240" spans="1:48" x14ac:dyDescent="0.3">
      <c r="A240" t="s">
        <v>344</v>
      </c>
      <c r="B240" t="s">
        <v>345</v>
      </c>
      <c r="C240" t="s">
        <v>3174</v>
      </c>
      <c r="D240" t="s">
        <v>127</v>
      </c>
      <c r="E240">
        <v>75250.762646999996</v>
      </c>
      <c r="F240">
        <v>1616.25</v>
      </c>
      <c r="G240">
        <v>23.160199822312698</v>
      </c>
      <c r="H240">
        <f>(Table2[[#This Row],[1Y Return vs Nifty]]-AVERAGE(Table2[1Y Return vs Nifty]))/_xlfn.STDEV.P(Table2[1Y Return vs Nifty])</f>
        <v>-9.5801915781714694E-2</v>
      </c>
      <c r="I240">
        <v>-5.2538221829107901</v>
      </c>
      <c r="J240">
        <f>(Table2[[#This Row],[1M Return vs Nifty]]-AVERAGE(Table2[1M Return vs Nifty]))/_xlfn.STDEV.P(Table2[1M Return vs Nifty])</f>
        <v>-0.37706221742157481</v>
      </c>
      <c r="K240">
        <v>28.142843492966701</v>
      </c>
      <c r="L240">
        <f>(Table2[[#This Row],[6M Return vs Nifty]]-AVERAGE(Table2[6M Return vs Nifty]))/_xlfn.STDEV.P(Table2[6M Return vs Nifty])</f>
        <v>0.20037196592416276</v>
      </c>
      <c r="M240">
        <v>-2.1047692988882298</v>
      </c>
      <c r="N240">
        <f>(Table2[[#This Row],[1W Return vs Nifty]]-AVERAGE(Table2[1W Return vs Nifty]))/_xlfn.STDEV.P(Table2[1W Return vs Nifty])</f>
        <v>0.14451342426167404</v>
      </c>
      <c r="O240">
        <v>1589.6</v>
      </c>
      <c r="P240">
        <v>1591.85467940443</v>
      </c>
      <c r="Q240">
        <v>1402.8047380386599</v>
      </c>
      <c r="R240">
        <v>61.2488456590618</v>
      </c>
      <c r="S240" s="1">
        <f>(Table2[[#This Row],[Close Price]]-Table2[[#This Row],[20D EMA]])/Table2[[#This Row],[20D EMA]]</f>
        <v>1.6765223955712186E-2</v>
      </c>
      <c r="T240" s="1">
        <f>(Table2[[#This Row],[Close Price]]-Table2[[#This Row],[50D EMA]])/Table2[[#This Row],[50D EMA]]</f>
        <v>1.5325092743200102E-2</v>
      </c>
      <c r="U240" s="1">
        <f>(Table2[[#This Row],[Close Price]]-Table2[[#This Row],[200D EMA]])/Table2[[#This Row],[200D EMA]]</f>
        <v>0.15215607430850986</v>
      </c>
      <c r="V240">
        <v>0.78037307169266401</v>
      </c>
      <c r="W240">
        <v>1587.1</v>
      </c>
      <c r="X240">
        <v>1629.7</v>
      </c>
      <c r="Y240">
        <v>1524.75</v>
      </c>
      <c r="Z240">
        <v>1629.7</v>
      </c>
      <c r="AA240">
        <v>1524.75</v>
      </c>
      <c r="AB240">
        <v>1629.9</v>
      </c>
      <c r="AC240" s="1">
        <f>(Table2[[#This Row],[Close Price]]/Table2[[#This Row],[Day Low]])-1</f>
        <v>1.8366832587738635E-2</v>
      </c>
      <c r="AD240" s="1">
        <f>(Table2[[#This Row],[Day High]]/Table2[[#This Row],[Close Price]])-1</f>
        <v>8.3217324052591302E-3</v>
      </c>
      <c r="AE240" s="1">
        <f>(Table2[[#This Row],[Close Price]]/Table2[[#This Row],[Current Week Low]])-1</f>
        <v>6.0009837678307809E-2</v>
      </c>
      <c r="AF240" s="1">
        <f>(Table2[[#This Row],[Current Week High]]/Table2[[#This Row],[Close Price]])-1</f>
        <v>8.3217324052591302E-3</v>
      </c>
      <c r="AG240" s="1">
        <f>(Table2[[#This Row],[Close Price]]/Table2[[#This Row],[Current Month Low]])-1</f>
        <v>6.0009837678307809E-2</v>
      </c>
      <c r="AH240" s="1">
        <f>(Table2[[#This Row],[Current Month High]]/Table2[[#This Row],[Close Price]])-1</f>
        <v>8.445475638051203E-3</v>
      </c>
      <c r="AI240">
        <v>11.6473317865429</v>
      </c>
      <c r="AJ240">
        <v>61.254115534271101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-7.0000000000000007E-2</v>
      </c>
      <c r="AM240" t="s">
        <v>3227</v>
      </c>
      <c r="AN240">
        <v>2</v>
      </c>
      <c r="AO240" t="s">
        <v>3226</v>
      </c>
      <c r="AP240">
        <v>9.4315347905291003E-2</v>
      </c>
      <c r="AQ240">
        <f>(Table2[[#This Row],[Sharpe Ratio]]-AVERAGE(Table2[Sharpe Ratio]))/_xlfn.STDEV.P(Table2[Sharpe Ratio])</f>
        <v>0.36144079768875614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325</v>
      </c>
      <c r="AT240">
        <f>_xlfn.RANK.AVG(Table2[[#This Row],[6M Return vs Nifty Z-Score]],Table2[6M Return vs Nifty Z-Score])</f>
        <v>248</v>
      </c>
      <c r="AU240">
        <f>_xlfn.RANK.AVG(Table2[[#This Row],[Sharpe Ratio Z-Score]],Table2[Sharpe Ratio Z-Score])</f>
        <v>245</v>
      </c>
      <c r="AV240">
        <f>(Table2[[#This Row],[Rank 1Y]]+Table2[[#This Row],[Rank 6M]]+Table2[[#This Row],[Rank Sharpe]])/3</f>
        <v>272.66666666666669</v>
      </c>
    </row>
    <row r="241" spans="1:48" x14ac:dyDescent="0.3">
      <c r="A241" t="s">
        <v>1046</v>
      </c>
      <c r="B241" t="s">
        <v>1047</v>
      </c>
      <c r="C241" t="s">
        <v>3166</v>
      </c>
      <c r="D241" t="s">
        <v>18</v>
      </c>
      <c r="E241">
        <v>13124.306239</v>
      </c>
      <c r="F241">
        <v>881.35</v>
      </c>
      <c r="G241">
        <v>47.000235874213999</v>
      </c>
      <c r="H241">
        <f>(Table2[[#This Row],[1Y Return vs Nifty]]-AVERAGE(Table2[1Y Return vs Nifty]))/_xlfn.STDEV.P(Table2[1Y Return vs Nifty])</f>
        <v>0.29627246432782078</v>
      </c>
      <c r="I241">
        <v>-9.5517242797291892</v>
      </c>
      <c r="J241">
        <f>(Table2[[#This Row],[1M Return vs Nifty]]-AVERAGE(Table2[1M Return vs Nifty]))/_xlfn.STDEV.P(Table2[1M Return vs Nifty])</f>
        <v>-0.7878212017521099</v>
      </c>
      <c r="K241">
        <v>-1.8900821138987201</v>
      </c>
      <c r="L241">
        <f>(Table2[[#This Row],[6M Return vs Nifty]]-AVERAGE(Table2[6M Return vs Nifty]))/_xlfn.STDEV.P(Table2[6M Return vs Nifty])</f>
        <v>-0.65159500213867638</v>
      </c>
      <c r="M241">
        <v>-11.029246980064899</v>
      </c>
      <c r="N241">
        <f>(Table2[[#This Row],[1W Return vs Nifty]]-AVERAGE(Table2[1W Return vs Nifty]))/_xlfn.STDEV.P(Table2[1W Return vs Nifty])</f>
        <v>-1.9850755779828482</v>
      </c>
      <c r="O241">
        <v>938.81</v>
      </c>
      <c r="P241">
        <v>960.41642394837299</v>
      </c>
      <c r="Q241">
        <v>867.65120796627798</v>
      </c>
      <c r="R241">
        <v>21.832659355528602</v>
      </c>
      <c r="S241" s="1">
        <f>(Table2[[#This Row],[Close Price]]-Table2[[#This Row],[20D EMA]])/Table2[[#This Row],[20D EMA]]</f>
        <v>-6.1205142680627524E-2</v>
      </c>
      <c r="T241" s="1">
        <f>(Table2[[#This Row],[Close Price]]-Table2[[#This Row],[50D EMA]])/Table2[[#This Row],[50D EMA]]</f>
        <v>-8.2325147693041917E-2</v>
      </c>
      <c r="U241" s="1">
        <f>(Table2[[#This Row],[Close Price]]-Table2[[#This Row],[200D EMA]])/Table2[[#This Row],[200D EMA]]</f>
        <v>1.5788362775211465E-2</v>
      </c>
      <c r="V241">
        <v>0.405508476704867</v>
      </c>
      <c r="W241">
        <v>872.25</v>
      </c>
      <c r="X241">
        <v>891.95</v>
      </c>
      <c r="Y241">
        <v>868</v>
      </c>
      <c r="Z241">
        <v>931.95</v>
      </c>
      <c r="AA241">
        <v>868</v>
      </c>
      <c r="AB241">
        <v>993.75</v>
      </c>
      <c r="AC241" s="1">
        <f>(Table2[[#This Row],[Close Price]]/Table2[[#This Row],[Day Low]])-1</f>
        <v>1.0432788764689116E-2</v>
      </c>
      <c r="AD241" s="1">
        <f>(Table2[[#This Row],[Day High]]/Table2[[#This Row],[Close Price]])-1</f>
        <v>1.2027004027911792E-2</v>
      </c>
      <c r="AE241" s="1">
        <f>(Table2[[#This Row],[Close Price]]/Table2[[#This Row],[Current Week Low]])-1</f>
        <v>1.5380184331797331E-2</v>
      </c>
      <c r="AF241" s="1">
        <f>(Table2[[#This Row],[Current Week High]]/Table2[[#This Row],[Close Price]])-1</f>
        <v>5.7411924887956101E-2</v>
      </c>
      <c r="AG241" s="1">
        <f>(Table2[[#This Row],[Close Price]]/Table2[[#This Row],[Current Month Low]])-1</f>
        <v>1.5380184331797331E-2</v>
      </c>
      <c r="AH241" s="1">
        <f>(Table2[[#This Row],[Current Month High]]/Table2[[#This Row],[Close Price]])-1</f>
        <v>0.12753162761672421</v>
      </c>
      <c r="AI241">
        <v>44.664435241390997</v>
      </c>
      <c r="AJ241">
        <v>85.469276094276097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-0.1</v>
      </c>
      <c r="AM241" t="s">
        <v>3227</v>
      </c>
      <c r="AN241">
        <v>-9.15</v>
      </c>
      <c r="AO241" t="s">
        <v>3227</v>
      </c>
      <c r="AP241">
        <v>0.18050328509268301</v>
      </c>
      <c r="AQ241">
        <f>(Table2[[#This Row],[Sharpe Ratio]]-AVERAGE(Table2[Sharpe Ratio]))/_xlfn.STDEV.P(Table2[Sharpe Ratio])</f>
        <v>1.3639727543413545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213</v>
      </c>
      <c r="AT241">
        <f>_xlfn.RANK.AVG(Table2[[#This Row],[6M Return vs Nifty Z-Score]],Table2[6M Return vs Nifty Z-Score])</f>
        <v>542</v>
      </c>
      <c r="AU241">
        <f>_xlfn.RANK.AVG(Table2[[#This Row],[Sharpe Ratio Z-Score]],Table2[Sharpe Ratio Z-Score])</f>
        <v>65</v>
      </c>
      <c r="AV241">
        <f>(Table2[[#This Row],[Rank 1Y]]+Table2[[#This Row],[Rank 6M]]+Table2[[#This Row],[Rank Sharpe]])/3</f>
        <v>273.33333333333331</v>
      </c>
    </row>
    <row r="242" spans="1:48" x14ac:dyDescent="0.3">
      <c r="A242" t="s">
        <v>774</v>
      </c>
      <c r="B242" t="s">
        <v>775</v>
      </c>
      <c r="C242" t="s">
        <v>3170</v>
      </c>
      <c r="D242" t="s">
        <v>118</v>
      </c>
      <c r="E242">
        <v>21979.799671299999</v>
      </c>
      <c r="F242">
        <v>877.85</v>
      </c>
      <c r="G242">
        <v>52.959119185790897</v>
      </c>
      <c r="H242">
        <f>(Table2[[#This Row],[1Y Return vs Nifty]]-AVERAGE(Table2[1Y Return vs Nifty]))/_xlfn.STDEV.P(Table2[1Y Return vs Nifty])</f>
        <v>0.39427254601583656</v>
      </c>
      <c r="I242">
        <v>-3.01828590492075</v>
      </c>
      <c r="J242">
        <f>(Table2[[#This Row],[1M Return vs Nifty]]-AVERAGE(Table2[1M Return vs Nifty]))/_xlfn.STDEV.P(Table2[1M Return vs Nifty])</f>
        <v>-0.16340760400890134</v>
      </c>
      <c r="K242">
        <v>59.184628597137703</v>
      </c>
      <c r="L242">
        <f>(Table2[[#This Row],[6M Return vs Nifty]]-AVERAGE(Table2[6M Return vs Nifty]))/_xlfn.STDEV.P(Table2[6M Return vs Nifty])</f>
        <v>1.0809580228620581</v>
      </c>
      <c r="M242">
        <v>-2.57813752792315</v>
      </c>
      <c r="N242">
        <f>(Table2[[#This Row],[1W Return vs Nifty]]-AVERAGE(Table2[1W Return vs Nifty]))/_xlfn.STDEV.P(Table2[1W Return vs Nifty])</f>
        <v>3.1556698884798041E-2</v>
      </c>
      <c r="O242">
        <v>847.74</v>
      </c>
      <c r="P242">
        <v>794.55028155413504</v>
      </c>
      <c r="Q242">
        <v>644.65708456877098</v>
      </c>
      <c r="R242">
        <v>60.977831182297798</v>
      </c>
      <c r="S242" s="1">
        <f>(Table2[[#This Row],[Close Price]]-Table2[[#This Row],[20D EMA]])/Table2[[#This Row],[20D EMA]]</f>
        <v>3.5517965413924095E-2</v>
      </c>
      <c r="T242" s="1">
        <f>(Table2[[#This Row],[Close Price]]-Table2[[#This Row],[50D EMA]])/Table2[[#This Row],[50D EMA]]</f>
        <v>0.10483882565988309</v>
      </c>
      <c r="U242" s="1">
        <f>(Table2[[#This Row],[Close Price]]-Table2[[#This Row],[200D EMA]])/Table2[[#This Row],[200D EMA]]</f>
        <v>0.36173171910026902</v>
      </c>
      <c r="V242">
        <v>1.03761701268301</v>
      </c>
      <c r="W242">
        <v>865</v>
      </c>
      <c r="X242">
        <v>889.9</v>
      </c>
      <c r="Y242">
        <v>825</v>
      </c>
      <c r="Z242">
        <v>899.8</v>
      </c>
      <c r="AA242">
        <v>820</v>
      </c>
      <c r="AB242">
        <v>901.75</v>
      </c>
      <c r="AC242" s="1">
        <f>(Table2[[#This Row],[Close Price]]/Table2[[#This Row],[Day Low]])-1</f>
        <v>1.4855491329479831E-2</v>
      </c>
      <c r="AD242" s="1">
        <f>(Table2[[#This Row],[Day High]]/Table2[[#This Row],[Close Price]])-1</f>
        <v>1.372671868770281E-2</v>
      </c>
      <c r="AE242" s="1">
        <f>(Table2[[#This Row],[Close Price]]/Table2[[#This Row],[Current Week Low]])-1</f>
        <v>6.4060606060606151E-2</v>
      </c>
      <c r="AF242" s="1">
        <f>(Table2[[#This Row],[Current Week High]]/Table2[[#This Row],[Close Price]])-1</f>
        <v>2.5004271800421307E-2</v>
      </c>
      <c r="AG242" s="1">
        <f>(Table2[[#This Row],[Close Price]]/Table2[[#This Row],[Current Month Low]])-1</f>
        <v>7.0548780487804885E-2</v>
      </c>
      <c r="AH242" s="1">
        <f>(Table2[[#This Row],[Current Month High]]/Table2[[#This Row],[Close Price]])-1</f>
        <v>2.7225608019593395E-2</v>
      </c>
      <c r="AI242">
        <v>2.7225608019593301</v>
      </c>
      <c r="AJ242">
        <v>94.991115059973296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0.04</v>
      </c>
      <c r="AM242" t="s">
        <v>3226</v>
      </c>
      <c r="AN242">
        <v>5.61</v>
      </c>
      <c r="AO242" t="s">
        <v>3226</v>
      </c>
      <c r="AQ242">
        <f>(Table2[[#This Row],[Sharpe Ratio]]-AVERAGE(Table2[Sharpe Ratio]))/_xlfn.STDEV.P(Table2[Sharpe Ratio])</f>
        <v>-0.73562862250492922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0.60775104124886214</v>
      </c>
      <c r="AS242">
        <f>_xlfn.RANK.AVG(Table2[[#This Row],[1Y Return vs Nifty Z-Score]],Table2[1Y Return vs Nifty Z-Score])</f>
        <v>177</v>
      </c>
      <c r="AT242">
        <f>_xlfn.RANK.AVG(Table2[[#This Row],[6M Return vs Nifty Z-Score]],Table2[6M Return vs Nifty Z-Score])</f>
        <v>93</v>
      </c>
      <c r="AU242">
        <f>_xlfn.RANK.AVG(Table2[[#This Row],[Sharpe Ratio Z-Score]],Table2[Sharpe Ratio Z-Score])</f>
        <v>551.5</v>
      </c>
      <c r="AV242">
        <f>(Table2[[#This Row],[Rank 1Y]]+Table2[[#This Row],[Rank 6M]]+Table2[[#This Row],[Rank Sharpe]])/3</f>
        <v>273.83333333333331</v>
      </c>
    </row>
    <row r="243" spans="1:48" x14ac:dyDescent="0.3">
      <c r="A243" t="s">
        <v>1102</v>
      </c>
      <c r="B243" t="s">
        <v>1103</v>
      </c>
      <c r="C243" t="s">
        <v>3173</v>
      </c>
      <c r="D243" t="s">
        <v>57</v>
      </c>
      <c r="E243">
        <v>11982.624391578</v>
      </c>
      <c r="F243">
        <v>29.83</v>
      </c>
      <c r="G243">
        <v>30.659691081215701</v>
      </c>
      <c r="H243">
        <f>(Table2[[#This Row],[1Y Return vs Nifty]]-AVERAGE(Table2[1Y Return vs Nifty]))/_xlfn.STDEV.P(Table2[1Y Return vs Nifty])</f>
        <v>2.7535078343207113E-2</v>
      </c>
      <c r="I243">
        <v>-12.613798665284699</v>
      </c>
      <c r="J243">
        <f>(Table2[[#This Row],[1M Return vs Nifty]]-AVERAGE(Table2[1M Return vs Nifty]))/_xlfn.STDEV.P(Table2[1M Return vs Nifty])</f>
        <v>-1.0804696930908073</v>
      </c>
      <c r="K243">
        <v>30.956621177953799</v>
      </c>
      <c r="L243">
        <f>(Table2[[#This Row],[6M Return vs Nifty]]-AVERAGE(Table2[6M Return vs Nifty]))/_xlfn.STDEV.P(Table2[6M Return vs Nifty])</f>
        <v>0.2801925493219164</v>
      </c>
      <c r="M243">
        <v>-6.4430616765489104</v>
      </c>
      <c r="N243">
        <f>(Table2[[#This Row],[1W Return vs Nifty]]-AVERAGE(Table2[1W Return vs Nifty]))/_xlfn.STDEV.P(Table2[1W Return vs Nifty])</f>
        <v>-0.89070455330957088</v>
      </c>
      <c r="O243">
        <v>30.7</v>
      </c>
      <c r="P243">
        <v>30.4324468844429</v>
      </c>
      <c r="Q243">
        <v>26.9511560402585</v>
      </c>
      <c r="R243">
        <v>40.906211992200902</v>
      </c>
      <c r="S243" s="1">
        <f>(Table2[[#This Row],[Close Price]]-Table2[[#This Row],[20D EMA]])/Table2[[#This Row],[20D EMA]]</f>
        <v>-2.8338762214983746E-2</v>
      </c>
      <c r="T243" s="1">
        <f>(Table2[[#This Row],[Close Price]]-Table2[[#This Row],[50D EMA]])/Table2[[#This Row],[50D EMA]]</f>
        <v>-1.9796202610013365E-2</v>
      </c>
      <c r="U243" s="1">
        <f>(Table2[[#This Row],[Close Price]]-Table2[[#This Row],[200D EMA]])/Table2[[#This Row],[200D EMA]]</f>
        <v>0.106817086266771</v>
      </c>
      <c r="V243">
        <v>0.58863120604604202</v>
      </c>
      <c r="W243">
        <v>29.65</v>
      </c>
      <c r="X243">
        <v>30.33</v>
      </c>
      <c r="Y243">
        <v>29.21</v>
      </c>
      <c r="Z243">
        <v>30.69</v>
      </c>
      <c r="AA243">
        <v>29.21</v>
      </c>
      <c r="AB243">
        <v>32.25</v>
      </c>
      <c r="AC243" s="1">
        <f>(Table2[[#This Row],[Close Price]]/Table2[[#This Row],[Day Low]])-1</f>
        <v>6.0708263069140234E-3</v>
      </c>
      <c r="AD243" s="1">
        <f>(Table2[[#This Row],[Day High]]/Table2[[#This Row],[Close Price]])-1</f>
        <v>1.6761649346295648E-2</v>
      </c>
      <c r="AE243" s="1">
        <f>(Table2[[#This Row],[Close Price]]/Table2[[#This Row],[Current Week Low]])-1</f>
        <v>2.1225607668606594E-2</v>
      </c>
      <c r="AF243" s="1">
        <f>(Table2[[#This Row],[Current Week High]]/Table2[[#This Row],[Close Price]])-1</f>
        <v>2.8830036875628684E-2</v>
      </c>
      <c r="AG243" s="1">
        <f>(Table2[[#This Row],[Close Price]]/Table2[[#This Row],[Current Month Low]])-1</f>
        <v>2.1225607668606594E-2</v>
      </c>
      <c r="AH243" s="1">
        <f>(Table2[[#This Row],[Current Month High]]/Table2[[#This Row],[Close Price]])-1</f>
        <v>8.1126382836071098E-2</v>
      </c>
      <c r="AI243">
        <v>27.757291317465601</v>
      </c>
      <c r="AJ243">
        <v>91.832797427652693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-0.02</v>
      </c>
      <c r="AM243" t="s">
        <v>3227</v>
      </c>
      <c r="AN243">
        <v>-4.57</v>
      </c>
      <c r="AO243" t="s">
        <v>3227</v>
      </c>
      <c r="AP243">
        <v>7.4045797666297E-2</v>
      </c>
      <c r="AQ243">
        <f>(Table2[[#This Row],[Sharpe Ratio]]-AVERAGE(Table2[Sharpe Ratio]))/_xlfn.STDEV.P(Table2[Sharpe Ratio])</f>
        <v>0.1256668306499043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-1.5377797880853503</v>
      </c>
      <c r="AS243">
        <f>_xlfn.RANK.AVG(Table2[[#This Row],[1Y Return vs Nifty Z-Score]],Table2[1Y Return vs Nifty Z-Score])</f>
        <v>291</v>
      </c>
      <c r="AT243">
        <f>_xlfn.RANK.AVG(Table2[[#This Row],[6M Return vs Nifty Z-Score]],Table2[6M Return vs Nifty Z-Score])</f>
        <v>226</v>
      </c>
      <c r="AU243">
        <f>_xlfn.RANK.AVG(Table2[[#This Row],[Sharpe Ratio Z-Score]],Table2[Sharpe Ratio Z-Score])</f>
        <v>308</v>
      </c>
      <c r="AV243">
        <f>(Table2[[#This Row],[Rank 1Y]]+Table2[[#This Row],[Rank 6M]]+Table2[[#This Row],[Rank Sharpe]])/3</f>
        <v>275</v>
      </c>
    </row>
    <row r="244" spans="1:48" x14ac:dyDescent="0.3">
      <c r="A244" t="s">
        <v>688</v>
      </c>
      <c r="B244" t="s">
        <v>689</v>
      </c>
      <c r="C244" t="s">
        <v>3170</v>
      </c>
      <c r="D244" t="s">
        <v>251</v>
      </c>
      <c r="E244">
        <v>27218.07611288</v>
      </c>
      <c r="F244">
        <v>2034.8</v>
      </c>
      <c r="G244">
        <v>41.797189015441397</v>
      </c>
      <c r="H244">
        <f>(Table2[[#This Row],[1Y Return vs Nifty]]-AVERAGE(Table2[1Y Return vs Nifty]))/_xlfn.STDEV.P(Table2[1Y Return vs Nifty])</f>
        <v>0.21070290531402724</v>
      </c>
      <c r="I244">
        <v>15.7771903150472</v>
      </c>
      <c r="J244">
        <f>(Table2[[#This Row],[1M Return vs Nifty]]-AVERAGE(Table2[1M Return vs Nifty]))/_xlfn.STDEV.P(Table2[1M Return vs Nifty])</f>
        <v>1.6329131469542109</v>
      </c>
      <c r="K244">
        <v>18.213156696910701</v>
      </c>
      <c r="L244">
        <f>(Table2[[#This Row],[6M Return vs Nifty]]-AVERAGE(Table2[6M Return vs Nifty]))/_xlfn.STDEV.P(Table2[6M Return vs Nifty])</f>
        <v>-8.1311053046042539E-2</v>
      </c>
      <c r="M244">
        <v>-1.38788212740713</v>
      </c>
      <c r="N244">
        <f>(Table2[[#This Row],[1W Return vs Nifty]]-AVERAGE(Table2[1W Return vs Nifty]))/_xlfn.STDEV.P(Table2[1W Return vs Nifty])</f>
        <v>0.3155794620485538</v>
      </c>
      <c r="O244">
        <v>1921.97</v>
      </c>
      <c r="P244">
        <v>1824.3112646875099</v>
      </c>
      <c r="Q244">
        <v>1663.92724315492</v>
      </c>
      <c r="R244">
        <v>79.167876741681994</v>
      </c>
      <c r="S244" s="1">
        <f>(Table2[[#This Row],[Close Price]]-Table2[[#This Row],[20D EMA]])/Table2[[#This Row],[20D EMA]]</f>
        <v>5.8705390822957657E-2</v>
      </c>
      <c r="T244" s="1">
        <f>(Table2[[#This Row],[Close Price]]-Table2[[#This Row],[50D EMA]])/Table2[[#This Row],[50D EMA]]</f>
        <v>0.1153798364274997</v>
      </c>
      <c r="U244" s="1">
        <f>(Table2[[#This Row],[Close Price]]-Table2[[#This Row],[200D EMA]])/Table2[[#This Row],[200D EMA]]</f>
        <v>0.22289000818442026</v>
      </c>
      <c r="V244">
        <v>2.2441440259661398</v>
      </c>
      <c r="W244">
        <v>2015.05</v>
      </c>
      <c r="X244">
        <v>2044.3</v>
      </c>
      <c r="Y244">
        <v>1940.2</v>
      </c>
      <c r="Z244">
        <v>2065</v>
      </c>
      <c r="AA244">
        <v>1940.2</v>
      </c>
      <c r="AB244">
        <v>2069</v>
      </c>
      <c r="AC244" s="1">
        <f>(Table2[[#This Row],[Close Price]]/Table2[[#This Row],[Day Low]])-1</f>
        <v>9.801245626659405E-3</v>
      </c>
      <c r="AD244" s="1">
        <f>(Table2[[#This Row],[Day High]]/Table2[[#This Row],[Close Price]])-1</f>
        <v>4.6687635148416895E-3</v>
      </c>
      <c r="AE244" s="1">
        <f>(Table2[[#This Row],[Close Price]]/Table2[[#This Row],[Current Week Low]])-1</f>
        <v>4.8757860014431387E-2</v>
      </c>
      <c r="AF244" s="1">
        <f>(Table2[[#This Row],[Current Week High]]/Table2[[#This Row],[Close Price]])-1</f>
        <v>1.4841753489286402E-2</v>
      </c>
      <c r="AG244" s="1">
        <f>(Table2[[#This Row],[Close Price]]/Table2[[#This Row],[Current Month Low]])-1</f>
        <v>4.8757860014431387E-2</v>
      </c>
      <c r="AH244" s="1">
        <f>(Table2[[#This Row],[Current Month High]]/Table2[[#This Row],[Close Price]])-1</f>
        <v>1.680754865343026E-2</v>
      </c>
      <c r="AI244">
        <v>1.68075486534302</v>
      </c>
      <c r="AJ244">
        <v>78.295728368017507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0.01</v>
      </c>
      <c r="AM244" t="s">
        <v>3226</v>
      </c>
      <c r="AN244">
        <v>10.89</v>
      </c>
      <c r="AO244" t="s">
        <v>3226</v>
      </c>
      <c r="AP244">
        <v>9.1487979799899005E-2</v>
      </c>
      <c r="AQ244">
        <f>(Table2[[#This Row],[Sharpe Ratio]]-AVERAGE(Table2[Sharpe Ratio]))/_xlfn.STDEV.P(Table2[Sharpe Ratio])</f>
        <v>0.32855305293727327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2.4064375142080223</v>
      </c>
      <c r="AS244">
        <f>_xlfn.RANK.AVG(Table2[[#This Row],[1Y Return vs Nifty Z-Score]],Table2[1Y Return vs Nifty Z-Score])</f>
        <v>238</v>
      </c>
      <c r="AT244">
        <f>_xlfn.RANK.AVG(Table2[[#This Row],[6M Return vs Nifty Z-Score]],Table2[6M Return vs Nifty Z-Score])</f>
        <v>333</v>
      </c>
      <c r="AU244">
        <f>_xlfn.RANK.AVG(Table2[[#This Row],[Sharpe Ratio Z-Score]],Table2[Sharpe Ratio Z-Score])</f>
        <v>255</v>
      </c>
      <c r="AV244">
        <f>(Table2[[#This Row],[Rank 1Y]]+Table2[[#This Row],[Rank 6M]]+Table2[[#This Row],[Rank Sharpe]])/3</f>
        <v>275.33333333333331</v>
      </c>
    </row>
    <row r="245" spans="1:48" x14ac:dyDescent="0.3">
      <c r="A245" t="s">
        <v>188</v>
      </c>
      <c r="B245" t="s">
        <v>189</v>
      </c>
      <c r="C245" t="s">
        <v>3166</v>
      </c>
      <c r="D245" t="s">
        <v>190</v>
      </c>
      <c r="E245">
        <v>143908.768146341</v>
      </c>
      <c r="F245">
        <v>218.87</v>
      </c>
      <c r="G245">
        <v>49.812608586245901</v>
      </c>
      <c r="H245">
        <f>(Table2[[#This Row],[1Y Return vs Nifty]]-AVERAGE(Table2[1Y Return vs Nifty]))/_xlfn.STDEV.P(Table2[1Y Return vs Nifty])</f>
        <v>0.34252488128332875</v>
      </c>
      <c r="I245">
        <v>-10.4701947058406</v>
      </c>
      <c r="J245">
        <f>(Table2[[#This Row],[1M Return vs Nifty]]-AVERAGE(Table2[1M Return vs Nifty]))/_xlfn.STDEV.P(Table2[1M Return vs Nifty])</f>
        <v>-0.87560123276920487</v>
      </c>
      <c r="K245">
        <v>14.4703129617212</v>
      </c>
      <c r="L245">
        <f>(Table2[[#This Row],[6M Return vs Nifty]]-AVERAGE(Table2[6M Return vs Nifty]))/_xlfn.STDEV.P(Table2[6M Return vs Nifty])</f>
        <v>-0.18748716358365353</v>
      </c>
      <c r="M245">
        <v>-5.3295728079218403</v>
      </c>
      <c r="N245">
        <f>(Table2[[#This Row],[1W Return vs Nifty]]-AVERAGE(Table2[1W Return vs Nifty]))/_xlfn.STDEV.P(Table2[1W Return vs Nifty])</f>
        <v>-0.6250000792257433</v>
      </c>
      <c r="O245">
        <v>226.44</v>
      </c>
      <c r="P245">
        <v>225.796797685093</v>
      </c>
      <c r="Q245">
        <v>195.96681533889</v>
      </c>
      <c r="R245">
        <v>35.028907002445898</v>
      </c>
      <c r="S245" s="1">
        <f>(Table2[[#This Row],[Close Price]]-Table2[[#This Row],[20D EMA]])/Table2[[#This Row],[20D EMA]]</f>
        <v>-3.3430489312842225E-2</v>
      </c>
      <c r="T245" s="1">
        <f>(Table2[[#This Row],[Close Price]]-Table2[[#This Row],[50D EMA]])/Table2[[#This Row],[50D EMA]]</f>
        <v>-3.0677129862370481E-2</v>
      </c>
      <c r="U245" s="1">
        <f>(Table2[[#This Row],[Close Price]]-Table2[[#This Row],[200D EMA]])/Table2[[#This Row],[200D EMA]]</f>
        <v>0.11687277063467603</v>
      </c>
      <c r="V245">
        <v>0.67951116546068102</v>
      </c>
      <c r="W245">
        <v>218.19</v>
      </c>
      <c r="X245">
        <v>221.74</v>
      </c>
      <c r="Y245">
        <v>215</v>
      </c>
      <c r="Z245">
        <v>223</v>
      </c>
      <c r="AA245">
        <v>215</v>
      </c>
      <c r="AB245">
        <v>240.29</v>
      </c>
      <c r="AC245" s="1">
        <f>(Table2[[#This Row],[Close Price]]/Table2[[#This Row],[Day Low]])-1</f>
        <v>3.1165497960492505E-3</v>
      </c>
      <c r="AD245" s="1">
        <f>(Table2[[#This Row],[Day High]]/Table2[[#This Row],[Close Price]])-1</f>
        <v>1.3112806688902134E-2</v>
      </c>
      <c r="AE245" s="1">
        <f>(Table2[[#This Row],[Close Price]]/Table2[[#This Row],[Current Week Low]])-1</f>
        <v>1.8000000000000016E-2</v>
      </c>
      <c r="AF245" s="1">
        <f>(Table2[[#This Row],[Current Week High]]/Table2[[#This Row],[Close Price]])-1</f>
        <v>1.8869648649883386E-2</v>
      </c>
      <c r="AG245" s="1">
        <f>(Table2[[#This Row],[Close Price]]/Table2[[#This Row],[Current Month Low]])-1</f>
        <v>1.8000000000000016E-2</v>
      </c>
      <c r="AH245" s="1">
        <f>(Table2[[#This Row],[Current Month High]]/Table2[[#This Row],[Close Price]])-1</f>
        <v>9.7866313336683719E-2</v>
      </c>
      <c r="AI245">
        <v>12.532553570612601</v>
      </c>
      <c r="AJ245">
        <v>88.437365475677893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-0.01</v>
      </c>
      <c r="AM245" t="s">
        <v>3227</v>
      </c>
      <c r="AN245">
        <v>-7.05</v>
      </c>
      <c r="AO245" t="s">
        <v>3227</v>
      </c>
      <c r="AP245">
        <v>8.6780998249086999E-2</v>
      </c>
      <c r="AQ245">
        <f>(Table2[[#This Row],[Sharpe Ratio]]-AVERAGE(Table2[Sharpe Ratio]))/_xlfn.STDEV.P(Table2[Sharpe Ratio])</f>
        <v>0.27380177824551111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-1.0717618160497617</v>
      </c>
      <c r="AS245">
        <f>_xlfn.RANK.AVG(Table2[[#This Row],[1Y Return vs Nifty Z-Score]],Table2[1Y Return vs Nifty Z-Score])</f>
        <v>194</v>
      </c>
      <c r="AT245">
        <f>_xlfn.RANK.AVG(Table2[[#This Row],[6M Return vs Nifty Z-Score]],Table2[6M Return vs Nifty Z-Score])</f>
        <v>365</v>
      </c>
      <c r="AU245">
        <f>_xlfn.RANK.AVG(Table2[[#This Row],[Sharpe Ratio Z-Score]],Table2[Sharpe Ratio Z-Score])</f>
        <v>268</v>
      </c>
      <c r="AV245">
        <f>(Table2[[#This Row],[Rank 1Y]]+Table2[[#This Row],[Rank 6M]]+Table2[[#This Row],[Rank Sharpe]])/3</f>
        <v>275.66666666666669</v>
      </c>
    </row>
    <row r="246" spans="1:48" x14ac:dyDescent="0.3">
      <c r="A246" t="s">
        <v>366</v>
      </c>
      <c r="B246" t="s">
        <v>367</v>
      </c>
      <c r="C246" t="s">
        <v>3179</v>
      </c>
      <c r="D246" t="s">
        <v>92</v>
      </c>
      <c r="E246">
        <v>68517.189365109996</v>
      </c>
      <c r="F246">
        <v>331.9</v>
      </c>
      <c r="G246">
        <v>84.657783897490305</v>
      </c>
      <c r="H246">
        <f>(Table2[[#This Row],[1Y Return vs Nifty]]-AVERAGE(Table2[1Y Return vs Nifty]))/_xlfn.STDEV.P(Table2[1Y Return vs Nifty])</f>
        <v>0.915590311227369</v>
      </c>
      <c r="I246">
        <v>-3.2212753007987498</v>
      </c>
      <c r="J246">
        <f>(Table2[[#This Row],[1M Return vs Nifty]]-AVERAGE(Table2[1M Return vs Nifty]))/_xlfn.STDEV.P(Table2[1M Return vs Nifty])</f>
        <v>-0.18280770112661826</v>
      </c>
      <c r="K246">
        <v>38.745052095564397</v>
      </c>
      <c r="L246">
        <f>(Table2[[#This Row],[6M Return vs Nifty]]-AVERAGE(Table2[6M Return vs Nifty]))/_xlfn.STDEV.P(Table2[6M Return vs Nifty])</f>
        <v>0.50113292528471398</v>
      </c>
      <c r="M246">
        <v>3.7815401697096802</v>
      </c>
      <c r="N246">
        <f>(Table2[[#This Row],[1W Return vs Nifty]]-AVERAGE(Table2[1W Return vs Nifty]))/_xlfn.STDEV.P(Table2[1W Return vs Nifty])</f>
        <v>1.549124467726253</v>
      </c>
      <c r="O246">
        <v>320.20999999999998</v>
      </c>
      <c r="P246">
        <v>317.737456452115</v>
      </c>
      <c r="Q246">
        <v>266.13398186420602</v>
      </c>
      <c r="R246">
        <v>66.742534658826798</v>
      </c>
      <c r="S246" s="1">
        <f>(Table2[[#This Row],[Close Price]]-Table2[[#This Row],[20D EMA]])/Table2[[#This Row],[20D EMA]]</f>
        <v>3.6507292089566219E-2</v>
      </c>
      <c r="T246" s="1">
        <f>(Table2[[#This Row],[Close Price]]-Table2[[#This Row],[50D EMA]])/Table2[[#This Row],[50D EMA]]</f>
        <v>4.4573100401901662E-2</v>
      </c>
      <c r="U246" s="1">
        <f>(Table2[[#This Row],[Close Price]]-Table2[[#This Row],[200D EMA]])/Table2[[#This Row],[200D EMA]]</f>
        <v>0.24711619942375809</v>
      </c>
      <c r="V246">
        <v>0.96745655895923699</v>
      </c>
      <c r="W246">
        <v>325.39999999999998</v>
      </c>
      <c r="X246">
        <v>335</v>
      </c>
      <c r="Y246">
        <v>303.25</v>
      </c>
      <c r="Z246">
        <v>338</v>
      </c>
      <c r="AA246">
        <v>302.25</v>
      </c>
      <c r="AB246">
        <v>338</v>
      </c>
      <c r="AC246" s="1">
        <f>(Table2[[#This Row],[Close Price]]/Table2[[#This Row],[Day Low]])-1</f>
        <v>1.9975414874001229E-2</v>
      </c>
      <c r="AD246" s="1">
        <f>(Table2[[#This Row],[Day High]]/Table2[[#This Row],[Close Price]])-1</f>
        <v>9.3401626996083564E-3</v>
      </c>
      <c r="AE246" s="1">
        <f>(Table2[[#This Row],[Close Price]]/Table2[[#This Row],[Current Week Low]])-1</f>
        <v>9.4476504534212635E-2</v>
      </c>
      <c r="AF246" s="1">
        <f>(Table2[[#This Row],[Current Week High]]/Table2[[#This Row],[Close Price]])-1</f>
        <v>1.8379029828261562E-2</v>
      </c>
      <c r="AG246" s="1">
        <f>(Table2[[#This Row],[Close Price]]/Table2[[#This Row],[Current Month Low]])-1</f>
        <v>9.8097601323407613E-2</v>
      </c>
      <c r="AH246" s="1">
        <f>(Table2[[#This Row],[Current Month High]]/Table2[[#This Row],[Close Price]])-1</f>
        <v>1.8379029828261562E-2</v>
      </c>
      <c r="AI246">
        <v>8.7526363362458497</v>
      </c>
      <c r="AJ246">
        <v>133.40365682137801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-0.02</v>
      </c>
      <c r="AM246" t="s">
        <v>3227</v>
      </c>
      <c r="AN246">
        <v>0.48</v>
      </c>
      <c r="AO246" t="s">
        <v>3226</v>
      </c>
      <c r="AQ246">
        <f>(Table2[[#This Row],[Sharpe Ratio]]-AVERAGE(Table2[Sharpe Ratio]))/_xlfn.STDEV.P(Table2[Sharpe Ratio])</f>
        <v>-0.73562862250492922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2.0474113806067886</v>
      </c>
      <c r="AS246">
        <f>_xlfn.RANK.AVG(Table2[[#This Row],[1Y Return vs Nifty Z-Score]],Table2[1Y Return vs Nifty Z-Score])</f>
        <v>103</v>
      </c>
      <c r="AT246">
        <f>_xlfn.RANK.AVG(Table2[[#This Row],[6M Return vs Nifty Z-Score]],Table2[6M Return vs Nifty Z-Score])</f>
        <v>175</v>
      </c>
      <c r="AU246">
        <f>_xlfn.RANK.AVG(Table2[[#This Row],[Sharpe Ratio Z-Score]],Table2[Sharpe Ratio Z-Score])</f>
        <v>551.5</v>
      </c>
      <c r="AV246">
        <f>(Table2[[#This Row],[Rank 1Y]]+Table2[[#This Row],[Rank 6M]]+Table2[[#This Row],[Rank Sharpe]])/3</f>
        <v>276.5</v>
      </c>
    </row>
    <row r="247" spans="1:48" x14ac:dyDescent="0.3">
      <c r="A247" t="s">
        <v>1620</v>
      </c>
      <c r="B247" t="s">
        <v>1621</v>
      </c>
      <c r="C247" t="s">
        <v>3178</v>
      </c>
      <c r="D247" t="s">
        <v>338</v>
      </c>
      <c r="E247">
        <v>5878.2612575399999</v>
      </c>
      <c r="F247">
        <v>2161.85</v>
      </c>
      <c r="G247">
        <v>49.070458252297698</v>
      </c>
      <c r="H247">
        <f>(Table2[[#This Row],[1Y Return vs Nifty]]-AVERAGE(Table2[1Y Return vs Nifty]))/_xlfn.STDEV.P(Table2[1Y Return vs Nifty])</f>
        <v>0.3303194411783999</v>
      </c>
      <c r="I247">
        <v>-9.3705207340817304E-2</v>
      </c>
      <c r="J247">
        <f>(Table2[[#This Row],[1M Return vs Nifty]]-AVERAGE(Table2[1M Return vs Nifty]))/_xlfn.STDEV.P(Table2[1M Return vs Nifty])</f>
        <v>0.11610034425727803</v>
      </c>
      <c r="K247">
        <v>102.111724244821</v>
      </c>
      <c r="L247">
        <f>(Table2[[#This Row],[6M Return vs Nifty]]-AVERAGE(Table2[6M Return vs Nifty]))/_xlfn.STDEV.P(Table2[6M Return vs Nifty])</f>
        <v>2.2987037731575239</v>
      </c>
      <c r="M247">
        <v>-7.8806207932280898</v>
      </c>
      <c r="N247">
        <f>(Table2[[#This Row],[1W Return vs Nifty]]-AVERAGE(Table2[1W Return vs Nifty]))/_xlfn.STDEV.P(Table2[1W Return vs Nifty])</f>
        <v>-1.2337397643688572</v>
      </c>
      <c r="O247">
        <v>2058.2199999999998</v>
      </c>
      <c r="P247">
        <v>1968.9624183216599</v>
      </c>
      <c r="Q247">
        <v>1594.26854188077</v>
      </c>
      <c r="R247">
        <v>61.567811384300803</v>
      </c>
      <c r="S247" s="1">
        <f>(Table2[[#This Row],[Close Price]]-Table2[[#This Row],[20D EMA]])/Table2[[#This Row],[20D EMA]]</f>
        <v>5.0349330975308818E-2</v>
      </c>
      <c r="T247" s="1">
        <f>(Table2[[#This Row],[Close Price]]-Table2[[#This Row],[50D EMA]])/Table2[[#This Row],[50D EMA]]</f>
        <v>9.7964074826149813E-2</v>
      </c>
      <c r="U247" s="1">
        <f>(Table2[[#This Row],[Close Price]]-Table2[[#This Row],[200D EMA]])/Table2[[#This Row],[200D EMA]]</f>
        <v>0.35601370986700265</v>
      </c>
      <c r="V247">
        <v>1.24725504398682</v>
      </c>
      <c r="W247">
        <v>2108.85</v>
      </c>
      <c r="X247">
        <v>2190</v>
      </c>
      <c r="Y247">
        <v>2080</v>
      </c>
      <c r="Z247">
        <v>2234</v>
      </c>
      <c r="AA247">
        <v>1930</v>
      </c>
      <c r="AB247">
        <v>2262.9499999999998</v>
      </c>
      <c r="AC247" s="1">
        <f>(Table2[[#This Row],[Close Price]]/Table2[[#This Row],[Day Low]])-1</f>
        <v>2.5132181046541913E-2</v>
      </c>
      <c r="AD247" s="1">
        <f>(Table2[[#This Row],[Day High]]/Table2[[#This Row],[Close Price]])-1</f>
        <v>1.3021254943682559E-2</v>
      </c>
      <c r="AE247" s="1">
        <f>(Table2[[#This Row],[Close Price]]/Table2[[#This Row],[Current Week Low]])-1</f>
        <v>3.9350961538461515E-2</v>
      </c>
      <c r="AF247" s="1">
        <f>(Table2[[#This Row],[Current Week High]]/Table2[[#This Row],[Close Price]])-1</f>
        <v>3.3374193399172025E-2</v>
      </c>
      <c r="AG247" s="1">
        <f>(Table2[[#This Row],[Close Price]]/Table2[[#This Row],[Current Month Low]])-1</f>
        <v>0.12012953367875645</v>
      </c>
      <c r="AH247" s="1">
        <f>(Table2[[#This Row],[Current Month High]]/Table2[[#This Row],[Close Price]])-1</f>
        <v>4.6765501769317819E-2</v>
      </c>
      <c r="AI247">
        <v>4.95871591461019</v>
      </c>
      <c r="AJ247">
        <v>127.240237557155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-0.03</v>
      </c>
      <c r="AM247" t="s">
        <v>3227</v>
      </c>
      <c r="AN247">
        <v>12.54</v>
      </c>
      <c r="AO247" t="s">
        <v>3226</v>
      </c>
      <c r="AP247">
        <v>-1.7845273233095999E-2</v>
      </c>
      <c r="AQ247">
        <f>(Table2[[#This Row],[Sharpe Ratio]]-AVERAGE(Table2[Sharpe Ratio]))/_xlfn.STDEV.P(Table2[Sharpe Ratio])</f>
        <v>-0.94320357179833303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0.56818022242601152</v>
      </c>
      <c r="AS247">
        <f>_xlfn.RANK.AVG(Table2[[#This Row],[1Y Return vs Nifty Z-Score]],Table2[1Y Return vs Nifty Z-Score])</f>
        <v>198</v>
      </c>
      <c r="AT247">
        <f>_xlfn.RANK.AVG(Table2[[#This Row],[6M Return vs Nifty Z-Score]],Table2[6M Return vs Nifty Z-Score])</f>
        <v>22</v>
      </c>
      <c r="AU247">
        <f>_xlfn.RANK.AVG(Table2[[#This Row],[Sharpe Ratio Z-Score]],Table2[Sharpe Ratio Z-Score])</f>
        <v>612</v>
      </c>
      <c r="AV247">
        <f>(Table2[[#This Row],[Rank 1Y]]+Table2[[#This Row],[Rank 6M]]+Table2[[#This Row],[Rank Sharpe]])/3</f>
        <v>277.33333333333331</v>
      </c>
    </row>
    <row r="248" spans="1:48" x14ac:dyDescent="0.3">
      <c r="A248" t="s">
        <v>1012</v>
      </c>
      <c r="B248" t="s">
        <v>1013</v>
      </c>
      <c r="C248" t="s">
        <v>3179</v>
      </c>
      <c r="D248" t="s">
        <v>72</v>
      </c>
      <c r="E248">
        <v>14268</v>
      </c>
      <c r="F248">
        <v>95.12</v>
      </c>
      <c r="G248">
        <v>33.929278275823997</v>
      </c>
      <c r="H248">
        <f>(Table2[[#This Row],[1Y Return vs Nifty]]-AVERAGE(Table2[1Y Return vs Nifty]))/_xlfn.STDEV.P(Table2[1Y Return vs Nifty])</f>
        <v>8.1306866680661671E-2</v>
      </c>
      <c r="I248">
        <v>-12.3837857811837</v>
      </c>
      <c r="J248">
        <f>(Table2[[#This Row],[1M Return vs Nifty]]-AVERAGE(Table2[1M Return vs Nifty]))/_xlfn.STDEV.P(Table2[1M Return vs Nifty])</f>
        <v>-1.058486907878877</v>
      </c>
      <c r="K248">
        <v>28.525537633424801</v>
      </c>
      <c r="L248">
        <f>(Table2[[#This Row],[6M Return vs Nifty]]-AVERAGE(Table2[6M Return vs Nifty]))/_xlfn.STDEV.P(Table2[6M Return vs Nifty])</f>
        <v>0.21122814326796999</v>
      </c>
      <c r="M248">
        <v>-6.4776742507555598</v>
      </c>
      <c r="N248">
        <f>(Table2[[#This Row],[1W Return vs Nifty]]-AVERAGE(Table2[1W Return vs Nifty]))/_xlfn.STDEV.P(Table2[1W Return vs Nifty])</f>
        <v>-0.89896392265342862</v>
      </c>
      <c r="O248">
        <v>97.91</v>
      </c>
      <c r="P248">
        <v>95.769179772611906</v>
      </c>
      <c r="Q248">
        <v>79.441349111011505</v>
      </c>
      <c r="R248">
        <v>38.703461495204998</v>
      </c>
      <c r="S248" s="1">
        <f>(Table2[[#This Row],[Close Price]]-Table2[[#This Row],[20D EMA]])/Table2[[#This Row],[20D EMA]]</f>
        <v>-2.849555714431613E-2</v>
      </c>
      <c r="T248" s="1">
        <f>(Table2[[#This Row],[Close Price]]-Table2[[#This Row],[50D EMA]])/Table2[[#This Row],[50D EMA]]</f>
        <v>-6.7785875806107123E-3</v>
      </c>
      <c r="U248" s="1">
        <f>(Table2[[#This Row],[Close Price]]-Table2[[#This Row],[200D EMA]])/Table2[[#This Row],[200D EMA]]</f>
        <v>0.19736133719329366</v>
      </c>
      <c r="V248">
        <v>0.182955580428768</v>
      </c>
      <c r="W248">
        <v>94.21</v>
      </c>
      <c r="X248">
        <v>96.45</v>
      </c>
      <c r="Y248">
        <v>92.4</v>
      </c>
      <c r="Z248">
        <v>97.15</v>
      </c>
      <c r="AA248">
        <v>92.4</v>
      </c>
      <c r="AB248">
        <v>101.65</v>
      </c>
      <c r="AC248" s="1">
        <f>(Table2[[#This Row],[Close Price]]/Table2[[#This Row],[Day Low]])-1</f>
        <v>9.6592718395076549E-3</v>
      </c>
      <c r="AD248" s="1">
        <f>(Table2[[#This Row],[Day High]]/Table2[[#This Row],[Close Price]])-1</f>
        <v>1.3982338099242986E-2</v>
      </c>
      <c r="AE248" s="1">
        <f>(Table2[[#This Row],[Close Price]]/Table2[[#This Row],[Current Week Low]])-1</f>
        <v>2.9437229437229373E-2</v>
      </c>
      <c r="AF248" s="1">
        <f>(Table2[[#This Row],[Current Week High]]/Table2[[#This Row],[Close Price]])-1</f>
        <v>2.1341463414634054E-2</v>
      </c>
      <c r="AG248" s="1">
        <f>(Table2[[#This Row],[Close Price]]/Table2[[#This Row],[Current Month Low]])-1</f>
        <v>2.9437229437229373E-2</v>
      </c>
      <c r="AH248" s="1">
        <f>(Table2[[#This Row],[Current Month High]]/Table2[[#This Row],[Close Price]])-1</f>
        <v>6.8650126156434066E-2</v>
      </c>
      <c r="AI248">
        <v>38.561816652649199</v>
      </c>
      <c r="AJ248">
        <v>91.388329979879202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0.09</v>
      </c>
      <c r="AM248" t="s">
        <v>3226</v>
      </c>
      <c r="AN248">
        <v>-7.16</v>
      </c>
      <c r="AO248" t="s">
        <v>3227</v>
      </c>
      <c r="AP248">
        <v>7.1633512533889998E-2</v>
      </c>
      <c r="AQ248">
        <f>(Table2[[#This Row],[Sharpe Ratio]]-AVERAGE(Table2[Sharpe Ratio]))/_xlfn.STDEV.P(Table2[Sharpe Ratio])</f>
        <v>9.7607301524177195E-2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-1.5673085190594969</v>
      </c>
      <c r="AS248">
        <f>_xlfn.RANK.AVG(Table2[[#This Row],[1Y Return vs Nifty Z-Score]],Table2[1Y Return vs Nifty Z-Score])</f>
        <v>275</v>
      </c>
      <c r="AT248">
        <f>_xlfn.RANK.AVG(Table2[[#This Row],[6M Return vs Nifty Z-Score]],Table2[6M Return vs Nifty Z-Score])</f>
        <v>240</v>
      </c>
      <c r="AU248">
        <f>_xlfn.RANK.AVG(Table2[[#This Row],[Sharpe Ratio Z-Score]],Table2[Sharpe Ratio Z-Score])</f>
        <v>317</v>
      </c>
      <c r="AV248">
        <f>(Table2[[#This Row],[Rank 1Y]]+Table2[[#This Row],[Rank 6M]]+Table2[[#This Row],[Rank Sharpe]])/3</f>
        <v>277.33333333333331</v>
      </c>
    </row>
    <row r="249" spans="1:48" x14ac:dyDescent="0.3">
      <c r="A249" t="s">
        <v>262</v>
      </c>
      <c r="B249" t="s">
        <v>263</v>
      </c>
      <c r="C249" t="s">
        <v>3175</v>
      </c>
      <c r="D249" t="s">
        <v>127</v>
      </c>
      <c r="E249">
        <v>104324.57578997999</v>
      </c>
      <c r="F249">
        <v>1031.0999999999999</v>
      </c>
      <c r="G249">
        <v>22.705658123713501</v>
      </c>
      <c r="H249">
        <f>(Table2[[#This Row],[1Y Return vs Nifty]]-AVERAGE(Table2[1Y Return vs Nifty]))/_xlfn.STDEV.P(Table2[1Y Return vs Nifty])</f>
        <v>-0.10327733042975598</v>
      </c>
      <c r="I249">
        <v>3.2451657169383501</v>
      </c>
      <c r="J249">
        <f>(Table2[[#This Row],[1M Return vs Nifty]]-AVERAGE(Table2[1M Return vs Nifty]))/_xlfn.STDEV.P(Table2[1M Return vs Nifty])</f>
        <v>0.43520282699715307</v>
      </c>
      <c r="K249">
        <v>19.656543177635601</v>
      </c>
      <c r="L249">
        <f>(Table2[[#This Row],[6M Return vs Nifty]]-AVERAGE(Table2[6M Return vs Nifty]))/_xlfn.STDEV.P(Table2[6M Return vs Nifty])</f>
        <v>-4.0365404932261199E-2</v>
      </c>
      <c r="M249">
        <v>3.7120990119081698</v>
      </c>
      <c r="N249">
        <f>(Table2[[#This Row],[1W Return vs Nifty]]-AVERAGE(Table2[1W Return vs Nifty]))/_xlfn.STDEV.P(Table2[1W Return vs Nifty])</f>
        <v>1.5325541841488588</v>
      </c>
      <c r="O249">
        <v>968.42</v>
      </c>
      <c r="P249">
        <v>969.61676139221595</v>
      </c>
      <c r="Q249">
        <v>889.72765856486501</v>
      </c>
      <c r="R249">
        <v>80.959026063486903</v>
      </c>
      <c r="S249" s="1">
        <f>(Table2[[#This Row],[Close Price]]-Table2[[#This Row],[20D EMA]])/Table2[[#This Row],[20D EMA]]</f>
        <v>6.472398339563408E-2</v>
      </c>
      <c r="T249" s="1">
        <f>(Table2[[#This Row],[Close Price]]-Table2[[#This Row],[50D EMA]])/Table2[[#This Row],[50D EMA]]</f>
        <v>6.3409834746981655E-2</v>
      </c>
      <c r="U249" s="1">
        <f>(Table2[[#This Row],[Close Price]]-Table2[[#This Row],[200D EMA]])/Table2[[#This Row],[200D EMA]]</f>
        <v>0.15889394925989955</v>
      </c>
      <c r="V249">
        <v>0.92738217318421001</v>
      </c>
      <c r="W249">
        <v>1008.75</v>
      </c>
      <c r="X249">
        <v>1035.7</v>
      </c>
      <c r="Y249">
        <v>933</v>
      </c>
      <c r="Z249">
        <v>1035.7</v>
      </c>
      <c r="AA249">
        <v>929.05</v>
      </c>
      <c r="AB249">
        <v>1035.7</v>
      </c>
      <c r="AC249" s="1">
        <f>(Table2[[#This Row],[Close Price]]/Table2[[#This Row],[Day Low]])-1</f>
        <v>2.2156133828996172E-2</v>
      </c>
      <c r="AD249" s="1">
        <f>(Table2[[#This Row],[Day High]]/Table2[[#This Row],[Close Price]])-1</f>
        <v>4.4612549704201587E-3</v>
      </c>
      <c r="AE249" s="1">
        <f>(Table2[[#This Row],[Close Price]]/Table2[[#This Row],[Current Week Low]])-1</f>
        <v>0.10514469453376196</v>
      </c>
      <c r="AF249" s="1">
        <f>(Table2[[#This Row],[Current Week High]]/Table2[[#This Row],[Close Price]])-1</f>
        <v>4.4612549704201587E-3</v>
      </c>
      <c r="AG249" s="1">
        <f>(Table2[[#This Row],[Close Price]]/Table2[[#This Row],[Current Month Low]])-1</f>
        <v>0.10984338840751295</v>
      </c>
      <c r="AH249" s="1">
        <f>(Table2[[#This Row],[Current Month High]]/Table2[[#This Row],[Close Price]])-1</f>
        <v>4.4612549704201587E-3</v>
      </c>
      <c r="AI249">
        <v>6.3912326641450896</v>
      </c>
      <c r="AJ249">
        <v>77.286795048143006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0.02</v>
      </c>
      <c r="AM249" t="s">
        <v>3226</v>
      </c>
      <c r="AN249">
        <v>6.42</v>
      </c>
      <c r="AO249" t="s">
        <v>3226</v>
      </c>
      <c r="AP249">
        <v>0.11587820327566099</v>
      </c>
      <c r="AQ249">
        <f>(Table2[[#This Row],[Sharpe Ratio]]-AVERAGE(Table2[Sharpe Ratio]))/_xlfn.STDEV.P(Table2[Sharpe Ratio])</f>
        <v>0.61225839805054227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326</v>
      </c>
      <c r="AT249">
        <f>_xlfn.RANK.AVG(Table2[[#This Row],[6M Return vs Nifty Z-Score]],Table2[6M Return vs Nifty Z-Score])</f>
        <v>320</v>
      </c>
      <c r="AU249">
        <f>_xlfn.RANK.AVG(Table2[[#This Row],[Sharpe Ratio Z-Score]],Table2[Sharpe Ratio Z-Score])</f>
        <v>191</v>
      </c>
      <c r="AV249">
        <f>(Table2[[#This Row],[Rank 1Y]]+Table2[[#This Row],[Rank 6M]]+Table2[[#This Row],[Rank Sharpe]])/3</f>
        <v>279</v>
      </c>
    </row>
    <row r="250" spans="1:48" x14ac:dyDescent="0.3">
      <c r="A250" t="s">
        <v>99</v>
      </c>
      <c r="B250" t="s">
        <v>100</v>
      </c>
      <c r="C250" t="s">
        <v>3166</v>
      </c>
      <c r="D250" t="s">
        <v>101</v>
      </c>
      <c r="E250">
        <v>302127.75623117498</v>
      </c>
      <c r="F250">
        <v>490.25</v>
      </c>
      <c r="G250">
        <v>48.968112322052498</v>
      </c>
      <c r="H250">
        <f>(Table2[[#This Row],[1Y Return vs Nifty]]-AVERAGE(Table2[1Y Return vs Nifty]))/_xlfn.STDEV.P(Table2[1Y Return vs Nifty])</f>
        <v>0.32863625508462635</v>
      </c>
      <c r="I250">
        <v>-11.099429240699401</v>
      </c>
      <c r="J250">
        <f>(Table2[[#This Row],[1M Return vs Nifty]]-AVERAGE(Table2[1M Return vs Nifty]))/_xlfn.STDEV.P(Table2[1M Return vs Nifty])</f>
        <v>-0.93573841891768195</v>
      </c>
      <c r="K250">
        <v>2.2829832777631598</v>
      </c>
      <c r="L250">
        <f>(Table2[[#This Row],[6M Return vs Nifty]]-AVERAGE(Table2[6M Return vs Nifty]))/_xlfn.STDEV.P(Table2[6M Return vs Nifty])</f>
        <v>-0.5332144648642988</v>
      </c>
      <c r="M250">
        <v>-2.4412965984266699</v>
      </c>
      <c r="N250">
        <f>(Table2[[#This Row],[1W Return vs Nifty]]-AVERAGE(Table2[1W Return vs Nifty]))/_xlfn.STDEV.P(Table2[1W Return vs Nifty])</f>
        <v>6.4210143593082608E-2</v>
      </c>
      <c r="O250">
        <v>505.33</v>
      </c>
      <c r="P250">
        <v>504.56124790489099</v>
      </c>
      <c r="Q250">
        <v>446.399625907923</v>
      </c>
      <c r="R250">
        <v>37.3129118119978</v>
      </c>
      <c r="S250" s="1">
        <f>(Table2[[#This Row],[Close Price]]-Table2[[#This Row],[20D EMA]])/Table2[[#This Row],[20D EMA]]</f>
        <v>-2.9841885500563957E-2</v>
      </c>
      <c r="T250" s="1">
        <f>(Table2[[#This Row],[Close Price]]-Table2[[#This Row],[50D EMA]])/Table2[[#This Row],[50D EMA]]</f>
        <v>-2.8363747640779258E-2</v>
      </c>
      <c r="U250" s="1">
        <f>(Table2[[#This Row],[Close Price]]-Table2[[#This Row],[200D EMA]])/Table2[[#This Row],[200D EMA]]</f>
        <v>9.8231207077941946E-2</v>
      </c>
      <c r="V250">
        <v>1.1332138985939599</v>
      </c>
      <c r="W250">
        <v>489.5</v>
      </c>
      <c r="X250">
        <v>497.85</v>
      </c>
      <c r="Y250">
        <v>478.05</v>
      </c>
      <c r="Z250">
        <v>497.85</v>
      </c>
      <c r="AA250">
        <v>478.05</v>
      </c>
      <c r="AB250">
        <v>529</v>
      </c>
      <c r="AC250" s="1">
        <f>(Table2[[#This Row],[Close Price]]/Table2[[#This Row],[Day Low]])-1</f>
        <v>1.5321756894790539E-3</v>
      </c>
      <c r="AD250" s="1">
        <f>(Table2[[#This Row],[Day High]]/Table2[[#This Row],[Close Price]])-1</f>
        <v>1.5502294747577805E-2</v>
      </c>
      <c r="AE250" s="1">
        <f>(Table2[[#This Row],[Close Price]]/Table2[[#This Row],[Current Week Low]])-1</f>
        <v>2.5520343060349227E-2</v>
      </c>
      <c r="AF250" s="1">
        <f>(Table2[[#This Row],[Current Week High]]/Table2[[#This Row],[Close Price]])-1</f>
        <v>1.5502294747577805E-2</v>
      </c>
      <c r="AG250" s="1">
        <f>(Table2[[#This Row],[Close Price]]/Table2[[#This Row],[Current Month Low]])-1</f>
        <v>2.5520343060349227E-2</v>
      </c>
      <c r="AH250" s="1">
        <f>(Table2[[#This Row],[Current Month High]]/Table2[[#This Row],[Close Price]])-1</f>
        <v>7.9041305456399868E-2</v>
      </c>
      <c r="AI250">
        <v>10.8720040795512</v>
      </c>
      <c r="AJ250">
        <v>82.249070631970199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0.08</v>
      </c>
      <c r="AM250" t="s">
        <v>3226</v>
      </c>
      <c r="AN250">
        <v>-6.86</v>
      </c>
      <c r="AO250" t="s">
        <v>3227</v>
      </c>
      <c r="AP250">
        <v>0.138273626663177</v>
      </c>
      <c r="AQ250">
        <f>(Table2[[#This Row],[Sharpe Ratio]]-AVERAGE(Table2[Sharpe Ratio]))/_xlfn.STDEV.P(Table2[Sharpe Ratio])</f>
        <v>0.87276037038495136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-0.20334611471932032</v>
      </c>
      <c r="AS250">
        <f>_xlfn.RANK.AVG(Table2[[#This Row],[1Y Return vs Nifty Z-Score]],Table2[1Y Return vs Nifty Z-Score])</f>
        <v>199</v>
      </c>
      <c r="AT250">
        <f>_xlfn.RANK.AVG(Table2[[#This Row],[6M Return vs Nifty Z-Score]],Table2[6M Return vs Nifty Z-Score])</f>
        <v>502</v>
      </c>
      <c r="AU250">
        <f>_xlfn.RANK.AVG(Table2[[#This Row],[Sharpe Ratio Z-Score]],Table2[Sharpe Ratio Z-Score])</f>
        <v>139</v>
      </c>
      <c r="AV250">
        <f>(Table2[[#This Row],[Rank 1Y]]+Table2[[#This Row],[Rank 6M]]+Table2[[#This Row],[Rank Sharpe]])/3</f>
        <v>280</v>
      </c>
    </row>
    <row r="251" spans="1:48" x14ac:dyDescent="0.3">
      <c r="A251" t="s">
        <v>896</v>
      </c>
      <c r="B251" t="s">
        <v>897</v>
      </c>
      <c r="C251" t="s">
        <v>3166</v>
      </c>
      <c r="D251" t="s">
        <v>190</v>
      </c>
      <c r="E251">
        <v>17766.665039970001</v>
      </c>
      <c r="F251">
        <v>1798.65</v>
      </c>
      <c r="G251">
        <v>48.184239887736197</v>
      </c>
      <c r="H251">
        <f>(Table2[[#This Row],[1Y Return vs Nifty]]-AVERAGE(Table2[1Y Return vs Nifty]))/_xlfn.STDEV.P(Table2[1Y Return vs Nifty])</f>
        <v>0.31574465130934576</v>
      </c>
      <c r="I251">
        <v>-5.4735786939412803</v>
      </c>
      <c r="J251">
        <f>(Table2[[#This Row],[1M Return vs Nifty]]-AVERAGE(Table2[1M Return vs Nifty]))/_xlfn.STDEV.P(Table2[1M Return vs Nifty])</f>
        <v>-0.39806478082052427</v>
      </c>
      <c r="K251">
        <v>32.1252144039847</v>
      </c>
      <c r="L251">
        <f>(Table2[[#This Row],[6M Return vs Nifty]]-AVERAGE(Table2[6M Return vs Nifty]))/_xlfn.STDEV.P(Table2[6M Return vs Nifty])</f>
        <v>0.31334292703446021</v>
      </c>
      <c r="M251">
        <v>-5.1914467599571701</v>
      </c>
      <c r="N251">
        <f>(Table2[[#This Row],[1W Return vs Nifty]]-AVERAGE(Table2[1W Return vs Nifty]))/_xlfn.STDEV.P(Table2[1W Return vs Nifty])</f>
        <v>-0.59203997520873397</v>
      </c>
      <c r="O251">
        <v>1816.6</v>
      </c>
      <c r="P251">
        <v>1755.9246250910701</v>
      </c>
      <c r="Q251">
        <v>1494.7385987842199</v>
      </c>
      <c r="R251">
        <v>43.147050226618703</v>
      </c>
      <c r="S251" s="1">
        <f>(Table2[[#This Row],[Close Price]]-Table2[[#This Row],[20D EMA]])/Table2[[#This Row],[20D EMA]]</f>
        <v>-9.8810965540018815E-3</v>
      </c>
      <c r="T251" s="1">
        <f>(Table2[[#This Row],[Close Price]]-Table2[[#This Row],[50D EMA]])/Table2[[#This Row],[50D EMA]]</f>
        <v>2.4332123542440826E-2</v>
      </c>
      <c r="U251" s="1">
        <f>(Table2[[#This Row],[Close Price]]-Table2[[#This Row],[200D EMA]])/Table2[[#This Row],[200D EMA]]</f>
        <v>0.20332076890432449</v>
      </c>
      <c r="V251">
        <v>0.70188535232459104</v>
      </c>
      <c r="W251">
        <v>1790.05</v>
      </c>
      <c r="X251">
        <v>1841.2</v>
      </c>
      <c r="Y251">
        <v>1790.05</v>
      </c>
      <c r="Z251">
        <v>1906</v>
      </c>
      <c r="AA251">
        <v>1790.05</v>
      </c>
      <c r="AB251">
        <v>1912</v>
      </c>
      <c r="AC251" s="1">
        <f>(Table2[[#This Row],[Close Price]]/Table2[[#This Row],[Day Low]])-1</f>
        <v>4.8043350744393365E-3</v>
      </c>
      <c r="AD251" s="1">
        <f>(Table2[[#This Row],[Day High]]/Table2[[#This Row],[Close Price]])-1</f>
        <v>2.3656631362410696E-2</v>
      </c>
      <c r="AE251" s="1">
        <f>(Table2[[#This Row],[Close Price]]/Table2[[#This Row],[Current Week Low]])-1</f>
        <v>4.8043350744393365E-3</v>
      </c>
      <c r="AF251" s="1">
        <f>(Table2[[#This Row],[Current Week High]]/Table2[[#This Row],[Close Price]])-1</f>
        <v>5.968365162760958E-2</v>
      </c>
      <c r="AG251" s="1">
        <f>(Table2[[#This Row],[Close Price]]/Table2[[#This Row],[Current Month Low]])-1</f>
        <v>4.8043350744393365E-3</v>
      </c>
      <c r="AH251" s="1">
        <f>(Table2[[#This Row],[Current Month High]]/Table2[[#This Row],[Close Price]])-1</f>
        <v>6.3019486837350147E-2</v>
      </c>
      <c r="AI251">
        <v>6.3102882717593598</v>
      </c>
      <c r="AJ251">
        <v>83.770114942528707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0.16</v>
      </c>
      <c r="AM251" t="s">
        <v>3226</v>
      </c>
      <c r="AN251">
        <v>0.53</v>
      </c>
      <c r="AO251" t="s">
        <v>3226</v>
      </c>
      <c r="AP251">
        <v>3.8986350889990001E-2</v>
      </c>
      <c r="AQ251">
        <f>(Table2[[#This Row],[Sharpe Ratio]]-AVERAGE(Table2[Sharpe Ratio]))/_xlfn.STDEV.P(Table2[Sharpe Ratio])</f>
        <v>-0.28214216122083208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-0.64315933890628441</v>
      </c>
      <c r="AS251">
        <f>_xlfn.RANK.AVG(Table2[[#This Row],[1Y Return vs Nifty Z-Score]],Table2[1Y Return vs Nifty Z-Score])</f>
        <v>208</v>
      </c>
      <c r="AT251">
        <f>_xlfn.RANK.AVG(Table2[[#This Row],[6M Return vs Nifty Z-Score]],Table2[6M Return vs Nifty Z-Score])</f>
        <v>220</v>
      </c>
      <c r="AU251">
        <f>_xlfn.RANK.AVG(Table2[[#This Row],[Sharpe Ratio Z-Score]],Table2[Sharpe Ratio Z-Score])</f>
        <v>414</v>
      </c>
      <c r="AV251">
        <f>(Table2[[#This Row],[Rank 1Y]]+Table2[[#This Row],[Rank 6M]]+Table2[[#This Row],[Rank Sharpe]])/3</f>
        <v>280.66666666666669</v>
      </c>
    </row>
    <row r="252" spans="1:48" x14ac:dyDescent="0.3">
      <c r="A252" t="s">
        <v>1917</v>
      </c>
      <c r="B252" t="s">
        <v>1918</v>
      </c>
      <c r="C252" t="s">
        <v>3167</v>
      </c>
      <c r="D252" t="s">
        <v>258</v>
      </c>
      <c r="E252">
        <v>3790.3436625599902</v>
      </c>
      <c r="F252">
        <v>1388.4</v>
      </c>
      <c r="G252">
        <v>45.310800681265199</v>
      </c>
      <c r="H252">
        <f>(Table2[[#This Row],[1Y Return vs Nifty]]-AVERAGE(Table2[1Y Return vs Nifty]))/_xlfn.STDEV.P(Table2[1Y Return vs Nifty])</f>
        <v>0.26848793184772801</v>
      </c>
      <c r="I252">
        <v>-2.2425226500606898</v>
      </c>
      <c r="J252">
        <f>(Table2[[#This Row],[1M Return vs Nifty]]-AVERAGE(Table2[1M Return vs Nifty]))/_xlfn.STDEV.P(Table2[1M Return vs Nifty])</f>
        <v>-8.9266378948619926E-2</v>
      </c>
      <c r="K252">
        <v>11.8332502659876</v>
      </c>
      <c r="L252">
        <f>(Table2[[#This Row],[6M Return vs Nifty]]-AVERAGE(Table2[6M Return vs Nifty]))/_xlfn.STDEV.P(Table2[6M Return vs Nifty])</f>
        <v>-0.2622947377402714</v>
      </c>
      <c r="M252">
        <v>-0.67032008277091504</v>
      </c>
      <c r="N252">
        <f>(Table2[[#This Row],[1W Return vs Nifty]]-AVERAGE(Table2[1W Return vs Nifty]))/_xlfn.STDEV.P(Table2[1W Return vs Nifty])</f>
        <v>0.4868065403467538</v>
      </c>
      <c r="O252">
        <v>1373.31</v>
      </c>
      <c r="P252">
        <v>1361.4323979241799</v>
      </c>
      <c r="Q252">
        <v>1230.5909140471999</v>
      </c>
      <c r="R252">
        <v>72.926727727314002</v>
      </c>
      <c r="S252" s="1">
        <f>(Table2[[#This Row],[Close Price]]-Table2[[#This Row],[20D EMA]])/Table2[[#This Row],[20D EMA]]</f>
        <v>1.0988050767852958E-2</v>
      </c>
      <c r="T252" s="1">
        <f>(Table2[[#This Row],[Close Price]]-Table2[[#This Row],[50D EMA]])/Table2[[#This Row],[50D EMA]]</f>
        <v>1.9808256448824467E-2</v>
      </c>
      <c r="U252" s="1">
        <f>(Table2[[#This Row],[Close Price]]-Table2[[#This Row],[200D EMA]])/Table2[[#This Row],[200D EMA]]</f>
        <v>0.12823846182464768</v>
      </c>
      <c r="V252">
        <v>0.37602531742555101</v>
      </c>
      <c r="W252">
        <v>1382.4</v>
      </c>
      <c r="X252">
        <v>1394</v>
      </c>
      <c r="Y252">
        <v>1365.2</v>
      </c>
      <c r="Z252">
        <v>1396</v>
      </c>
      <c r="AA252">
        <v>1365.2</v>
      </c>
      <c r="AB252">
        <v>1396</v>
      </c>
      <c r="AC252" s="1">
        <f>(Table2[[#This Row],[Close Price]]/Table2[[#This Row],[Day Low]])-1</f>
        <v>4.3402777777776791E-3</v>
      </c>
      <c r="AD252" s="1">
        <f>(Table2[[#This Row],[Day High]]/Table2[[#This Row],[Close Price]])-1</f>
        <v>4.0334197637568181E-3</v>
      </c>
      <c r="AE252" s="1">
        <f>(Table2[[#This Row],[Close Price]]/Table2[[#This Row],[Current Week Low]])-1</f>
        <v>1.6993847055376543E-2</v>
      </c>
      <c r="AF252" s="1">
        <f>(Table2[[#This Row],[Current Week High]]/Table2[[#This Row],[Close Price]])-1</f>
        <v>5.4739268222414594E-3</v>
      </c>
      <c r="AG252" s="1">
        <f>(Table2[[#This Row],[Close Price]]/Table2[[#This Row],[Current Month Low]])-1</f>
        <v>1.6993847055376543E-2</v>
      </c>
      <c r="AH252" s="1">
        <f>(Table2[[#This Row],[Current Month High]]/Table2[[#This Row],[Close Price]])-1</f>
        <v>5.4739268222414594E-3</v>
      </c>
      <c r="AI252">
        <v>1.9158743877844799</v>
      </c>
      <c r="AJ252">
        <v>78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-0.16</v>
      </c>
      <c r="AM252" t="s">
        <v>3227</v>
      </c>
      <c r="AN252">
        <v>1.36</v>
      </c>
      <c r="AO252" t="s">
        <v>3226</v>
      </c>
      <c r="AP252">
        <v>9.9724424189057997E-2</v>
      </c>
      <c r="AQ252">
        <f>(Table2[[#This Row],[Sharpe Ratio]]-AVERAGE(Table2[Sharpe Ratio]))/_xlfn.STDEV.P(Table2[Sharpe Ratio])</f>
        <v>0.42435878838921531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0.82809214389480579</v>
      </c>
      <c r="AS252">
        <f>_xlfn.RANK.AVG(Table2[[#This Row],[1Y Return vs Nifty Z-Score]],Table2[1Y Return vs Nifty Z-Score])</f>
        <v>222</v>
      </c>
      <c r="AT252">
        <f>_xlfn.RANK.AVG(Table2[[#This Row],[6M Return vs Nifty Z-Score]],Table2[6M Return vs Nifty Z-Score])</f>
        <v>396</v>
      </c>
      <c r="AU252">
        <f>_xlfn.RANK.AVG(Table2[[#This Row],[Sharpe Ratio Z-Score]],Table2[Sharpe Ratio Z-Score])</f>
        <v>226</v>
      </c>
      <c r="AV252">
        <f>(Table2[[#This Row],[Rank 1Y]]+Table2[[#This Row],[Rank 6M]]+Table2[[#This Row],[Rank Sharpe]])/3</f>
        <v>281.33333333333331</v>
      </c>
    </row>
    <row r="253" spans="1:48" x14ac:dyDescent="0.3">
      <c r="A253" t="s">
        <v>718</v>
      </c>
      <c r="B253" t="s">
        <v>719</v>
      </c>
      <c r="C253" t="s">
        <v>3171</v>
      </c>
      <c r="D253" t="s">
        <v>46</v>
      </c>
      <c r="E253">
        <v>25535.30235025</v>
      </c>
      <c r="F253">
        <v>993.25</v>
      </c>
      <c r="G253">
        <v>19.0523574063273</v>
      </c>
      <c r="H253">
        <f>(Table2[[#This Row],[1Y Return vs Nifty]]-AVERAGE(Table2[1Y Return vs Nifty]))/_xlfn.STDEV.P(Table2[1Y Return vs Nifty])</f>
        <v>-0.16335968982739127</v>
      </c>
      <c r="I253">
        <v>14.0603081905896</v>
      </c>
      <c r="J253">
        <f>(Table2[[#This Row],[1M Return vs Nifty]]-AVERAGE(Table2[1M Return vs Nifty]))/_xlfn.STDEV.P(Table2[1M Return vs Nifty])</f>
        <v>1.4688273344412845</v>
      </c>
      <c r="K253">
        <v>28.743020209075599</v>
      </c>
      <c r="L253">
        <f>(Table2[[#This Row],[6M Return vs Nifty]]-AVERAGE(Table2[6M Return vs Nifty]))/_xlfn.STDEV.P(Table2[6M Return vs Nifty])</f>
        <v>0.21739763780903301</v>
      </c>
      <c r="M253">
        <v>-4.9212384183825799</v>
      </c>
      <c r="N253">
        <f>(Table2[[#This Row],[1W Return vs Nifty]]-AVERAGE(Table2[1W Return vs Nifty]))/_xlfn.STDEV.P(Table2[1W Return vs Nifty])</f>
        <v>-0.52756194824860503</v>
      </c>
      <c r="O253">
        <v>932.26</v>
      </c>
      <c r="P253">
        <v>891.18894068652105</v>
      </c>
      <c r="Q253">
        <v>776.05738274488499</v>
      </c>
      <c r="R253">
        <v>68.569305033082401</v>
      </c>
      <c r="S253" s="1">
        <f>(Table2[[#This Row],[Close Price]]-Table2[[#This Row],[20D EMA]])/Table2[[#This Row],[20D EMA]]</f>
        <v>6.5421663484435677E-2</v>
      </c>
      <c r="T253" s="1">
        <f>(Table2[[#This Row],[Close Price]]-Table2[[#This Row],[50D EMA]])/Table2[[#This Row],[50D EMA]]</f>
        <v>0.11452235845168471</v>
      </c>
      <c r="U253" s="1">
        <f>(Table2[[#This Row],[Close Price]]-Table2[[#This Row],[200D EMA]])/Table2[[#This Row],[200D EMA]]</f>
        <v>0.2798666981131126</v>
      </c>
      <c r="V253">
        <v>1.49526124281312</v>
      </c>
      <c r="W253">
        <v>978</v>
      </c>
      <c r="X253">
        <v>998.4</v>
      </c>
      <c r="Y253">
        <v>950</v>
      </c>
      <c r="Z253">
        <v>998.4</v>
      </c>
      <c r="AA253">
        <v>920.8</v>
      </c>
      <c r="AB253">
        <v>1040</v>
      </c>
      <c r="AC253" s="1">
        <f>(Table2[[#This Row],[Close Price]]/Table2[[#This Row],[Day Low]])-1</f>
        <v>1.5593047034764718E-2</v>
      </c>
      <c r="AD253" s="1">
        <f>(Table2[[#This Row],[Day High]]/Table2[[#This Row],[Close Price]])-1</f>
        <v>5.1849987415051313E-3</v>
      </c>
      <c r="AE253" s="1">
        <f>(Table2[[#This Row],[Close Price]]/Table2[[#This Row],[Current Week Low]])-1</f>
        <v>4.5526315789473637E-2</v>
      </c>
      <c r="AF253" s="1">
        <f>(Table2[[#This Row],[Current Week High]]/Table2[[#This Row],[Close Price]])-1</f>
        <v>5.1849987415051313E-3</v>
      </c>
      <c r="AG253" s="1">
        <f>(Table2[[#This Row],[Close Price]]/Table2[[#This Row],[Current Month Low]])-1</f>
        <v>7.868158123370983E-2</v>
      </c>
      <c r="AH253" s="1">
        <f>(Table2[[#This Row],[Current Month High]]/Table2[[#This Row],[Close Price]])-1</f>
        <v>4.7067707022401262E-2</v>
      </c>
      <c r="AI253">
        <v>4.70677070224012</v>
      </c>
      <c r="AJ253">
        <v>80.574493227888297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0.11</v>
      </c>
      <c r="AM253" t="s">
        <v>3226</v>
      </c>
      <c r="AN253">
        <v>14.42</v>
      </c>
      <c r="AO253" t="s">
        <v>3226</v>
      </c>
      <c r="AP253">
        <v>9.2389402353879005E-2</v>
      </c>
      <c r="AQ253">
        <f>(Table2[[#This Row],[Sharpe Ratio]]-AVERAGE(Table2[Sharpe Ratio]))/_xlfn.STDEV.P(Table2[Sharpe Ratio])</f>
        <v>0.33903833598619337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1.3343416701605144</v>
      </c>
      <c r="AS253">
        <f>_xlfn.RANK.AVG(Table2[[#This Row],[1Y Return vs Nifty Z-Score]],Table2[1Y Return vs Nifty Z-Score])</f>
        <v>353</v>
      </c>
      <c r="AT253">
        <f>_xlfn.RANK.AVG(Table2[[#This Row],[6M Return vs Nifty Z-Score]],Table2[6M Return vs Nifty Z-Score])</f>
        <v>239</v>
      </c>
      <c r="AU253">
        <f>_xlfn.RANK.AVG(Table2[[#This Row],[Sharpe Ratio Z-Score]],Table2[Sharpe Ratio Z-Score])</f>
        <v>253</v>
      </c>
      <c r="AV253">
        <f>(Table2[[#This Row],[Rank 1Y]]+Table2[[#This Row],[Rank 6M]]+Table2[[#This Row],[Rank Sharpe]])/3</f>
        <v>281.66666666666669</v>
      </c>
    </row>
    <row r="254" spans="1:48" x14ac:dyDescent="0.3">
      <c r="A254" t="s">
        <v>386</v>
      </c>
      <c r="B254" t="s">
        <v>387</v>
      </c>
      <c r="C254" t="s">
        <v>3175</v>
      </c>
      <c r="D254" t="s">
        <v>127</v>
      </c>
      <c r="E254">
        <v>62823.941891459901</v>
      </c>
      <c r="F254">
        <v>762.95</v>
      </c>
      <c r="G254">
        <v>22.223608908107</v>
      </c>
      <c r="H254">
        <f>(Table2[[#This Row],[1Y Return vs Nifty]]-AVERAGE(Table2[1Y Return vs Nifty]))/_xlfn.STDEV.P(Table2[1Y Return vs Nifty])</f>
        <v>-0.11120513502618123</v>
      </c>
      <c r="I254">
        <v>3.07044050138584</v>
      </c>
      <c r="J254">
        <f>(Table2[[#This Row],[1M Return vs Nifty]]-AVERAGE(Table2[1M Return vs Nifty]))/_xlfn.STDEV.P(Table2[1M Return vs Nifty])</f>
        <v>0.41850399336610966</v>
      </c>
      <c r="K254">
        <v>8.0361814869258907</v>
      </c>
      <c r="L254">
        <f>(Table2[[#This Row],[6M Return vs Nifty]]-AVERAGE(Table2[6M Return vs Nifty]))/_xlfn.STDEV.P(Table2[6M Return vs Nifty])</f>
        <v>-0.37000909156545336</v>
      </c>
      <c r="M254">
        <v>-0.51373776472921695</v>
      </c>
      <c r="N254">
        <f>(Table2[[#This Row],[1W Return vs Nifty]]-AVERAGE(Table2[1W Return vs Nifty]))/_xlfn.STDEV.P(Table2[1W Return vs Nifty])</f>
        <v>0.52417074185636969</v>
      </c>
      <c r="O254">
        <v>735.86</v>
      </c>
      <c r="P254">
        <v>738.340378076109</v>
      </c>
      <c r="Q254">
        <v>669.66827496840097</v>
      </c>
      <c r="R254">
        <v>63.7410791673828</v>
      </c>
      <c r="S254" s="1">
        <f>(Table2[[#This Row],[Close Price]]-Table2[[#This Row],[20D EMA]])/Table2[[#This Row],[20D EMA]]</f>
        <v>3.6814067893349324E-2</v>
      </c>
      <c r="T254" s="1">
        <f>(Table2[[#This Row],[Close Price]]-Table2[[#This Row],[50D EMA]])/Table2[[#This Row],[50D EMA]]</f>
        <v>3.3330998350674317E-2</v>
      </c>
      <c r="U254" s="1">
        <f>(Table2[[#This Row],[Close Price]]-Table2[[#This Row],[200D EMA]])/Table2[[#This Row],[200D EMA]]</f>
        <v>0.13929542210432572</v>
      </c>
      <c r="V254">
        <v>1.5980911074496</v>
      </c>
      <c r="W254">
        <v>750</v>
      </c>
      <c r="X254">
        <v>775.25</v>
      </c>
      <c r="Y254">
        <v>713.5</v>
      </c>
      <c r="Z254">
        <v>775.25</v>
      </c>
      <c r="AA254">
        <v>710</v>
      </c>
      <c r="AB254">
        <v>795</v>
      </c>
      <c r="AC254" s="1">
        <f>(Table2[[#This Row],[Close Price]]/Table2[[#This Row],[Day Low]])-1</f>
        <v>1.7266666666666763E-2</v>
      </c>
      <c r="AD254" s="1">
        <f>(Table2[[#This Row],[Day High]]/Table2[[#This Row],[Close Price]])-1</f>
        <v>1.6121633134543512E-2</v>
      </c>
      <c r="AE254" s="1">
        <f>(Table2[[#This Row],[Close Price]]/Table2[[#This Row],[Current Week Low]])-1</f>
        <v>6.9306236860546599E-2</v>
      </c>
      <c r="AF254" s="1">
        <f>(Table2[[#This Row],[Current Week High]]/Table2[[#This Row],[Close Price]])-1</f>
        <v>1.6121633134543512E-2</v>
      </c>
      <c r="AG254" s="1">
        <f>(Table2[[#This Row],[Close Price]]/Table2[[#This Row],[Current Month Low]])-1</f>
        <v>7.4577464788732506E-2</v>
      </c>
      <c r="AH254" s="1">
        <f>(Table2[[#This Row],[Current Month High]]/Table2[[#This Row],[Close Price]])-1</f>
        <v>4.2007995281473143E-2</v>
      </c>
      <c r="AI254">
        <v>11.1475194966904</v>
      </c>
      <c r="AJ254">
        <v>78.614069998829393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-0.03</v>
      </c>
      <c r="AM254" t="s">
        <v>3227</v>
      </c>
      <c r="AN254">
        <v>4.6399999999999997</v>
      </c>
      <c r="AO254" t="s">
        <v>3226</v>
      </c>
      <c r="AP254">
        <v>0.17285129943017599</v>
      </c>
      <c r="AQ254">
        <f>(Table2[[#This Row],[Sharpe Ratio]]-AVERAGE(Table2[Sharpe Ratio]))/_xlfn.STDEV.P(Table2[Sharpe Ratio])</f>
        <v>1.2749654012377347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332</v>
      </c>
      <c r="AT254">
        <f>_xlfn.RANK.AVG(Table2[[#This Row],[6M Return vs Nifty Z-Score]],Table2[6M Return vs Nifty Z-Score])</f>
        <v>438</v>
      </c>
      <c r="AU254">
        <f>_xlfn.RANK.AVG(Table2[[#This Row],[Sharpe Ratio Z-Score]],Table2[Sharpe Ratio Z-Score])</f>
        <v>78</v>
      </c>
      <c r="AV254">
        <f>(Table2[[#This Row],[Rank 1Y]]+Table2[[#This Row],[Rank 6M]]+Table2[[#This Row],[Rank Sharpe]])/3</f>
        <v>282.66666666666669</v>
      </c>
    </row>
    <row r="255" spans="1:48" x14ac:dyDescent="0.3">
      <c r="A255" t="s">
        <v>1740</v>
      </c>
      <c r="B255" t="s">
        <v>1741</v>
      </c>
      <c r="C255" t="s">
        <v>3183</v>
      </c>
      <c r="D255" t="s">
        <v>121</v>
      </c>
      <c r="E255">
        <v>4819.74339951</v>
      </c>
      <c r="F255">
        <v>281.85000000000002</v>
      </c>
      <c r="G255">
        <v>43.704939949993999</v>
      </c>
      <c r="H255">
        <f>(Table2[[#This Row],[1Y Return vs Nifty]]-AVERAGE(Table2[1Y Return vs Nifty]))/_xlfn.STDEV.P(Table2[1Y Return vs Nifty])</f>
        <v>0.24207786898604927</v>
      </c>
      <c r="I255">
        <v>-0.85843735019795997</v>
      </c>
      <c r="J255">
        <f>(Table2[[#This Row],[1M Return vs Nifty]]-AVERAGE(Table2[1M Return vs Nifty]))/_xlfn.STDEV.P(Table2[1M Return vs Nifty])</f>
        <v>4.3013384338519728E-2</v>
      </c>
      <c r="K255">
        <v>21.319451796026101</v>
      </c>
      <c r="L255">
        <f>(Table2[[#This Row],[6M Return vs Nifty]]-AVERAGE(Table2[6M Return vs Nifty]))/_xlfn.STDEV.P(Table2[6M Return vs Nifty])</f>
        <v>6.807595537991225E-3</v>
      </c>
      <c r="M255">
        <v>-1.65305779671297</v>
      </c>
      <c r="N255">
        <f>(Table2[[#This Row],[1W Return vs Nifty]]-AVERAGE(Table2[1W Return vs Nifty]))/_xlfn.STDEV.P(Table2[1W Return vs Nifty])</f>
        <v>0.25230234834052884</v>
      </c>
      <c r="O255">
        <v>277.72000000000003</v>
      </c>
      <c r="P255">
        <v>276.57926713653802</v>
      </c>
      <c r="Q255">
        <v>249.43382257412199</v>
      </c>
      <c r="R255">
        <v>59.681094794026698</v>
      </c>
      <c r="S255" s="1">
        <f>(Table2[[#This Row],[Close Price]]-Table2[[#This Row],[20D EMA]])/Table2[[#This Row],[20D EMA]]</f>
        <v>1.4871093187382958E-2</v>
      </c>
      <c r="T255" s="1">
        <f>(Table2[[#This Row],[Close Price]]-Table2[[#This Row],[50D EMA]])/Table2[[#This Row],[50D EMA]]</f>
        <v>1.9056861774313746E-2</v>
      </c>
      <c r="U255" s="1">
        <f>(Table2[[#This Row],[Close Price]]-Table2[[#This Row],[200D EMA]])/Table2[[#This Row],[200D EMA]]</f>
        <v>0.12995902917795044</v>
      </c>
      <c r="V255">
        <v>0.57428252674650804</v>
      </c>
      <c r="W255">
        <v>280.10000000000002</v>
      </c>
      <c r="X255">
        <v>285.85000000000002</v>
      </c>
      <c r="Y255">
        <v>271.5</v>
      </c>
      <c r="Z255">
        <v>288.39999999999998</v>
      </c>
      <c r="AA255">
        <v>271.5</v>
      </c>
      <c r="AB255">
        <v>288.39999999999998</v>
      </c>
      <c r="AC255" s="1">
        <f>(Table2[[#This Row],[Close Price]]/Table2[[#This Row],[Day Low]])-1</f>
        <v>6.2477686540520772E-3</v>
      </c>
      <c r="AD255" s="1">
        <f>(Table2[[#This Row],[Day High]]/Table2[[#This Row],[Close Price]])-1</f>
        <v>1.4191946070605033E-2</v>
      </c>
      <c r="AE255" s="1">
        <f>(Table2[[#This Row],[Close Price]]/Table2[[#This Row],[Current Week Low]])-1</f>
        <v>3.812154696132608E-2</v>
      </c>
      <c r="AF255" s="1">
        <f>(Table2[[#This Row],[Current Week High]]/Table2[[#This Row],[Close Price]])-1</f>
        <v>2.3239311690615327E-2</v>
      </c>
      <c r="AG255" s="1">
        <f>(Table2[[#This Row],[Close Price]]/Table2[[#This Row],[Current Month Low]])-1</f>
        <v>3.812154696132608E-2</v>
      </c>
      <c r="AH255" s="1">
        <f>(Table2[[#This Row],[Current Month High]]/Table2[[#This Row],[Close Price]])-1</f>
        <v>2.3239311690615327E-2</v>
      </c>
      <c r="AI255">
        <v>13.6952279581337</v>
      </c>
      <c r="AJ255">
        <v>117.812982998454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</v>
      </c>
      <c r="AM255">
        <v>0</v>
      </c>
      <c r="AN255">
        <v>1.29</v>
      </c>
      <c r="AO255" t="s">
        <v>3226</v>
      </c>
      <c r="AP255">
        <v>7.3306336876725997E-2</v>
      </c>
      <c r="AQ255">
        <f>(Table2[[#This Row],[Sharpe Ratio]]-AVERAGE(Table2[Sharpe Ratio]))/_xlfn.STDEV.P(Table2[Sharpe Ratio])</f>
        <v>0.11706547532770105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0.66126667253079008</v>
      </c>
      <c r="AS255">
        <f>_xlfn.RANK.AVG(Table2[[#This Row],[1Y Return vs Nifty Z-Score]],Table2[1Y Return vs Nifty Z-Score])</f>
        <v>228</v>
      </c>
      <c r="AT255">
        <f>_xlfn.RANK.AVG(Table2[[#This Row],[6M Return vs Nifty Z-Score]],Table2[6M Return vs Nifty Z-Score])</f>
        <v>306</v>
      </c>
      <c r="AU255">
        <f>_xlfn.RANK.AVG(Table2[[#This Row],[Sharpe Ratio Z-Score]],Table2[Sharpe Ratio Z-Score])</f>
        <v>314</v>
      </c>
      <c r="AV255">
        <f>(Table2[[#This Row],[Rank 1Y]]+Table2[[#This Row],[Rank 6M]]+Table2[[#This Row],[Rank Sharpe]])/3</f>
        <v>282.66666666666669</v>
      </c>
    </row>
    <row r="256" spans="1:48" x14ac:dyDescent="0.3">
      <c r="A256" t="s">
        <v>142</v>
      </c>
      <c r="B256" t="s">
        <v>143</v>
      </c>
      <c r="C256" t="s">
        <v>3175</v>
      </c>
      <c r="D256" t="s">
        <v>144</v>
      </c>
      <c r="E256">
        <v>209829.34153999999</v>
      </c>
      <c r="F256">
        <v>496.6</v>
      </c>
      <c r="G256">
        <v>31.3855923040202</v>
      </c>
      <c r="H256">
        <f>(Table2[[#This Row],[1Y Return vs Nifty]]-AVERAGE(Table2[1Y Return vs Nifty]))/_xlfn.STDEV.P(Table2[1Y Return vs Nifty])</f>
        <v>3.9473284784347522E-2</v>
      </c>
      <c r="I256">
        <v>-24.906270652366999</v>
      </c>
      <c r="J256">
        <f>(Table2[[#This Row],[1M Return vs Nifty]]-AVERAGE(Table2[1M Return vs Nifty]))/_xlfn.STDEV.P(Table2[1M Return vs Nifty])</f>
        <v>-2.2552854973091665</v>
      </c>
      <c r="K256">
        <v>49.277187973260297</v>
      </c>
      <c r="L256">
        <f>(Table2[[#This Row],[6M Return vs Nifty]]-AVERAGE(Table2[6M Return vs Nifty]))/_xlfn.STDEV.P(Table2[6M Return vs Nifty])</f>
        <v>0.79990607807057579</v>
      </c>
      <c r="M256">
        <v>-3.0799069332395299</v>
      </c>
      <c r="N256">
        <f>(Table2[[#This Row],[1W Return vs Nifty]]-AVERAGE(Table2[1W Return vs Nifty]))/_xlfn.STDEV.P(Table2[1W Return vs Nifty])</f>
        <v>-8.8177211087135429E-2</v>
      </c>
      <c r="O256">
        <v>509.91</v>
      </c>
      <c r="P256">
        <v>550.63735286957206</v>
      </c>
      <c r="Q256">
        <v>489.18165752906901</v>
      </c>
      <c r="R256">
        <v>48.297489461021001</v>
      </c>
      <c r="S256" s="1">
        <f>(Table2[[#This Row],[Close Price]]-Table2[[#This Row],[20D EMA]])/Table2[[#This Row],[20D EMA]]</f>
        <v>-2.6102645564903614E-2</v>
      </c>
      <c r="T256" s="1">
        <f>(Table2[[#This Row],[Close Price]]-Table2[[#This Row],[50D EMA]])/Table2[[#This Row],[50D EMA]]</f>
        <v>-9.8136010185222056E-2</v>
      </c>
      <c r="U256" s="1">
        <f>(Table2[[#This Row],[Close Price]]-Table2[[#This Row],[200D EMA]])/Table2[[#This Row],[200D EMA]]</f>
        <v>1.5164800962493535E-2</v>
      </c>
      <c r="V256">
        <v>0.77052469390126799</v>
      </c>
      <c r="W256">
        <v>493.4</v>
      </c>
      <c r="X256">
        <v>504</v>
      </c>
      <c r="Y256">
        <v>475.4</v>
      </c>
      <c r="Z256">
        <v>504</v>
      </c>
      <c r="AA256">
        <v>475.4</v>
      </c>
      <c r="AB256">
        <v>504</v>
      </c>
      <c r="AC256" s="1">
        <f>(Table2[[#This Row],[Close Price]]/Table2[[#This Row],[Day Low]])-1</f>
        <v>6.4856100526957672E-3</v>
      </c>
      <c r="AD256" s="1">
        <f>(Table2[[#This Row],[Day High]]/Table2[[#This Row],[Close Price]])-1</f>
        <v>1.4901329037454669E-2</v>
      </c>
      <c r="AE256" s="1">
        <f>(Table2[[#This Row],[Close Price]]/Table2[[#This Row],[Current Week Low]])-1</f>
        <v>4.4594026083298433E-2</v>
      </c>
      <c r="AF256" s="1">
        <f>(Table2[[#This Row],[Current Week High]]/Table2[[#This Row],[Close Price]])-1</f>
        <v>1.4901329037454669E-2</v>
      </c>
      <c r="AG256" s="1">
        <f>(Table2[[#This Row],[Close Price]]/Table2[[#This Row],[Current Month Low]])-1</f>
        <v>4.4594026083298433E-2</v>
      </c>
      <c r="AH256" s="1">
        <f>(Table2[[#This Row],[Current Month High]]/Table2[[#This Row],[Close Price]])-1</f>
        <v>1.4901329037454669E-2</v>
      </c>
      <c r="AI256">
        <v>62.6459927507047</v>
      </c>
      <c r="AJ256">
        <v>74.490513000702705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-0.21</v>
      </c>
      <c r="AM256" t="s">
        <v>3227</v>
      </c>
      <c r="AN256">
        <v>-2.87</v>
      </c>
      <c r="AO256" t="s">
        <v>3227</v>
      </c>
      <c r="AP256">
        <v>2.9809154635712001E-2</v>
      </c>
      <c r="AQ256">
        <f>(Table2[[#This Row],[Sharpe Ratio]]-AVERAGE(Table2[Sharpe Ratio]))/_xlfn.STDEV.P(Table2[Sharpe Ratio])</f>
        <v>-0.38889065547220747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287</v>
      </c>
      <c r="AT256">
        <f>_xlfn.RANK.AVG(Table2[[#This Row],[6M Return vs Nifty Z-Score]],Table2[6M Return vs Nifty Z-Score])</f>
        <v>124</v>
      </c>
      <c r="AU256">
        <f>_xlfn.RANK.AVG(Table2[[#This Row],[Sharpe Ratio Z-Score]],Table2[Sharpe Ratio Z-Score])</f>
        <v>445</v>
      </c>
      <c r="AV256">
        <f>(Table2[[#This Row],[Rank 1Y]]+Table2[[#This Row],[Rank 6M]]+Table2[[#This Row],[Rank Sharpe]])/3</f>
        <v>285.33333333333331</v>
      </c>
    </row>
    <row r="257" spans="1:48" x14ac:dyDescent="0.3">
      <c r="A257" t="s">
        <v>191</v>
      </c>
      <c r="B257" t="s">
        <v>192</v>
      </c>
      <c r="C257" t="s">
        <v>3173</v>
      </c>
      <c r="D257" t="s">
        <v>95</v>
      </c>
      <c r="E257">
        <v>141170.10118646</v>
      </c>
      <c r="F257">
        <v>441.8</v>
      </c>
      <c r="G257">
        <v>40.376672213291201</v>
      </c>
      <c r="H257">
        <f>(Table2[[#This Row],[1Y Return vs Nifty]]-AVERAGE(Table2[1Y Return vs Nifty]))/_xlfn.STDEV.P(Table2[1Y Return vs Nifty])</f>
        <v>0.18734101762955793</v>
      </c>
      <c r="I257">
        <v>-0.18077314536227701</v>
      </c>
      <c r="J257">
        <f>(Table2[[#This Row],[1M Return vs Nifty]]-AVERAGE(Table2[1M Return vs Nifty]))/_xlfn.STDEV.P(Table2[1M Return vs Nifty])</f>
        <v>0.10777908961168625</v>
      </c>
      <c r="K257">
        <v>3.5105368159928698</v>
      </c>
      <c r="L257">
        <f>(Table2[[#This Row],[6M Return vs Nifty]]-AVERAGE(Table2[6M Return vs Nifty]))/_xlfn.STDEV.P(Table2[6M Return vs Nifty])</f>
        <v>-0.49839151488631539</v>
      </c>
      <c r="M257">
        <v>2.5841534085853599</v>
      </c>
      <c r="N257">
        <f>(Table2[[#This Row],[1W Return vs Nifty]]-AVERAGE(Table2[1W Return vs Nifty]))/_xlfn.STDEV.P(Table2[1W Return vs Nifty])</f>
        <v>1.2633999952115391</v>
      </c>
      <c r="O257">
        <v>430.21</v>
      </c>
      <c r="P257">
        <v>429.84205600330102</v>
      </c>
      <c r="Q257">
        <v>392.90534381980899</v>
      </c>
      <c r="R257">
        <v>63.078483174667603</v>
      </c>
      <c r="S257" s="1">
        <f>(Table2[[#This Row],[Close Price]]-Table2[[#This Row],[20D EMA]])/Table2[[#This Row],[20D EMA]]</f>
        <v>2.6940331466028294E-2</v>
      </c>
      <c r="T257" s="1">
        <f>(Table2[[#This Row],[Close Price]]-Table2[[#This Row],[50D EMA]])/Table2[[#This Row],[50D EMA]]</f>
        <v>2.78193904707341E-2</v>
      </c>
      <c r="U257" s="1">
        <f>(Table2[[#This Row],[Close Price]]-Table2[[#This Row],[200D EMA]])/Table2[[#This Row],[200D EMA]]</f>
        <v>0.12444385638749338</v>
      </c>
      <c r="V257">
        <v>1.0721670365406799</v>
      </c>
      <c r="W257">
        <v>441.05</v>
      </c>
      <c r="X257">
        <v>449.6</v>
      </c>
      <c r="Y257">
        <v>411.3</v>
      </c>
      <c r="Z257">
        <v>449.6</v>
      </c>
      <c r="AA257">
        <v>411.3</v>
      </c>
      <c r="AB257">
        <v>449.6</v>
      </c>
      <c r="AC257" s="1">
        <f>(Table2[[#This Row],[Close Price]]/Table2[[#This Row],[Day Low]])-1</f>
        <v>1.700487473075718E-3</v>
      </c>
      <c r="AD257" s="1">
        <f>(Table2[[#This Row],[Day High]]/Table2[[#This Row],[Close Price]])-1</f>
        <v>1.7655047532820323E-2</v>
      </c>
      <c r="AE257" s="1">
        <f>(Table2[[#This Row],[Close Price]]/Table2[[#This Row],[Current Week Low]])-1</f>
        <v>7.4155117918794033E-2</v>
      </c>
      <c r="AF257" s="1">
        <f>(Table2[[#This Row],[Current Week High]]/Table2[[#This Row],[Close Price]])-1</f>
        <v>1.7655047532820323E-2</v>
      </c>
      <c r="AG257" s="1">
        <f>(Table2[[#This Row],[Close Price]]/Table2[[#This Row],[Current Month Low]])-1</f>
        <v>7.4155117918794033E-2</v>
      </c>
      <c r="AH257" s="1">
        <f>(Table2[[#This Row],[Current Month High]]/Table2[[#This Row],[Close Price]])-1</f>
        <v>1.7655047532820323E-2</v>
      </c>
      <c r="AI257">
        <v>6.60932548664554</v>
      </c>
      <c r="AJ257">
        <v>91.421143847487002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-0.01</v>
      </c>
      <c r="AM257" t="s">
        <v>3227</v>
      </c>
      <c r="AN257">
        <v>2.41</v>
      </c>
      <c r="AO257" t="s">
        <v>3226</v>
      </c>
      <c r="AP257">
        <v>0.145526169488537</v>
      </c>
      <c r="AQ257">
        <f>(Table2[[#This Row],[Sharpe Ratio]]-AVERAGE(Table2[Sharpe Ratio]))/_xlfn.STDEV.P(Table2[Sharpe Ratio])</f>
        <v>0.95712143281073303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2.017250020377201</v>
      </c>
      <c r="AS257">
        <f>_xlfn.RANK.AVG(Table2[[#This Row],[1Y Return vs Nifty Z-Score]],Table2[1Y Return vs Nifty Z-Score])</f>
        <v>243</v>
      </c>
      <c r="AT257">
        <f>_xlfn.RANK.AVG(Table2[[#This Row],[6M Return vs Nifty Z-Score]],Table2[6M Return vs Nifty Z-Score])</f>
        <v>492</v>
      </c>
      <c r="AU257">
        <f>_xlfn.RANK.AVG(Table2[[#This Row],[Sharpe Ratio Z-Score]],Table2[Sharpe Ratio Z-Score])</f>
        <v>122</v>
      </c>
      <c r="AV257">
        <f>(Table2[[#This Row],[Rank 1Y]]+Table2[[#This Row],[Rank 6M]]+Table2[[#This Row],[Rank Sharpe]])/3</f>
        <v>285.66666666666669</v>
      </c>
    </row>
    <row r="258" spans="1:48" x14ac:dyDescent="0.3">
      <c r="A258" t="s">
        <v>271</v>
      </c>
      <c r="B258" t="s">
        <v>272</v>
      </c>
      <c r="C258" t="s">
        <v>3180</v>
      </c>
      <c r="D258" t="s">
        <v>211</v>
      </c>
      <c r="E258">
        <v>101555.0982225</v>
      </c>
      <c r="F258">
        <v>6752.85</v>
      </c>
      <c r="G258">
        <v>7.5544842762825697</v>
      </c>
      <c r="H258">
        <f>(Table2[[#This Row],[1Y Return vs Nifty]]-AVERAGE(Table2[1Y Return vs Nifty]))/_xlfn.STDEV.P(Table2[1Y Return vs Nifty])</f>
        <v>-0.35245426461016921</v>
      </c>
      <c r="I258">
        <v>-1.15796404943091</v>
      </c>
      <c r="J258">
        <f>(Table2[[#This Row],[1M Return vs Nifty]]-AVERAGE(Table2[1M Return vs Nifty]))/_xlfn.STDEV.P(Table2[1M Return vs Nifty])</f>
        <v>1.4387026644638831E-2</v>
      </c>
      <c r="K258">
        <v>26.036661543301602</v>
      </c>
      <c r="L258">
        <f>(Table2[[#This Row],[6M Return vs Nifty]]-AVERAGE(Table2[6M Return vs Nifty]))/_xlfn.STDEV.P(Table2[6M Return vs Nifty])</f>
        <v>0.1406242918768944</v>
      </c>
      <c r="M258">
        <v>0.87677110518400303</v>
      </c>
      <c r="N258">
        <f>(Table2[[#This Row],[1W Return vs Nifty]]-AVERAGE(Table2[1W Return vs Nifty]))/_xlfn.STDEV.P(Table2[1W Return vs Nifty])</f>
        <v>0.85597866414367429</v>
      </c>
      <c r="O258">
        <v>6720.6</v>
      </c>
      <c r="P258">
        <v>6652.2764562128996</v>
      </c>
      <c r="Q258">
        <v>5908.4654513516398</v>
      </c>
      <c r="R258">
        <v>52.313352963342197</v>
      </c>
      <c r="S258" s="1">
        <f>(Table2[[#This Row],[Close Price]]-Table2[[#This Row],[20D EMA]])/Table2[[#This Row],[20D EMA]]</f>
        <v>4.7986786894027317E-3</v>
      </c>
      <c r="T258" s="1">
        <f>(Table2[[#This Row],[Close Price]]-Table2[[#This Row],[50D EMA]])/Table2[[#This Row],[50D EMA]]</f>
        <v>1.5118665685213674E-2</v>
      </c>
      <c r="U258" s="1">
        <f>(Table2[[#This Row],[Close Price]]-Table2[[#This Row],[200D EMA]])/Table2[[#This Row],[200D EMA]]</f>
        <v>0.14291097334845149</v>
      </c>
      <c r="V258">
        <v>0.58495630771293805</v>
      </c>
      <c r="W258">
        <v>6745</v>
      </c>
      <c r="X258">
        <v>6924.5</v>
      </c>
      <c r="Y258">
        <v>6575</v>
      </c>
      <c r="Z258">
        <v>6924.5</v>
      </c>
      <c r="AA258">
        <v>6476.3</v>
      </c>
      <c r="AB258">
        <v>6924.5</v>
      </c>
      <c r="AC258" s="1">
        <f>(Table2[[#This Row],[Close Price]]/Table2[[#This Row],[Day Low]])-1</f>
        <v>1.1638250555967566E-3</v>
      </c>
      <c r="AD258" s="1">
        <f>(Table2[[#This Row],[Day High]]/Table2[[#This Row],[Close Price]])-1</f>
        <v>2.5418897206364699E-2</v>
      </c>
      <c r="AE258" s="1">
        <f>(Table2[[#This Row],[Close Price]]/Table2[[#This Row],[Current Week Low]])-1</f>
        <v>2.7049429657794777E-2</v>
      </c>
      <c r="AF258" s="1">
        <f>(Table2[[#This Row],[Current Week High]]/Table2[[#This Row],[Close Price]])-1</f>
        <v>2.5418897206364699E-2</v>
      </c>
      <c r="AG258" s="1">
        <f>(Table2[[#This Row],[Close Price]]/Table2[[#This Row],[Current Month Low]])-1</f>
        <v>4.2701851365748889E-2</v>
      </c>
      <c r="AH258" s="1">
        <f>(Table2[[#This Row],[Current Month High]]/Table2[[#This Row],[Close Price]])-1</f>
        <v>2.5418897206364699E-2</v>
      </c>
      <c r="AI258">
        <v>8.5682341529872392</v>
      </c>
      <c r="AJ258">
        <v>77.659826361483795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-0.16</v>
      </c>
      <c r="AM258" t="s">
        <v>3227</v>
      </c>
      <c r="AN258">
        <v>-0.52</v>
      </c>
      <c r="AO258" t="s">
        <v>3227</v>
      </c>
      <c r="AP258">
        <v>0.12244288230413899</v>
      </c>
      <c r="AQ258">
        <f>(Table2[[#This Row],[Sharpe Ratio]]-AVERAGE(Table2[Sharpe Ratio]))/_xlfn.STDEV.P(Table2[Sharpe Ratio])</f>
        <v>0.68861827770408468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1.347153995759123</v>
      </c>
      <c r="AS258">
        <f>_xlfn.RANK.AVG(Table2[[#This Row],[1Y Return vs Nifty Z-Score]],Table2[1Y Return vs Nifty Z-Score])</f>
        <v>416</v>
      </c>
      <c r="AT258">
        <f>_xlfn.RANK.AVG(Table2[[#This Row],[6M Return vs Nifty Z-Score]],Table2[6M Return vs Nifty Z-Score])</f>
        <v>270</v>
      </c>
      <c r="AU258">
        <f>_xlfn.RANK.AVG(Table2[[#This Row],[Sharpe Ratio Z-Score]],Table2[Sharpe Ratio Z-Score])</f>
        <v>176</v>
      </c>
      <c r="AV258">
        <f>(Table2[[#This Row],[Rank 1Y]]+Table2[[#This Row],[Rank 6M]]+Table2[[#This Row],[Rank Sharpe]])/3</f>
        <v>287.33333333333331</v>
      </c>
    </row>
    <row r="259" spans="1:48" x14ac:dyDescent="0.3">
      <c r="A259" t="s">
        <v>325</v>
      </c>
      <c r="B259" t="s">
        <v>326</v>
      </c>
      <c r="C259" t="s">
        <v>3181</v>
      </c>
      <c r="D259" t="s">
        <v>135</v>
      </c>
      <c r="E259">
        <v>82051.958319519996</v>
      </c>
      <c r="F259">
        <v>2950.85</v>
      </c>
      <c r="G259">
        <v>53.353994281288799</v>
      </c>
      <c r="H259">
        <f>(Table2[[#This Row],[1Y Return vs Nifty]]-AVERAGE(Table2[1Y Return vs Nifty]))/_xlfn.STDEV.P(Table2[1Y Return vs Nifty])</f>
        <v>0.40076668083807337</v>
      </c>
      <c r="I259">
        <v>-7.5224563502076203</v>
      </c>
      <c r="J259">
        <f>(Table2[[#This Row],[1M Return vs Nifty]]-AVERAGE(Table2[1M Return vs Nifty]))/_xlfn.STDEV.P(Table2[1M Return vs Nifty])</f>
        <v>-0.59388006142649596</v>
      </c>
      <c r="K259">
        <v>18.541356579880102</v>
      </c>
      <c r="L259">
        <f>(Table2[[#This Row],[6M Return vs Nifty]]-AVERAGE(Table2[6M Return vs Nifty]))/_xlfn.STDEV.P(Table2[6M Return vs Nifty])</f>
        <v>-7.2000755978343628E-2</v>
      </c>
      <c r="M259">
        <v>-1.5198566344184301</v>
      </c>
      <c r="N259">
        <f>(Table2[[#This Row],[1W Return vs Nifty]]-AVERAGE(Table2[1W Return vs Nifty]))/_xlfn.STDEV.P(Table2[1W Return vs Nifty])</f>
        <v>0.28408725950759217</v>
      </c>
      <c r="O259">
        <v>2906.91</v>
      </c>
      <c r="P259">
        <v>2948.7602850692001</v>
      </c>
      <c r="Q259">
        <v>2615.9419494460299</v>
      </c>
      <c r="R259">
        <v>62.416035641474501</v>
      </c>
      <c r="S259" s="1">
        <f>(Table2[[#This Row],[Close Price]]-Table2[[#This Row],[20D EMA]])/Table2[[#This Row],[20D EMA]]</f>
        <v>1.511570705663404E-2</v>
      </c>
      <c r="T259" s="1">
        <f>(Table2[[#This Row],[Close Price]]-Table2[[#This Row],[50D EMA]])/Table2[[#This Row],[50D EMA]]</f>
        <v>7.0867575820960987E-4</v>
      </c>
      <c r="U259" s="1">
        <f>(Table2[[#This Row],[Close Price]]-Table2[[#This Row],[200D EMA]])/Table2[[#This Row],[200D EMA]]</f>
        <v>0.1280257960712364</v>
      </c>
      <c r="V259">
        <v>0.576575752046251</v>
      </c>
      <c r="W259">
        <v>2879.9</v>
      </c>
      <c r="X259">
        <v>2973.95</v>
      </c>
      <c r="Y259">
        <v>2822.4</v>
      </c>
      <c r="Z259">
        <v>2973.95</v>
      </c>
      <c r="AA259">
        <v>2822.4</v>
      </c>
      <c r="AB259">
        <v>2973.95</v>
      </c>
      <c r="AC259" s="1">
        <f>(Table2[[#This Row],[Close Price]]/Table2[[#This Row],[Day Low]])-1</f>
        <v>2.4636272092780853E-2</v>
      </c>
      <c r="AD259" s="1">
        <f>(Table2[[#This Row],[Day High]]/Table2[[#This Row],[Close Price]])-1</f>
        <v>7.828252876289854E-3</v>
      </c>
      <c r="AE259" s="1">
        <f>(Table2[[#This Row],[Close Price]]/Table2[[#This Row],[Current Week Low]])-1</f>
        <v>4.5510912698412564E-2</v>
      </c>
      <c r="AF259" s="1">
        <f>(Table2[[#This Row],[Current Week High]]/Table2[[#This Row],[Close Price]])-1</f>
        <v>7.828252876289854E-3</v>
      </c>
      <c r="AG259" s="1">
        <f>(Table2[[#This Row],[Close Price]]/Table2[[#This Row],[Current Month Low]])-1</f>
        <v>4.5510912698412564E-2</v>
      </c>
      <c r="AH259" s="1">
        <f>(Table2[[#This Row],[Current Month High]]/Table2[[#This Row],[Close Price]])-1</f>
        <v>7.828252876289854E-3</v>
      </c>
      <c r="AI259">
        <v>15.312537065591201</v>
      </c>
      <c r="AJ259">
        <v>92.614229765012993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0</v>
      </c>
      <c r="AM259" t="s">
        <v>3228</v>
      </c>
      <c r="AN259">
        <v>2.19</v>
      </c>
      <c r="AO259" t="s">
        <v>3226</v>
      </c>
      <c r="AP259">
        <v>6.0527220272606E-2</v>
      </c>
      <c r="AQ259">
        <f>(Table2[[#This Row],[Sharpe Ratio]]-AVERAGE(Table2[Sharpe Ratio]))/_xlfn.STDEV.P(Table2[Sharpe Ratio])</f>
        <v>-3.1580300305205644E-2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176</v>
      </c>
      <c r="AT259">
        <f>_xlfn.RANK.AVG(Table2[[#This Row],[6M Return vs Nifty Z-Score]],Table2[6M Return vs Nifty Z-Score])</f>
        <v>328</v>
      </c>
      <c r="AU259">
        <f>_xlfn.RANK.AVG(Table2[[#This Row],[Sharpe Ratio Z-Score]],Table2[Sharpe Ratio Z-Score])</f>
        <v>360</v>
      </c>
      <c r="AV259">
        <f>(Table2[[#This Row],[Rank 1Y]]+Table2[[#This Row],[Rank 6M]]+Table2[[#This Row],[Rank Sharpe]])/3</f>
        <v>288</v>
      </c>
    </row>
    <row r="260" spans="1:48" x14ac:dyDescent="0.3">
      <c r="A260" t="s">
        <v>1617</v>
      </c>
      <c r="B260" t="s">
        <v>1618</v>
      </c>
      <c r="C260" t="s">
        <v>3184</v>
      </c>
      <c r="D260" t="s">
        <v>1619</v>
      </c>
      <c r="E260">
        <v>5887.2143231399996</v>
      </c>
      <c r="F260">
        <v>330.45</v>
      </c>
      <c r="G260">
        <v>20.46111267162</v>
      </c>
      <c r="H260">
        <f>(Table2[[#This Row],[1Y Return vs Nifty]]-AVERAGE(Table2[1Y Return vs Nifty]))/_xlfn.STDEV.P(Table2[1Y Return vs Nifty])</f>
        <v>-0.14019123294405406</v>
      </c>
      <c r="I260">
        <v>-6.4260581485172796</v>
      </c>
      <c r="J260">
        <f>(Table2[[#This Row],[1M Return vs Nifty]]-AVERAGE(Table2[1M Return vs Nifty]))/_xlfn.STDEV.P(Table2[1M Return vs Nifty])</f>
        <v>-0.48909512179710485</v>
      </c>
      <c r="K260">
        <v>17.8697288867907</v>
      </c>
      <c r="L260">
        <f>(Table2[[#This Row],[6M Return vs Nifty]]-AVERAGE(Table2[6M Return vs Nifty]))/_xlfn.STDEV.P(Table2[6M Return vs Nifty])</f>
        <v>-9.1053332368624201E-2</v>
      </c>
      <c r="M260">
        <v>-1.5047429110660699</v>
      </c>
      <c r="N260">
        <f>(Table2[[#This Row],[1W Return vs Nifty]]-AVERAGE(Table2[1W Return vs Nifty]))/_xlfn.STDEV.P(Table2[1W Return vs Nifty])</f>
        <v>0.2876937472129778</v>
      </c>
      <c r="O260">
        <v>333.61</v>
      </c>
      <c r="P260">
        <v>333.16608843865299</v>
      </c>
      <c r="Q260">
        <v>299.167845773051</v>
      </c>
      <c r="R260">
        <v>46.844068488819303</v>
      </c>
      <c r="S260" s="1">
        <f>(Table2[[#This Row],[Close Price]]-Table2[[#This Row],[20D EMA]])/Table2[[#This Row],[20D EMA]]</f>
        <v>-9.4721381253560291E-3</v>
      </c>
      <c r="T260" s="1">
        <f>(Table2[[#This Row],[Close Price]]-Table2[[#This Row],[50D EMA]])/Table2[[#This Row],[50D EMA]]</f>
        <v>-8.1523556355379955E-3</v>
      </c>
      <c r="U260" s="1">
        <f>(Table2[[#This Row],[Close Price]]-Table2[[#This Row],[200D EMA]])/Table2[[#This Row],[200D EMA]]</f>
        <v>0.10456389170472438</v>
      </c>
      <c r="V260">
        <v>0.53602530887598998</v>
      </c>
      <c r="W260">
        <v>327.75</v>
      </c>
      <c r="X260">
        <v>338.6</v>
      </c>
      <c r="Y260">
        <v>320.95</v>
      </c>
      <c r="Z260">
        <v>345.6</v>
      </c>
      <c r="AA260">
        <v>320.95</v>
      </c>
      <c r="AB260">
        <v>345.6</v>
      </c>
      <c r="AC260" s="1">
        <f>(Table2[[#This Row],[Close Price]]/Table2[[#This Row],[Day Low]])-1</f>
        <v>8.2379862700228124E-3</v>
      </c>
      <c r="AD260" s="1">
        <f>(Table2[[#This Row],[Day High]]/Table2[[#This Row],[Close Price]])-1</f>
        <v>2.4663337872598001E-2</v>
      </c>
      <c r="AE260" s="1">
        <f>(Table2[[#This Row],[Close Price]]/Table2[[#This Row],[Current Week Low]])-1</f>
        <v>2.959962610998601E-2</v>
      </c>
      <c r="AF260" s="1">
        <f>(Table2[[#This Row],[Current Week High]]/Table2[[#This Row],[Close Price]])-1</f>
        <v>4.5846572855197554E-2</v>
      </c>
      <c r="AG260" s="1">
        <f>(Table2[[#This Row],[Close Price]]/Table2[[#This Row],[Current Month Low]])-1</f>
        <v>2.959962610998601E-2</v>
      </c>
      <c r="AH260" s="1">
        <f>(Table2[[#This Row],[Current Month High]]/Table2[[#This Row],[Close Price]])-1</f>
        <v>4.5846572855197554E-2</v>
      </c>
      <c r="AI260">
        <v>22.227265849599</v>
      </c>
      <c r="AJ260">
        <v>57.357142857142797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</v>
      </c>
      <c r="AM260" t="s">
        <v>3228</v>
      </c>
      <c r="AN260">
        <v>2.16</v>
      </c>
      <c r="AO260" t="s">
        <v>3226</v>
      </c>
      <c r="AP260">
        <v>0.11991920833938401</v>
      </c>
      <c r="AQ260">
        <f>(Table2[[#This Row],[Sharpe Ratio]]-AVERAGE(Table2[Sharpe Ratio]))/_xlfn.STDEV.P(Table2[Sharpe Ratio])</f>
        <v>0.65926308160119962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0.22661714170439426</v>
      </c>
      <c r="AS260">
        <f>_xlfn.RANK.AVG(Table2[[#This Row],[1Y Return vs Nifty Z-Score]],Table2[1Y Return vs Nifty Z-Score])</f>
        <v>344</v>
      </c>
      <c r="AT260">
        <f>_xlfn.RANK.AVG(Table2[[#This Row],[6M Return vs Nifty Z-Score]],Table2[6M Return vs Nifty Z-Score])</f>
        <v>337</v>
      </c>
      <c r="AU260">
        <f>_xlfn.RANK.AVG(Table2[[#This Row],[Sharpe Ratio Z-Score]],Table2[Sharpe Ratio Z-Score])</f>
        <v>183</v>
      </c>
      <c r="AV260">
        <f>(Table2[[#This Row],[Rank 1Y]]+Table2[[#This Row],[Rank 6M]]+Table2[[#This Row],[Rank Sharpe]])/3</f>
        <v>288</v>
      </c>
    </row>
    <row r="261" spans="1:48" x14ac:dyDescent="0.3">
      <c r="A261" t="s">
        <v>782</v>
      </c>
      <c r="B261" t="s">
        <v>783</v>
      </c>
      <c r="C261" t="s">
        <v>3172</v>
      </c>
      <c r="D261" t="s">
        <v>54</v>
      </c>
      <c r="E261">
        <v>21752.84729772</v>
      </c>
      <c r="F261">
        <v>2079.3000000000002</v>
      </c>
      <c r="G261">
        <v>77.362850522802802</v>
      </c>
      <c r="H261">
        <f>(Table2[[#This Row],[1Y Return vs Nifty]]-AVERAGE(Table2[1Y Return vs Nifty]))/_xlfn.STDEV.P(Table2[1Y Return vs Nifty])</f>
        <v>0.79561748590973036</v>
      </c>
      <c r="I261">
        <v>28.3217817538087</v>
      </c>
      <c r="J261">
        <f>(Table2[[#This Row],[1M Return vs Nifty]]-AVERAGE(Table2[1M Return vs Nifty]))/_xlfn.STDEV.P(Table2[1M Return vs Nifty])</f>
        <v>2.8318245046702595</v>
      </c>
      <c r="K261">
        <v>36.1621993672806</v>
      </c>
      <c r="L261">
        <f>(Table2[[#This Row],[6M Return vs Nifty]]-AVERAGE(Table2[6M Return vs Nifty]))/_xlfn.STDEV.P(Table2[6M Return vs Nifty])</f>
        <v>0.42786316673126318</v>
      </c>
      <c r="M261">
        <v>4.5863877309012704</v>
      </c>
      <c r="N261">
        <f>(Table2[[#This Row],[1W Return vs Nifty]]-AVERAGE(Table2[1W Return vs Nifty]))/_xlfn.STDEV.P(Table2[1W Return vs Nifty])</f>
        <v>1.7411799107480961</v>
      </c>
      <c r="O261">
        <v>1801.28</v>
      </c>
      <c r="P261">
        <v>1699.0281652674901</v>
      </c>
      <c r="Q261">
        <v>1499.3333049656901</v>
      </c>
      <c r="R261">
        <v>89.412329706862494</v>
      </c>
      <c r="S261" s="1">
        <f>(Table2[[#This Row],[Close Price]]-Table2[[#This Row],[20D EMA]])/Table2[[#This Row],[20D EMA]]</f>
        <v>0.15434579854325825</v>
      </c>
      <c r="T261" s="1">
        <f>(Table2[[#This Row],[Close Price]]-Table2[[#This Row],[50D EMA]])/Table2[[#This Row],[50D EMA]]</f>
        <v>0.22381726360177273</v>
      </c>
      <c r="U261" s="1">
        <f>(Table2[[#This Row],[Close Price]]-Table2[[#This Row],[200D EMA]])/Table2[[#This Row],[200D EMA]]</f>
        <v>0.38681638906672705</v>
      </c>
      <c r="V261">
        <v>2.2490164757643201</v>
      </c>
      <c r="W261">
        <v>1988.45</v>
      </c>
      <c r="X261">
        <v>2138.75</v>
      </c>
      <c r="Y261">
        <v>1821.65</v>
      </c>
      <c r="Z261">
        <v>2138.75</v>
      </c>
      <c r="AA261">
        <v>1694.75</v>
      </c>
      <c r="AB261">
        <v>2138.75</v>
      </c>
      <c r="AC261" s="1">
        <f>(Table2[[#This Row],[Close Price]]/Table2[[#This Row],[Day Low]])-1</f>
        <v>4.5688853126807372E-2</v>
      </c>
      <c r="AD261" s="1">
        <f>(Table2[[#This Row],[Day High]]/Table2[[#This Row],[Close Price]])-1</f>
        <v>2.8591352859135277E-2</v>
      </c>
      <c r="AE261" s="1">
        <f>(Table2[[#This Row],[Close Price]]/Table2[[#This Row],[Current Week Low]])-1</f>
        <v>0.14143770757280483</v>
      </c>
      <c r="AF261" s="1">
        <f>(Table2[[#This Row],[Current Week High]]/Table2[[#This Row],[Close Price]])-1</f>
        <v>2.8591352859135277E-2</v>
      </c>
      <c r="AG261" s="1">
        <f>(Table2[[#This Row],[Close Price]]/Table2[[#This Row],[Current Month Low]])-1</f>
        <v>0.22690662339578127</v>
      </c>
      <c r="AH261" s="1">
        <f>(Table2[[#This Row],[Current Month High]]/Table2[[#This Row],[Close Price]])-1</f>
        <v>2.8591352859135277E-2</v>
      </c>
      <c r="AI261">
        <v>2.8591352859135202</v>
      </c>
      <c r="AJ261">
        <v>116.887451757588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0.15</v>
      </c>
      <c r="AM261" t="s">
        <v>3226</v>
      </c>
      <c r="AN261">
        <v>28.94</v>
      </c>
      <c r="AO261" t="s">
        <v>3226</v>
      </c>
      <c r="AQ261">
        <f>(Table2[[#This Row],[Sharpe Ratio]]-AVERAGE(Table2[Sharpe Ratio]))/_xlfn.STDEV.P(Table2[Sharpe Ratio])</f>
        <v>-0.73562862250492922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5.0608564455544203</v>
      </c>
      <c r="AS261">
        <f>_xlfn.RANK.AVG(Table2[[#This Row],[1Y Return vs Nifty Z-Score]],Table2[1Y Return vs Nifty Z-Score])</f>
        <v>120</v>
      </c>
      <c r="AT261">
        <f>_xlfn.RANK.AVG(Table2[[#This Row],[6M Return vs Nifty Z-Score]],Table2[6M Return vs Nifty Z-Score])</f>
        <v>194</v>
      </c>
      <c r="AU261">
        <f>_xlfn.RANK.AVG(Table2[[#This Row],[Sharpe Ratio Z-Score]],Table2[Sharpe Ratio Z-Score])</f>
        <v>551.5</v>
      </c>
      <c r="AV261">
        <f>(Table2[[#This Row],[Rank 1Y]]+Table2[[#This Row],[Rank 6M]]+Table2[[#This Row],[Rank Sharpe]])/3</f>
        <v>288.5</v>
      </c>
    </row>
    <row r="262" spans="1:48" x14ac:dyDescent="0.3">
      <c r="A262" t="s">
        <v>1005</v>
      </c>
      <c r="B262" t="s">
        <v>1006</v>
      </c>
      <c r="C262" t="s">
        <v>3182</v>
      </c>
      <c r="D262" t="s">
        <v>1007</v>
      </c>
      <c r="E262">
        <v>14390.595840849999</v>
      </c>
      <c r="F262">
        <v>810.5</v>
      </c>
      <c r="G262">
        <v>29.675090503737302</v>
      </c>
      <c r="H262">
        <f>(Table2[[#This Row],[1Y Return vs Nifty]]-AVERAGE(Table2[1Y Return vs Nifty]))/_xlfn.STDEV.P(Table2[1Y Return vs Nifty])</f>
        <v>1.1342289866297622E-2</v>
      </c>
      <c r="I262">
        <v>-5.6764610741549104</v>
      </c>
      <c r="J262">
        <f>(Table2[[#This Row],[1M Return vs Nifty]]-AVERAGE(Table2[1M Return vs Nifty]))/_xlfn.STDEV.P(Table2[1M Return vs Nifty])</f>
        <v>-0.41745465024002615</v>
      </c>
      <c r="K262">
        <v>31.004366859875699</v>
      </c>
      <c r="L262">
        <f>(Table2[[#This Row],[6M Return vs Nifty]]-AVERAGE(Table2[6M Return vs Nifty]))/_xlfn.STDEV.P(Table2[6M Return vs Nifty])</f>
        <v>0.28154698759401714</v>
      </c>
      <c r="M262">
        <v>-5.85840479610627</v>
      </c>
      <c r="N262">
        <f>(Table2[[#This Row],[1W Return vs Nifty]]-AVERAGE(Table2[1W Return vs Nifty]))/_xlfn.STDEV.P(Table2[1W Return vs Nifty])</f>
        <v>-0.75119175411199623</v>
      </c>
      <c r="O262">
        <v>816.51</v>
      </c>
      <c r="P262">
        <v>790.750248409547</v>
      </c>
      <c r="Q262">
        <v>682.31278923708305</v>
      </c>
      <c r="R262">
        <v>40.550925192784398</v>
      </c>
      <c r="S262" s="1">
        <f>(Table2[[#This Row],[Close Price]]-Table2[[#This Row],[20D EMA]])/Table2[[#This Row],[20D EMA]]</f>
        <v>-7.3605957061150399E-3</v>
      </c>
      <c r="T262" s="1">
        <f>(Table2[[#This Row],[Close Price]]-Table2[[#This Row],[50D EMA]])/Table2[[#This Row],[50D EMA]]</f>
        <v>2.4975966343578269E-2</v>
      </c>
      <c r="U262" s="1">
        <f>(Table2[[#This Row],[Close Price]]-Table2[[#This Row],[200D EMA]])/Table2[[#This Row],[200D EMA]]</f>
        <v>0.1878716224947907</v>
      </c>
      <c r="V262">
        <v>0.89528215870880701</v>
      </c>
      <c r="W262">
        <v>805</v>
      </c>
      <c r="X262">
        <v>815.4</v>
      </c>
      <c r="Y262">
        <v>800.3</v>
      </c>
      <c r="Z262">
        <v>862.55</v>
      </c>
      <c r="AA262">
        <v>800.3</v>
      </c>
      <c r="AB262">
        <v>862.55</v>
      </c>
      <c r="AC262" s="1">
        <f>(Table2[[#This Row],[Close Price]]/Table2[[#This Row],[Day Low]])-1</f>
        <v>6.8322981366459867E-3</v>
      </c>
      <c r="AD262" s="1">
        <f>(Table2[[#This Row],[Day High]]/Table2[[#This Row],[Close Price]])-1</f>
        <v>6.0456508328192715E-3</v>
      </c>
      <c r="AE262" s="1">
        <f>(Table2[[#This Row],[Close Price]]/Table2[[#This Row],[Current Week Low]])-1</f>
        <v>1.2745220542296654E-2</v>
      </c>
      <c r="AF262" s="1">
        <f>(Table2[[#This Row],[Current Week High]]/Table2[[#This Row],[Close Price]])-1</f>
        <v>6.4219617520049344E-2</v>
      </c>
      <c r="AG262" s="1">
        <f>(Table2[[#This Row],[Close Price]]/Table2[[#This Row],[Current Month Low]])-1</f>
        <v>1.2745220542296654E-2</v>
      </c>
      <c r="AH262" s="1">
        <f>(Table2[[#This Row],[Current Month High]]/Table2[[#This Row],[Close Price]])-1</f>
        <v>6.4219617520049344E-2</v>
      </c>
      <c r="AI262">
        <v>7.95805058605798</v>
      </c>
      <c r="AJ262">
        <v>79.036889772476201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-0.08</v>
      </c>
      <c r="AM262" t="s">
        <v>3227</v>
      </c>
      <c r="AN262">
        <v>-0.18</v>
      </c>
      <c r="AO262" t="s">
        <v>3227</v>
      </c>
      <c r="AP262">
        <v>6.5111651663309997E-2</v>
      </c>
      <c r="AQ262">
        <f>(Table2[[#This Row],[Sharpe Ratio]]-AVERAGE(Table2[Sharpe Ratio]))/_xlfn.STDEV.P(Table2[Sharpe Ratio])</f>
        <v>2.1745479638561258E-2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-0.85401164725314638</v>
      </c>
      <c r="AS262">
        <f>_xlfn.RANK.AVG(Table2[[#This Row],[1Y Return vs Nifty Z-Score]],Table2[1Y Return vs Nifty Z-Score])</f>
        <v>297</v>
      </c>
      <c r="AT262">
        <f>_xlfn.RANK.AVG(Table2[[#This Row],[6M Return vs Nifty Z-Score]],Table2[6M Return vs Nifty Z-Score])</f>
        <v>225</v>
      </c>
      <c r="AU262">
        <f>_xlfn.RANK.AVG(Table2[[#This Row],[Sharpe Ratio Z-Score]],Table2[Sharpe Ratio Z-Score])</f>
        <v>345</v>
      </c>
      <c r="AV262">
        <f>(Table2[[#This Row],[Rank 1Y]]+Table2[[#This Row],[Rank 6M]]+Table2[[#This Row],[Rank Sharpe]])/3</f>
        <v>289</v>
      </c>
    </row>
    <row r="263" spans="1:48" x14ac:dyDescent="0.3">
      <c r="A263" t="s">
        <v>356</v>
      </c>
      <c r="B263" t="s">
        <v>357</v>
      </c>
      <c r="C263" t="s">
        <v>3180</v>
      </c>
      <c r="D263" t="s">
        <v>201</v>
      </c>
      <c r="E263">
        <v>72133.336034940003</v>
      </c>
      <c r="F263">
        <v>245.65</v>
      </c>
      <c r="G263">
        <v>10.512058769237999</v>
      </c>
      <c r="H263">
        <f>(Table2[[#This Row],[1Y Return vs Nifty]]-AVERAGE(Table2[1Y Return vs Nifty]))/_xlfn.STDEV.P(Table2[1Y Return vs Nifty])</f>
        <v>-0.30381385217837703</v>
      </c>
      <c r="I263">
        <v>-7.9431134913644801</v>
      </c>
      <c r="J263">
        <f>(Table2[[#This Row],[1M Return vs Nifty]]-AVERAGE(Table2[1M Return vs Nifty]))/_xlfn.STDEV.P(Table2[1M Return vs Nifty])</f>
        <v>-0.63408309447857225</v>
      </c>
      <c r="K263">
        <v>38.454535237194499</v>
      </c>
      <c r="L263">
        <f>(Table2[[#This Row],[6M Return vs Nifty]]-AVERAGE(Table2[6M Return vs Nifty]))/_xlfn.STDEV.P(Table2[6M Return vs Nifty])</f>
        <v>0.49289161139353699</v>
      </c>
      <c r="M263">
        <v>-4.0982302097684897</v>
      </c>
      <c r="N263">
        <f>(Table2[[#This Row],[1W Return vs Nifty]]-AVERAGE(Table2[1W Return vs Nifty]))/_xlfn.STDEV.P(Table2[1W Return vs Nifty])</f>
        <v>-0.33117295021029658</v>
      </c>
      <c r="O263">
        <v>249.64</v>
      </c>
      <c r="P263">
        <v>244.63817510906301</v>
      </c>
      <c r="Q263">
        <v>211.871028728384</v>
      </c>
      <c r="R263">
        <v>41.5826897540977</v>
      </c>
      <c r="S263" s="1">
        <f>(Table2[[#This Row],[Close Price]]-Table2[[#This Row],[20D EMA]])/Table2[[#This Row],[20D EMA]]</f>
        <v>-1.5983015542380952E-2</v>
      </c>
      <c r="T263" s="1">
        <f>(Table2[[#This Row],[Close Price]]-Table2[[#This Row],[50D EMA]])/Table2[[#This Row],[50D EMA]]</f>
        <v>4.1360057173656858E-3</v>
      </c>
      <c r="U263" s="1">
        <f>(Table2[[#This Row],[Close Price]]-Table2[[#This Row],[200D EMA]])/Table2[[#This Row],[200D EMA]]</f>
        <v>0.15943176126699332</v>
      </c>
      <c r="V263">
        <v>0.68801905510398598</v>
      </c>
      <c r="W263">
        <v>245.2</v>
      </c>
      <c r="X263">
        <v>248.55</v>
      </c>
      <c r="Y263">
        <v>240.15</v>
      </c>
      <c r="Z263">
        <v>249.8</v>
      </c>
      <c r="AA263">
        <v>240.15</v>
      </c>
      <c r="AB263">
        <v>258.10000000000002</v>
      </c>
      <c r="AC263" s="1">
        <f>(Table2[[#This Row],[Close Price]]/Table2[[#This Row],[Day Low]])-1</f>
        <v>1.8352365415987837E-3</v>
      </c>
      <c r="AD263" s="1">
        <f>(Table2[[#This Row],[Day High]]/Table2[[#This Row],[Close Price]])-1</f>
        <v>1.1805414207205489E-2</v>
      </c>
      <c r="AE263" s="1">
        <f>(Table2[[#This Row],[Close Price]]/Table2[[#This Row],[Current Week Low]])-1</f>
        <v>2.2902352696231532E-2</v>
      </c>
      <c r="AF263" s="1">
        <f>(Table2[[#This Row],[Current Week High]]/Table2[[#This Row],[Close Price]])-1</f>
        <v>1.6893954813759438E-2</v>
      </c>
      <c r="AG263" s="1">
        <f>(Table2[[#This Row],[Close Price]]/Table2[[#This Row],[Current Month Low]])-1</f>
        <v>2.2902352696231532E-2</v>
      </c>
      <c r="AH263" s="1">
        <f>(Table2[[#This Row],[Current Month High]]/Table2[[#This Row],[Close Price]])-1</f>
        <v>5.0681864441278313E-2</v>
      </c>
      <c r="AI263">
        <v>7.7345817219621296</v>
      </c>
      <c r="AJ263">
        <v>55.9187559504918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-0.01</v>
      </c>
      <c r="AM263" t="s">
        <v>3227</v>
      </c>
      <c r="AN263">
        <v>-5.68</v>
      </c>
      <c r="AO263" t="s">
        <v>3227</v>
      </c>
      <c r="AP263">
        <v>8.0853386578422004E-2</v>
      </c>
      <c r="AQ263">
        <f>(Table2[[#This Row],[Sharpe Ratio]]-AVERAGE(Table2[Sharpe Ratio]))/_xlfn.STDEV.P(Table2[Sharpe Ratio])</f>
        <v>0.2048522207970255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-0.57132606467668334</v>
      </c>
      <c r="AS263">
        <f>_xlfn.RANK.AVG(Table2[[#This Row],[1Y Return vs Nifty Z-Score]],Table2[1Y Return vs Nifty Z-Score])</f>
        <v>399</v>
      </c>
      <c r="AT263">
        <f>_xlfn.RANK.AVG(Table2[[#This Row],[6M Return vs Nifty Z-Score]],Table2[6M Return vs Nifty Z-Score])</f>
        <v>178</v>
      </c>
      <c r="AU263">
        <f>_xlfn.RANK.AVG(Table2[[#This Row],[Sharpe Ratio Z-Score]],Table2[Sharpe Ratio Z-Score])</f>
        <v>292</v>
      </c>
      <c r="AV263">
        <f>(Table2[[#This Row],[Rank 1Y]]+Table2[[#This Row],[Rank 6M]]+Table2[[#This Row],[Rank Sharpe]])/3</f>
        <v>289.66666666666669</v>
      </c>
    </row>
    <row r="264" spans="1:48" x14ac:dyDescent="0.3">
      <c r="A264" t="s">
        <v>1120</v>
      </c>
      <c r="B264" t="s">
        <v>1121</v>
      </c>
      <c r="C264" t="s">
        <v>3179</v>
      </c>
      <c r="D264" t="s">
        <v>417</v>
      </c>
      <c r="E264">
        <v>11465.64263115</v>
      </c>
      <c r="F264">
        <v>246.15</v>
      </c>
      <c r="G264">
        <v>47.126921525190298</v>
      </c>
      <c r="H264">
        <f>(Table2[[#This Row],[1Y Return vs Nifty]]-AVERAGE(Table2[1Y Return vs Nifty]))/_xlfn.STDEV.P(Table2[1Y Return vs Nifty])</f>
        <v>0.29835594263998316</v>
      </c>
      <c r="I264">
        <v>-16.584949780423301</v>
      </c>
      <c r="J264">
        <f>(Table2[[#This Row],[1M Return vs Nifty]]-AVERAGE(Table2[1M Return vs Nifty]))/_xlfn.STDEV.P(Table2[1M Return vs Nifty])</f>
        <v>-1.460000441333053</v>
      </c>
      <c r="K264">
        <v>8.2384064459998108</v>
      </c>
      <c r="L264">
        <f>(Table2[[#This Row],[6M Return vs Nifty]]-AVERAGE(Table2[6M Return vs Nifty]))/_xlfn.STDEV.P(Table2[6M Return vs Nifty])</f>
        <v>-0.36427242150193301</v>
      </c>
      <c r="M264">
        <v>-8.7977526930300005</v>
      </c>
      <c r="N264">
        <f>(Table2[[#This Row],[1W Return vs Nifty]]-AVERAGE(Table2[1W Return vs Nifty]))/_xlfn.STDEV.P(Table2[1W Return vs Nifty])</f>
        <v>-1.4525888754541192</v>
      </c>
      <c r="O264">
        <v>261.01</v>
      </c>
      <c r="P264">
        <v>265.77625239677798</v>
      </c>
      <c r="Q264">
        <v>229.84583084802699</v>
      </c>
      <c r="R264">
        <v>28.236108467904199</v>
      </c>
      <c r="S264" s="1">
        <f>(Table2[[#This Row],[Close Price]]-Table2[[#This Row],[20D EMA]])/Table2[[#This Row],[20D EMA]]</f>
        <v>-5.6932684571472304E-2</v>
      </c>
      <c r="T264" s="1">
        <f>(Table2[[#This Row],[Close Price]]-Table2[[#This Row],[50D EMA]])/Table2[[#This Row],[50D EMA]]</f>
        <v>-7.3845018957818295E-2</v>
      </c>
      <c r="U264" s="1">
        <f>(Table2[[#This Row],[Close Price]]-Table2[[#This Row],[200D EMA]])/Table2[[#This Row],[200D EMA]]</f>
        <v>7.0935239903277839E-2</v>
      </c>
      <c r="V264">
        <v>0.29723016475358099</v>
      </c>
      <c r="W264">
        <v>245</v>
      </c>
      <c r="X264">
        <v>249.6</v>
      </c>
      <c r="Y264">
        <v>240</v>
      </c>
      <c r="Z264">
        <v>258.5</v>
      </c>
      <c r="AA264">
        <v>240</v>
      </c>
      <c r="AB264">
        <v>276.39999999999998</v>
      </c>
      <c r="AC264" s="1">
        <f>(Table2[[#This Row],[Close Price]]/Table2[[#This Row],[Day Low]])-1</f>
        <v>4.6938775510203534E-3</v>
      </c>
      <c r="AD264" s="1">
        <f>(Table2[[#This Row],[Day High]]/Table2[[#This Row],[Close Price]])-1</f>
        <v>1.4015843997562394E-2</v>
      </c>
      <c r="AE264" s="1">
        <f>(Table2[[#This Row],[Close Price]]/Table2[[#This Row],[Current Week Low]])-1</f>
        <v>2.5625000000000009E-2</v>
      </c>
      <c r="AF264" s="1">
        <f>(Table2[[#This Row],[Current Week High]]/Table2[[#This Row],[Close Price]])-1</f>
        <v>5.0172658947795989E-2</v>
      </c>
      <c r="AG264" s="1">
        <f>(Table2[[#This Row],[Close Price]]/Table2[[#This Row],[Current Month Low]])-1</f>
        <v>2.5625000000000009E-2</v>
      </c>
      <c r="AH264" s="1">
        <f>(Table2[[#This Row],[Current Month High]]/Table2[[#This Row],[Close Price]])-1</f>
        <v>0.12289254519601855</v>
      </c>
      <c r="AI264">
        <v>56.0836888076376</v>
      </c>
      <c r="AJ264">
        <v>91.556420233463001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-7.0000000000000007E-2</v>
      </c>
      <c r="AM264" t="s">
        <v>3227</v>
      </c>
      <c r="AN264">
        <v>-9.17</v>
      </c>
      <c r="AO264" t="s">
        <v>3227</v>
      </c>
      <c r="AP264">
        <v>0.101152103661339</v>
      </c>
      <c r="AQ264">
        <f>(Table2[[#This Row],[Sharpe Ratio]]-AVERAGE(Table2[Sharpe Ratio]))/_xlfn.STDEV.P(Table2[Sharpe Ratio])</f>
        <v>0.44096545449037367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212</v>
      </c>
      <c r="AT264">
        <f>_xlfn.RANK.AVG(Table2[[#This Row],[6M Return vs Nifty Z-Score]],Table2[6M Return vs Nifty Z-Score])</f>
        <v>435</v>
      </c>
      <c r="AU264">
        <f>_xlfn.RANK.AVG(Table2[[#This Row],[Sharpe Ratio Z-Score]],Table2[Sharpe Ratio Z-Score])</f>
        <v>224</v>
      </c>
      <c r="AV264">
        <f>(Table2[[#This Row],[Rank 1Y]]+Table2[[#This Row],[Rank 6M]]+Table2[[#This Row],[Rank Sharpe]])/3</f>
        <v>290.33333333333331</v>
      </c>
    </row>
    <row r="265" spans="1:48" x14ac:dyDescent="0.3">
      <c r="A265" t="s">
        <v>1038</v>
      </c>
      <c r="B265" t="s">
        <v>1039</v>
      </c>
      <c r="C265" t="s">
        <v>3180</v>
      </c>
      <c r="D265" t="s">
        <v>261</v>
      </c>
      <c r="E265">
        <v>13327.37824</v>
      </c>
      <c r="F265">
        <v>4221.8</v>
      </c>
      <c r="G265">
        <v>15.552241537464599</v>
      </c>
      <c r="H265">
        <f>(Table2[[#This Row],[1Y Return vs Nifty]]-AVERAGE(Table2[1Y Return vs Nifty]))/_xlfn.STDEV.P(Table2[1Y Return vs Nifty])</f>
        <v>-0.22092276383484213</v>
      </c>
      <c r="I265">
        <v>-1.1115363325665799</v>
      </c>
      <c r="J265">
        <f>(Table2[[#This Row],[1M Return vs Nifty]]-AVERAGE(Table2[1M Return vs Nifty]))/_xlfn.STDEV.P(Table2[1M Return vs Nifty])</f>
        <v>1.882421515996012E-2</v>
      </c>
      <c r="K265">
        <v>6.8243391892875103</v>
      </c>
      <c r="L265">
        <f>(Table2[[#This Row],[6M Return vs Nifty]]-AVERAGE(Table2[6M Return vs Nifty]))/_xlfn.STDEV.P(Table2[6M Return vs Nifty])</f>
        <v>-0.40438634876657203</v>
      </c>
      <c r="M265">
        <v>-3.0190092730347202</v>
      </c>
      <c r="N265">
        <f>(Table2[[#This Row],[1W Return vs Nifty]]-AVERAGE(Table2[1W Return vs Nifty]))/_xlfn.STDEV.P(Table2[1W Return vs Nifty])</f>
        <v>-7.3645605757658286E-2</v>
      </c>
      <c r="O265">
        <v>4241.43</v>
      </c>
      <c r="P265">
        <v>4250.8969058149996</v>
      </c>
      <c r="Q265">
        <v>3900.4410673336602</v>
      </c>
      <c r="R265">
        <v>43.852048697259697</v>
      </c>
      <c r="S265" s="1">
        <f>(Table2[[#This Row],[Close Price]]-Table2[[#This Row],[20D EMA]])/Table2[[#This Row],[20D EMA]]</f>
        <v>-4.6281560700047169E-3</v>
      </c>
      <c r="T265" s="1">
        <f>(Table2[[#This Row],[Close Price]]-Table2[[#This Row],[50D EMA]])/Table2[[#This Row],[50D EMA]]</f>
        <v>-6.8448862580497861E-3</v>
      </c>
      <c r="U265" s="1">
        <f>(Table2[[#This Row],[Close Price]]-Table2[[#This Row],[200D EMA]])/Table2[[#This Row],[200D EMA]]</f>
        <v>8.2390408448350397E-2</v>
      </c>
      <c r="V265">
        <v>0.76925118289875205</v>
      </c>
      <c r="W265">
        <v>4185</v>
      </c>
      <c r="X265">
        <v>4315.3</v>
      </c>
      <c r="Y265">
        <v>4185</v>
      </c>
      <c r="Z265">
        <v>4409.7</v>
      </c>
      <c r="AA265">
        <v>4170.55</v>
      </c>
      <c r="AB265">
        <v>4409.7</v>
      </c>
      <c r="AC265" s="1">
        <f>(Table2[[#This Row],[Close Price]]/Table2[[#This Row],[Day Low]])-1</f>
        <v>8.7933094384706756E-3</v>
      </c>
      <c r="AD265" s="1">
        <f>(Table2[[#This Row],[Day High]]/Table2[[#This Row],[Close Price]])-1</f>
        <v>2.2146951537258985E-2</v>
      </c>
      <c r="AE265" s="1">
        <f>(Table2[[#This Row],[Close Price]]/Table2[[#This Row],[Current Week Low]])-1</f>
        <v>8.7933094384706756E-3</v>
      </c>
      <c r="AF265" s="1">
        <f>(Table2[[#This Row],[Current Week High]]/Table2[[#This Row],[Close Price]])-1</f>
        <v>4.4507082287176036E-2</v>
      </c>
      <c r="AG265" s="1">
        <f>(Table2[[#This Row],[Close Price]]/Table2[[#This Row],[Current Month Low]])-1</f>
        <v>1.2288547074126965E-2</v>
      </c>
      <c r="AH265" s="1">
        <f>(Table2[[#This Row],[Current Month High]]/Table2[[#This Row],[Close Price]])-1</f>
        <v>4.4507082287176036E-2</v>
      </c>
      <c r="AI265">
        <v>18.432895921170999</v>
      </c>
      <c r="AJ265">
        <v>52.963768115942003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-0.13</v>
      </c>
      <c r="AM265" t="s">
        <v>3227</v>
      </c>
      <c r="AN265">
        <v>0.49</v>
      </c>
      <c r="AO265" t="s">
        <v>3226</v>
      </c>
      <c r="AP265">
        <v>0.18399920280020199</v>
      </c>
      <c r="AQ265">
        <f>(Table2[[#This Row],[Sharpe Ratio]]-AVERAGE(Table2[Sharpe Ratio]))/_xlfn.STDEV.P(Table2[Sharpe Ratio])</f>
        <v>1.4046370205250931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366</v>
      </c>
      <c r="AT265">
        <f>_xlfn.RANK.AVG(Table2[[#This Row],[6M Return vs Nifty Z-Score]],Table2[6M Return vs Nifty Z-Score])</f>
        <v>448</v>
      </c>
      <c r="AU265">
        <f>_xlfn.RANK.AVG(Table2[[#This Row],[Sharpe Ratio Z-Score]],Table2[Sharpe Ratio Z-Score])</f>
        <v>59</v>
      </c>
      <c r="AV265">
        <f>(Table2[[#This Row],[Rank 1Y]]+Table2[[#This Row],[Rank 6M]]+Table2[[#This Row],[Rank Sharpe]])/3</f>
        <v>291</v>
      </c>
    </row>
    <row r="266" spans="1:48" x14ac:dyDescent="0.3">
      <c r="A266" t="s">
        <v>714</v>
      </c>
      <c r="B266" t="s">
        <v>715</v>
      </c>
      <c r="C266" t="s">
        <v>3166</v>
      </c>
      <c r="D266" t="s">
        <v>282</v>
      </c>
      <c r="E266">
        <v>25613.324133679998</v>
      </c>
      <c r="F266">
        <v>258.95</v>
      </c>
      <c r="G266">
        <v>48.330854656257799</v>
      </c>
      <c r="H266">
        <f>(Table2[[#This Row],[1Y Return vs Nifty]]-AVERAGE(Table2[1Y Return vs Nifty]))/_xlfn.STDEV.P(Table2[1Y Return vs Nifty])</f>
        <v>0.31815588484766189</v>
      </c>
      <c r="I266">
        <v>-3.6621134579732302</v>
      </c>
      <c r="J266">
        <f>(Table2[[#This Row],[1M Return vs Nifty]]-AVERAGE(Table2[1M Return vs Nifty]))/_xlfn.STDEV.P(Table2[1M Return vs Nifty])</f>
        <v>-0.22493947370216874</v>
      </c>
      <c r="K266">
        <v>19.917766325127701</v>
      </c>
      <c r="L266">
        <f>(Table2[[#This Row],[6M Return vs Nifty]]-AVERAGE(Table2[6M Return vs Nifty]))/_xlfn.STDEV.P(Table2[6M Return vs Nifty])</f>
        <v>-3.2955088139620753E-2</v>
      </c>
      <c r="M266">
        <v>-6.5031825941389503</v>
      </c>
      <c r="N266">
        <f>(Table2[[#This Row],[1W Return vs Nifty]]-AVERAGE(Table2[1W Return vs Nifty]))/_xlfn.STDEV.P(Table2[1W Return vs Nifty])</f>
        <v>-0.9050508096932518</v>
      </c>
      <c r="O266">
        <v>261.51</v>
      </c>
      <c r="P266">
        <v>252.922861558356</v>
      </c>
      <c r="Q266">
        <v>212.36235812682401</v>
      </c>
      <c r="R266">
        <v>44.811942653037903</v>
      </c>
      <c r="S266" s="1">
        <f>(Table2[[#This Row],[Close Price]]-Table2[[#This Row],[20D EMA]])/Table2[[#This Row],[20D EMA]]</f>
        <v>-9.7893006003594591E-3</v>
      </c>
      <c r="T266" s="1">
        <f>(Table2[[#This Row],[Close Price]]-Table2[[#This Row],[50D EMA]])/Table2[[#This Row],[50D EMA]]</f>
        <v>2.382994721990904E-2</v>
      </c>
      <c r="U266" s="1">
        <f>(Table2[[#This Row],[Close Price]]-Table2[[#This Row],[200D EMA]])/Table2[[#This Row],[200D EMA]]</f>
        <v>0.21937805872994487</v>
      </c>
      <c r="V266">
        <v>0.538881514422202</v>
      </c>
      <c r="W266">
        <v>258</v>
      </c>
      <c r="X266">
        <v>262.5</v>
      </c>
      <c r="Y266">
        <v>251</v>
      </c>
      <c r="Z266">
        <v>266.64999999999998</v>
      </c>
      <c r="AA266">
        <v>251</v>
      </c>
      <c r="AB266">
        <v>278.8</v>
      </c>
      <c r="AC266" s="1">
        <f>(Table2[[#This Row],[Close Price]]/Table2[[#This Row],[Day Low]])-1</f>
        <v>3.6821705426355322E-3</v>
      </c>
      <c r="AD266" s="1">
        <f>(Table2[[#This Row],[Day High]]/Table2[[#This Row],[Close Price]])-1</f>
        <v>1.3709210272253358E-2</v>
      </c>
      <c r="AE266" s="1">
        <f>(Table2[[#This Row],[Close Price]]/Table2[[#This Row],[Current Week Low]])-1</f>
        <v>3.167330677290825E-2</v>
      </c>
      <c r="AF266" s="1">
        <f>(Table2[[#This Row],[Current Week High]]/Table2[[#This Row],[Close Price]])-1</f>
        <v>2.9735470167985945E-2</v>
      </c>
      <c r="AG266" s="1">
        <f>(Table2[[#This Row],[Close Price]]/Table2[[#This Row],[Current Month Low]])-1</f>
        <v>3.167330677290825E-2</v>
      </c>
      <c r="AH266" s="1">
        <f>(Table2[[#This Row],[Current Month High]]/Table2[[#This Row],[Close Price]])-1</f>
        <v>7.6655725043444756E-2</v>
      </c>
      <c r="AI266">
        <v>9.82815215292527</v>
      </c>
      <c r="AJ266">
        <v>95.581570996978797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0.22</v>
      </c>
      <c r="AM266" t="s">
        <v>3226</v>
      </c>
      <c r="AN266">
        <v>-5.58</v>
      </c>
      <c r="AO266" t="s">
        <v>3227</v>
      </c>
      <c r="AP266">
        <v>6.2488249250434003E-2</v>
      </c>
      <c r="AQ266">
        <f>(Table2[[#This Row],[Sharpe Ratio]]-AVERAGE(Table2[Sharpe Ratio]))/_xlfn.STDEV.P(Table2[Sharpe Ratio])</f>
        <v>-8.7697506813083029E-3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-0.85355923736868777</v>
      </c>
      <c r="AS266">
        <f>_xlfn.RANK.AVG(Table2[[#This Row],[1Y Return vs Nifty Z-Score]],Table2[1Y Return vs Nifty Z-Score])</f>
        <v>205</v>
      </c>
      <c r="AT266">
        <f>_xlfn.RANK.AVG(Table2[[#This Row],[6M Return vs Nifty Z-Score]],Table2[6M Return vs Nifty Z-Score])</f>
        <v>316</v>
      </c>
      <c r="AU266">
        <f>_xlfn.RANK.AVG(Table2[[#This Row],[Sharpe Ratio Z-Score]],Table2[Sharpe Ratio Z-Score])</f>
        <v>353</v>
      </c>
      <c r="AV266">
        <f>(Table2[[#This Row],[Rank 1Y]]+Table2[[#This Row],[Rank 6M]]+Table2[[#This Row],[Rank Sharpe]])/3</f>
        <v>291.33333333333331</v>
      </c>
    </row>
    <row r="267" spans="1:48" x14ac:dyDescent="0.3">
      <c r="A267" t="s">
        <v>578</v>
      </c>
      <c r="B267" t="s">
        <v>579</v>
      </c>
      <c r="C267" t="s">
        <v>3168</v>
      </c>
      <c r="D267" t="s">
        <v>234</v>
      </c>
      <c r="E267">
        <v>35551.037710880002</v>
      </c>
      <c r="F267">
        <v>7026.55</v>
      </c>
      <c r="G267">
        <v>158.86862903912299</v>
      </c>
      <c r="H267">
        <f>(Table2[[#This Row],[1Y Return vs Nifty]]-AVERAGE(Table2[1Y Return vs Nifty]))/_xlfn.STDEV.P(Table2[1Y Return vs Nifty])</f>
        <v>2.1360654415067915</v>
      </c>
      <c r="I267">
        <v>9.3499169672611693</v>
      </c>
      <c r="J267">
        <f>(Table2[[#This Row],[1M Return vs Nifty]]-AVERAGE(Table2[1M Return vs Nifty]))/_xlfn.STDEV.P(Table2[1M Return vs Nifty])</f>
        <v>1.0186459503362</v>
      </c>
      <c r="K267">
        <v>-31.272479169583601</v>
      </c>
      <c r="L267">
        <f>(Table2[[#This Row],[6M Return vs Nifty]]-AVERAGE(Table2[6M Return vs Nifty]))/_xlfn.STDEV.P(Table2[6M Return vs Nifty])</f>
        <v>-1.4851079293051166</v>
      </c>
      <c r="M267">
        <v>-6.7689068738462002</v>
      </c>
      <c r="N267">
        <f>(Table2[[#This Row],[1W Return vs Nifty]]-AVERAGE(Table2[1W Return vs Nifty]))/_xlfn.STDEV.P(Table2[1W Return vs Nifty])</f>
        <v>-0.96845883466791849</v>
      </c>
      <c r="O267">
        <v>6877.28</v>
      </c>
      <c r="P267">
        <v>6654.8749674742603</v>
      </c>
      <c r="Q267">
        <v>5904.7786511275299</v>
      </c>
      <c r="R267">
        <v>54.552714074079397</v>
      </c>
      <c r="S267" s="1">
        <f>(Table2[[#This Row],[Close Price]]-Table2[[#This Row],[20D EMA]])/Table2[[#This Row],[20D EMA]]</f>
        <v>2.1704801898425025E-2</v>
      </c>
      <c r="T267" s="1">
        <f>(Table2[[#This Row],[Close Price]]-Table2[[#This Row],[50D EMA]])/Table2[[#This Row],[50D EMA]]</f>
        <v>5.5850039909435371E-2</v>
      </c>
      <c r="U267" s="1">
        <f>(Table2[[#This Row],[Close Price]]-Table2[[#This Row],[200D EMA]])/Table2[[#This Row],[200D EMA]]</f>
        <v>0.1899768670682119</v>
      </c>
      <c r="V267">
        <v>1.08350264260399</v>
      </c>
      <c r="W267">
        <v>6977.1</v>
      </c>
      <c r="X267">
        <v>7078.05</v>
      </c>
      <c r="Y267">
        <v>6925</v>
      </c>
      <c r="Z267">
        <v>7274.4</v>
      </c>
      <c r="AA267">
        <v>6925</v>
      </c>
      <c r="AB267">
        <v>7472.7</v>
      </c>
      <c r="AC267" s="1">
        <f>(Table2[[#This Row],[Close Price]]/Table2[[#This Row],[Day Low]])-1</f>
        <v>7.0874718722677699E-3</v>
      </c>
      <c r="AD267" s="1">
        <f>(Table2[[#This Row],[Day High]]/Table2[[#This Row],[Close Price]])-1</f>
        <v>7.3293437035244491E-3</v>
      </c>
      <c r="AE267" s="1">
        <f>(Table2[[#This Row],[Close Price]]/Table2[[#This Row],[Current Week Low]])-1</f>
        <v>1.4664259927797962E-2</v>
      </c>
      <c r="AF267" s="1">
        <f>(Table2[[#This Row],[Current Week High]]/Table2[[#This Row],[Close Price]])-1</f>
        <v>3.5273356056670702E-2</v>
      </c>
      <c r="AG267" s="1">
        <f>(Table2[[#This Row],[Close Price]]/Table2[[#This Row],[Current Month Low]])-1</f>
        <v>1.4664259927797962E-2</v>
      </c>
      <c r="AH267" s="1">
        <f>(Table2[[#This Row],[Current Month High]]/Table2[[#This Row],[Close Price]])-1</f>
        <v>6.3494887249076593E-2</v>
      </c>
      <c r="AI267">
        <v>38.856907016957102</v>
      </c>
      <c r="AJ267">
        <v>188.21550893168401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0.04</v>
      </c>
      <c r="AM267" t="s">
        <v>3226</v>
      </c>
      <c r="AN267">
        <v>-2.2799999999999998</v>
      </c>
      <c r="AO267" t="s">
        <v>3227</v>
      </c>
      <c r="AP267">
        <v>0.150323898805902</v>
      </c>
      <c r="AQ267">
        <f>(Table2[[#This Row],[Sharpe Ratio]]-AVERAGE(Table2[Sharpe Ratio]))/_xlfn.STDEV.P(Table2[Sharpe Ratio])</f>
        <v>1.0129282790700849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1.7140729069400416</v>
      </c>
      <c r="AS267">
        <f>_xlfn.RANK.AVG(Table2[[#This Row],[1Y Return vs Nifty Z-Score]],Table2[1Y Return vs Nifty Z-Score])</f>
        <v>35</v>
      </c>
      <c r="AT267">
        <f>_xlfn.RANK.AVG(Table2[[#This Row],[6M Return vs Nifty Z-Score]],Table2[6M Return vs Nifty Z-Score])</f>
        <v>731</v>
      </c>
      <c r="AU267">
        <f>_xlfn.RANK.AVG(Table2[[#This Row],[Sharpe Ratio Z-Score]],Table2[Sharpe Ratio Z-Score])</f>
        <v>112</v>
      </c>
      <c r="AV267">
        <f>(Table2[[#This Row],[Rank 1Y]]+Table2[[#This Row],[Rank 6M]]+Table2[[#This Row],[Rank Sharpe]])/3</f>
        <v>292.66666666666669</v>
      </c>
    </row>
    <row r="268" spans="1:48" x14ac:dyDescent="0.3">
      <c r="A268" t="s">
        <v>1085</v>
      </c>
      <c r="B268" t="s">
        <v>1086</v>
      </c>
      <c r="C268" t="s">
        <v>3168</v>
      </c>
      <c r="D268" t="s">
        <v>543</v>
      </c>
      <c r="E268">
        <v>12364.586095569</v>
      </c>
      <c r="F268">
        <v>129.37</v>
      </c>
      <c r="G268">
        <v>20.838303140373799</v>
      </c>
      <c r="H268">
        <f>(Table2[[#This Row],[1Y Return vs Nifty]]-AVERAGE(Table2[1Y Return vs Nifty]))/_xlfn.STDEV.P(Table2[1Y Return vs Nifty])</f>
        <v>-0.13398794034424794</v>
      </c>
      <c r="I268">
        <v>27.226716161330799</v>
      </c>
      <c r="J268">
        <f>(Table2[[#This Row],[1M Return vs Nifty]]-AVERAGE(Table2[1M Return vs Nifty]))/_xlfn.STDEV.P(Table2[1M Return vs Nifty])</f>
        <v>2.727166925132904</v>
      </c>
      <c r="K268">
        <v>61.466103659471003</v>
      </c>
      <c r="L268">
        <f>(Table2[[#This Row],[6M Return vs Nifty]]-AVERAGE(Table2[6M Return vs Nifty]))/_xlfn.STDEV.P(Table2[6M Return vs Nifty])</f>
        <v>1.1456783706900016</v>
      </c>
      <c r="M268">
        <v>-1.39135540774433</v>
      </c>
      <c r="N268">
        <f>(Table2[[#This Row],[1W Return vs Nifty]]-AVERAGE(Table2[1W Return vs Nifty]))/_xlfn.STDEV.P(Table2[1W Return vs Nifty])</f>
        <v>0.31475065616522307</v>
      </c>
      <c r="O268">
        <v>114.92</v>
      </c>
      <c r="P268">
        <v>104.53881250669301</v>
      </c>
      <c r="Q268">
        <v>92.359206199404198</v>
      </c>
      <c r="R268">
        <v>88.608885415989107</v>
      </c>
      <c r="S268" s="1">
        <f>(Table2[[#This Row],[Close Price]]-Table2[[#This Row],[20D EMA]])/Table2[[#This Row],[20D EMA]]</f>
        <v>0.12573964497041423</v>
      </c>
      <c r="T268" s="1">
        <f>(Table2[[#This Row],[Close Price]]-Table2[[#This Row],[50D EMA]])/Table2[[#This Row],[50D EMA]]</f>
        <v>0.23753079739371635</v>
      </c>
      <c r="U268" s="1">
        <f>(Table2[[#This Row],[Close Price]]-Table2[[#This Row],[200D EMA]])/Table2[[#This Row],[200D EMA]]</f>
        <v>0.40072663379857587</v>
      </c>
      <c r="V268">
        <v>2.91979661313469</v>
      </c>
      <c r="W268">
        <v>126.6</v>
      </c>
      <c r="X268">
        <v>134.49</v>
      </c>
      <c r="Y268">
        <v>122.5</v>
      </c>
      <c r="Z268">
        <v>134.49</v>
      </c>
      <c r="AA268">
        <v>106.09</v>
      </c>
      <c r="AB268">
        <v>134.49</v>
      </c>
      <c r="AC268" s="1">
        <f>(Table2[[#This Row],[Close Price]]/Table2[[#This Row],[Day Low]])-1</f>
        <v>2.1879936808846923E-2</v>
      </c>
      <c r="AD268" s="1">
        <f>(Table2[[#This Row],[Day High]]/Table2[[#This Row],[Close Price]])-1</f>
        <v>3.9576408750096714E-2</v>
      </c>
      <c r="AE268" s="1">
        <f>(Table2[[#This Row],[Close Price]]/Table2[[#This Row],[Current Week Low]])-1</f>
        <v>5.608163265306132E-2</v>
      </c>
      <c r="AF268" s="1">
        <f>(Table2[[#This Row],[Current Week High]]/Table2[[#This Row],[Close Price]])-1</f>
        <v>3.9576408750096714E-2</v>
      </c>
      <c r="AG268" s="1">
        <f>(Table2[[#This Row],[Close Price]]/Table2[[#This Row],[Current Month Low]])-1</f>
        <v>0.21943632764633803</v>
      </c>
      <c r="AH268" s="1">
        <f>(Table2[[#This Row],[Current Month High]]/Table2[[#This Row],[Close Price]])-1</f>
        <v>3.9576408750096714E-2</v>
      </c>
      <c r="AI268">
        <v>3.9576408750096701</v>
      </c>
      <c r="AJ268">
        <v>87.492753623188406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0.5</v>
      </c>
      <c r="AM268" t="s">
        <v>3226</v>
      </c>
      <c r="AN268">
        <v>27.02</v>
      </c>
      <c r="AO268" t="s">
        <v>3226</v>
      </c>
      <c r="AP268">
        <v>2.6738071518993999E-2</v>
      </c>
      <c r="AQ268">
        <f>(Table2[[#This Row],[Sharpe Ratio]]-AVERAGE(Table2[Sharpe Ratio]))/_xlfn.STDEV.P(Table2[Sharpe Ratio])</f>
        <v>-0.42461327590517967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3.6289947357387011</v>
      </c>
      <c r="AS268">
        <f>_xlfn.RANK.AVG(Table2[[#This Row],[1Y Return vs Nifty Z-Score]],Table2[1Y Return vs Nifty Z-Score])</f>
        <v>340</v>
      </c>
      <c r="AT268">
        <f>_xlfn.RANK.AVG(Table2[[#This Row],[6M Return vs Nifty Z-Score]],Table2[6M Return vs Nifty Z-Score])</f>
        <v>88</v>
      </c>
      <c r="AU268">
        <f>_xlfn.RANK.AVG(Table2[[#This Row],[Sharpe Ratio Z-Score]],Table2[Sharpe Ratio Z-Score])</f>
        <v>456</v>
      </c>
      <c r="AV268">
        <f>(Table2[[#This Row],[Rank 1Y]]+Table2[[#This Row],[Rank 6M]]+Table2[[#This Row],[Rank Sharpe]])/3</f>
        <v>294.66666666666669</v>
      </c>
    </row>
    <row r="269" spans="1:48" x14ac:dyDescent="0.3">
      <c r="A269" t="s">
        <v>732</v>
      </c>
      <c r="B269" t="s">
        <v>733</v>
      </c>
      <c r="C269" t="s">
        <v>3174</v>
      </c>
      <c r="D269" t="s">
        <v>206</v>
      </c>
      <c r="E269">
        <v>24201.04927078</v>
      </c>
      <c r="F269">
        <v>2046.65</v>
      </c>
      <c r="G269">
        <v>12.0824701553086</v>
      </c>
      <c r="H269">
        <f>(Table2[[#This Row],[1Y Return vs Nifty]]-AVERAGE(Table2[1Y Return vs Nifty]))/_xlfn.STDEV.P(Table2[1Y Return vs Nifty])</f>
        <v>-0.27798679095371576</v>
      </c>
      <c r="I269">
        <v>2.7760590915023</v>
      </c>
      <c r="J269">
        <f>(Table2[[#This Row],[1M Return vs Nifty]]-AVERAGE(Table2[1M Return vs Nifty]))/_xlfn.STDEV.P(Table2[1M Return vs Nifty])</f>
        <v>0.39036938112841651</v>
      </c>
      <c r="K269">
        <v>4.4252651417677704</v>
      </c>
      <c r="L269">
        <f>(Table2[[#This Row],[6M Return vs Nifty]]-AVERAGE(Table2[6M Return vs Nifty]))/_xlfn.STDEV.P(Table2[6M Return vs Nifty])</f>
        <v>-0.47244271693992113</v>
      </c>
      <c r="M269">
        <v>8.2517019579665105E-2</v>
      </c>
      <c r="N269">
        <f>(Table2[[#This Row],[1W Return vs Nifty]]-AVERAGE(Table2[1W Return vs Nifty]))/_xlfn.STDEV.P(Table2[1W Return vs Nifty])</f>
        <v>0.6664510720406297</v>
      </c>
      <c r="O269">
        <v>1940.14</v>
      </c>
      <c r="P269">
        <v>1956.97551175849</v>
      </c>
      <c r="Q269">
        <v>1820.85003258453</v>
      </c>
      <c r="R269">
        <v>76.720633189576006</v>
      </c>
      <c r="S269" s="1">
        <f>(Table2[[#This Row],[Close Price]]-Table2[[#This Row],[20D EMA]])/Table2[[#This Row],[20D EMA]]</f>
        <v>5.48981001371035E-2</v>
      </c>
      <c r="T269" s="1">
        <f>(Table2[[#This Row],[Close Price]]-Table2[[#This Row],[50D EMA]])/Table2[[#This Row],[50D EMA]]</f>
        <v>4.5822999676133284E-2</v>
      </c>
      <c r="U269" s="1">
        <f>(Table2[[#This Row],[Close Price]]-Table2[[#This Row],[200D EMA]])/Table2[[#This Row],[200D EMA]]</f>
        <v>0.12400799811886082</v>
      </c>
      <c r="V269">
        <v>1.0705884209968899</v>
      </c>
      <c r="W269">
        <v>2016</v>
      </c>
      <c r="X269">
        <v>2095</v>
      </c>
      <c r="Y269">
        <v>1878.05</v>
      </c>
      <c r="Z269">
        <v>2095</v>
      </c>
      <c r="AA269">
        <v>1878.05</v>
      </c>
      <c r="AB269">
        <v>2095</v>
      </c>
      <c r="AC269" s="1">
        <f>(Table2[[#This Row],[Close Price]]/Table2[[#This Row],[Day Low]])-1</f>
        <v>1.5203373015873156E-2</v>
      </c>
      <c r="AD269" s="1">
        <f>(Table2[[#This Row],[Day High]]/Table2[[#This Row],[Close Price]])-1</f>
        <v>2.3623970879241618E-2</v>
      </c>
      <c r="AE269" s="1">
        <f>(Table2[[#This Row],[Close Price]]/Table2[[#This Row],[Current Week Low]])-1</f>
        <v>8.9773967679241951E-2</v>
      </c>
      <c r="AF269" s="1">
        <f>(Table2[[#This Row],[Current Week High]]/Table2[[#This Row],[Close Price]])-1</f>
        <v>2.3623970879241618E-2</v>
      </c>
      <c r="AG269" s="1">
        <f>(Table2[[#This Row],[Close Price]]/Table2[[#This Row],[Current Month Low]])-1</f>
        <v>8.9773967679241951E-2</v>
      </c>
      <c r="AH269" s="1">
        <f>(Table2[[#This Row],[Current Month High]]/Table2[[#This Row],[Close Price]])-1</f>
        <v>2.3623970879241618E-2</v>
      </c>
      <c r="AI269">
        <v>18.649989006425098</v>
      </c>
      <c r="AJ269">
        <v>83.828086405892094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-7.0000000000000007E-2</v>
      </c>
      <c r="AM269" t="s">
        <v>3227</v>
      </c>
      <c r="AN269">
        <v>4.78</v>
      </c>
      <c r="AO269" t="s">
        <v>3226</v>
      </c>
      <c r="AP269">
        <v>0.228668455715793</v>
      </c>
      <c r="AQ269">
        <f>(Table2[[#This Row],[Sharpe Ratio]]-AVERAGE(Table2[Sharpe Ratio]))/_xlfn.STDEV.P(Table2[Sharpe Ratio])</f>
        <v>1.9242265940672736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384</v>
      </c>
      <c r="AT269">
        <f>_xlfn.RANK.AVG(Table2[[#This Row],[6M Return vs Nifty Z-Score]],Table2[6M Return vs Nifty Z-Score])</f>
        <v>483</v>
      </c>
      <c r="AU269">
        <f>_xlfn.RANK.AVG(Table2[[#This Row],[Sharpe Ratio Z-Score]],Table2[Sharpe Ratio Z-Score])</f>
        <v>21</v>
      </c>
      <c r="AV269">
        <f>(Table2[[#This Row],[Rank 1Y]]+Table2[[#This Row],[Rank 6M]]+Table2[[#This Row],[Rank Sharpe]])/3</f>
        <v>296</v>
      </c>
    </row>
    <row r="270" spans="1:48" x14ac:dyDescent="0.3">
      <c r="A270" t="s">
        <v>580</v>
      </c>
      <c r="B270" t="s">
        <v>581</v>
      </c>
      <c r="C270" t="s">
        <v>3177</v>
      </c>
      <c r="D270" t="s">
        <v>111</v>
      </c>
      <c r="E270">
        <v>35031.030872830001</v>
      </c>
      <c r="F270">
        <v>328.55</v>
      </c>
      <c r="G270">
        <v>20.8265443846872</v>
      </c>
      <c r="H270">
        <f>(Table2[[#This Row],[1Y Return vs Nifty]]-AVERAGE(Table2[1Y Return vs Nifty]))/_xlfn.STDEV.P(Table2[1Y Return vs Nifty])</f>
        <v>-0.13418132540610966</v>
      </c>
      <c r="I270">
        <v>-4.5046631620612798</v>
      </c>
      <c r="J270">
        <f>(Table2[[#This Row],[1M Return vs Nifty]]-AVERAGE(Table2[1M Return vs Nifty]))/_xlfn.STDEV.P(Table2[1M Return vs Nifty])</f>
        <v>-0.30546361150311957</v>
      </c>
      <c r="K270">
        <v>48.719151945189502</v>
      </c>
      <c r="L270">
        <f>(Table2[[#This Row],[6M Return vs Nifty]]-AVERAGE(Table2[6M Return vs Nifty]))/_xlfn.STDEV.P(Table2[6M Return vs Nifty])</f>
        <v>0.78407584330994284</v>
      </c>
      <c r="M270">
        <v>1.70490607849227</v>
      </c>
      <c r="N270">
        <f>(Table2[[#This Row],[1W Return vs Nifty]]-AVERAGE(Table2[1W Return vs Nifty]))/_xlfn.STDEV.P(Table2[1W Return vs Nifty])</f>
        <v>1.0535910280863923</v>
      </c>
      <c r="O270">
        <v>318.69</v>
      </c>
      <c r="P270">
        <v>316.49734810509898</v>
      </c>
      <c r="Q270">
        <v>280.63004969135397</v>
      </c>
      <c r="R270">
        <v>67.670043283523597</v>
      </c>
      <c r="S270" s="1">
        <f>(Table2[[#This Row],[Close Price]]-Table2[[#This Row],[20D EMA]])/Table2[[#This Row],[20D EMA]]</f>
        <v>3.0939157174683905E-2</v>
      </c>
      <c r="T270" s="1">
        <f>(Table2[[#This Row],[Close Price]]-Table2[[#This Row],[50D EMA]])/Table2[[#This Row],[50D EMA]]</f>
        <v>3.8081367717806971E-2</v>
      </c>
      <c r="U270" s="1">
        <f>(Table2[[#This Row],[Close Price]]-Table2[[#This Row],[200D EMA]])/Table2[[#This Row],[200D EMA]]</f>
        <v>0.17075844287292097</v>
      </c>
      <c r="V270">
        <v>0.99667829577762701</v>
      </c>
      <c r="W270">
        <v>323.60000000000002</v>
      </c>
      <c r="X270">
        <v>330.2</v>
      </c>
      <c r="Y270">
        <v>303</v>
      </c>
      <c r="Z270">
        <v>330.2</v>
      </c>
      <c r="AA270">
        <v>303</v>
      </c>
      <c r="AB270">
        <v>330.2</v>
      </c>
      <c r="AC270" s="1">
        <f>(Table2[[#This Row],[Close Price]]/Table2[[#This Row],[Day Low]])-1</f>
        <v>1.5296662546353534E-2</v>
      </c>
      <c r="AD270" s="1">
        <f>(Table2[[#This Row],[Day High]]/Table2[[#This Row],[Close Price]])-1</f>
        <v>5.0220666565210514E-3</v>
      </c>
      <c r="AE270" s="1">
        <f>(Table2[[#This Row],[Close Price]]/Table2[[#This Row],[Current Week Low]])-1</f>
        <v>8.432343234323425E-2</v>
      </c>
      <c r="AF270" s="1">
        <f>(Table2[[#This Row],[Current Week High]]/Table2[[#This Row],[Close Price]])-1</f>
        <v>5.0220666565210514E-3</v>
      </c>
      <c r="AG270" s="1">
        <f>(Table2[[#This Row],[Close Price]]/Table2[[#This Row],[Current Month Low]])-1</f>
        <v>8.432343234323425E-2</v>
      </c>
      <c r="AH270" s="1">
        <f>(Table2[[#This Row],[Current Month High]]/Table2[[#This Row],[Close Price]])-1</f>
        <v>5.0220666565210514E-3</v>
      </c>
      <c r="AI270">
        <v>6.1938822097093098</v>
      </c>
      <c r="AJ270">
        <v>65.308176100628899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-0.09</v>
      </c>
      <c r="AM270" t="s">
        <v>3227</v>
      </c>
      <c r="AN270">
        <v>4.3499999999999996</v>
      </c>
      <c r="AO270" t="s">
        <v>3226</v>
      </c>
      <c r="AP270">
        <v>3.6961215869208003E-2</v>
      </c>
      <c r="AQ270">
        <f>(Table2[[#This Row],[Sharpe Ratio]]-AVERAGE(Table2[Sharpe Ratio]))/_xlfn.STDEV.P(Table2[Sharpe Ratio])</f>
        <v>-0.30569838777787367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1.0923235467092323</v>
      </c>
      <c r="AS270">
        <f>_xlfn.RANK.AVG(Table2[[#This Row],[1Y Return vs Nifty Z-Score]],Table2[1Y Return vs Nifty Z-Score])</f>
        <v>341</v>
      </c>
      <c r="AT270">
        <f>_xlfn.RANK.AVG(Table2[[#This Row],[6M Return vs Nifty Z-Score]],Table2[6M Return vs Nifty Z-Score])</f>
        <v>128</v>
      </c>
      <c r="AU270">
        <f>_xlfn.RANK.AVG(Table2[[#This Row],[Sharpe Ratio Z-Score]],Table2[Sharpe Ratio Z-Score])</f>
        <v>420</v>
      </c>
      <c r="AV270">
        <f>(Table2[[#This Row],[Rank 1Y]]+Table2[[#This Row],[Rank 6M]]+Table2[[#This Row],[Rank Sharpe]])/3</f>
        <v>296.33333333333331</v>
      </c>
    </row>
    <row r="271" spans="1:48" x14ac:dyDescent="0.3">
      <c r="A271" t="s">
        <v>1165</v>
      </c>
      <c r="B271" t="s">
        <v>1166</v>
      </c>
      <c r="C271" t="s">
        <v>3168</v>
      </c>
      <c r="D271" t="s">
        <v>546</v>
      </c>
      <c r="E271">
        <v>10715.65623336</v>
      </c>
      <c r="F271">
        <v>1203.1500000000001</v>
      </c>
      <c r="G271">
        <v>17.4911316072169</v>
      </c>
      <c r="H271">
        <f>(Table2[[#This Row],[1Y Return vs Nifty]]-AVERAGE(Table2[1Y Return vs Nifty]))/_xlfn.STDEV.P(Table2[1Y Return vs Nifty])</f>
        <v>-0.18903568444688792</v>
      </c>
      <c r="I271">
        <v>5.6425693024630998</v>
      </c>
      <c r="J271">
        <f>(Table2[[#This Row],[1M Return vs Nifty]]-AVERAGE(Table2[1M Return vs Nifty]))/_xlfn.STDEV.P(Table2[1M Return vs Nifty])</f>
        <v>0.66432741839943565</v>
      </c>
      <c r="K271">
        <v>31.815483060115</v>
      </c>
      <c r="L271">
        <f>(Table2[[#This Row],[6M Return vs Nifty]]-AVERAGE(Table2[6M Return vs Nifty]))/_xlfn.STDEV.P(Table2[6M Return vs Nifty])</f>
        <v>0.30455654113902902</v>
      </c>
      <c r="M271">
        <v>-6.4041107295561499</v>
      </c>
      <c r="N271">
        <f>(Table2[[#This Row],[1W Return vs Nifty]]-AVERAGE(Table2[1W Return vs Nifty]))/_xlfn.STDEV.P(Table2[1W Return vs Nifty])</f>
        <v>-0.88140994680080598</v>
      </c>
      <c r="O271">
        <v>1107.18</v>
      </c>
      <c r="P271">
        <v>1065.8544329784299</v>
      </c>
      <c r="Q271">
        <v>968.59308504521005</v>
      </c>
      <c r="R271">
        <v>69.139997733570596</v>
      </c>
      <c r="S271" s="1">
        <f>(Table2[[#This Row],[Close Price]]-Table2[[#This Row],[20D EMA]])/Table2[[#This Row],[20D EMA]]</f>
        <v>8.6679672681948761E-2</v>
      </c>
      <c r="T271" s="1">
        <f>(Table2[[#This Row],[Close Price]]-Table2[[#This Row],[50D EMA]])/Table2[[#This Row],[50D EMA]]</f>
        <v>0.12881268095673309</v>
      </c>
      <c r="U271" s="1">
        <f>(Table2[[#This Row],[Close Price]]-Table2[[#This Row],[200D EMA]])/Table2[[#This Row],[200D EMA]]</f>
        <v>0.24216249173804691</v>
      </c>
      <c r="V271">
        <v>2.16170141267368</v>
      </c>
      <c r="W271">
        <v>1134.9000000000001</v>
      </c>
      <c r="X271">
        <v>1274</v>
      </c>
      <c r="Y271">
        <v>1058.6500000000001</v>
      </c>
      <c r="Z271">
        <v>1274</v>
      </c>
      <c r="AA271">
        <v>1058.6500000000001</v>
      </c>
      <c r="AB271">
        <v>1274</v>
      </c>
      <c r="AC271" s="1">
        <f>(Table2[[#This Row],[Close Price]]/Table2[[#This Row],[Day Low]])-1</f>
        <v>6.0137457044673548E-2</v>
      </c>
      <c r="AD271" s="1">
        <f>(Table2[[#This Row],[Day High]]/Table2[[#This Row],[Close Price]])-1</f>
        <v>5.8887088060507686E-2</v>
      </c>
      <c r="AE271" s="1">
        <f>(Table2[[#This Row],[Close Price]]/Table2[[#This Row],[Current Week Low]])-1</f>
        <v>0.13649459216927218</v>
      </c>
      <c r="AF271" s="1">
        <f>(Table2[[#This Row],[Current Week High]]/Table2[[#This Row],[Close Price]])-1</f>
        <v>5.8887088060507686E-2</v>
      </c>
      <c r="AG271" s="1">
        <f>(Table2[[#This Row],[Close Price]]/Table2[[#This Row],[Current Month Low]])-1</f>
        <v>0.13649459216927218</v>
      </c>
      <c r="AH271" s="1">
        <f>(Table2[[#This Row],[Current Month High]]/Table2[[#This Row],[Close Price]])-1</f>
        <v>5.8887088060507686E-2</v>
      </c>
      <c r="AI271">
        <v>5.8887088060507597</v>
      </c>
      <c r="AJ271">
        <v>54.9153415309341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0.13</v>
      </c>
      <c r="AM271" t="s">
        <v>3226</v>
      </c>
      <c r="AN271">
        <v>9.8000000000000007</v>
      </c>
      <c r="AO271" t="s">
        <v>3226</v>
      </c>
      <c r="AP271">
        <v>7.3510531996423004E-2</v>
      </c>
      <c r="AQ271">
        <f>(Table2[[#This Row],[Sharpe Ratio]]-AVERAGE(Table2[Sharpe Ratio]))/_xlfn.STDEV.P(Table2[Sharpe Ratio])</f>
        <v>0.11944065843996955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1.7878986730740398E-2</v>
      </c>
      <c r="AS271">
        <f>_xlfn.RANK.AVG(Table2[[#This Row],[1Y Return vs Nifty Z-Score]],Table2[1Y Return vs Nifty Z-Score])</f>
        <v>357</v>
      </c>
      <c r="AT271">
        <f>_xlfn.RANK.AVG(Table2[[#This Row],[6M Return vs Nifty Z-Score]],Table2[6M Return vs Nifty Z-Score])</f>
        <v>221</v>
      </c>
      <c r="AU271">
        <f>_xlfn.RANK.AVG(Table2[[#This Row],[Sharpe Ratio Z-Score]],Table2[Sharpe Ratio Z-Score])</f>
        <v>312</v>
      </c>
      <c r="AV271">
        <f>(Table2[[#This Row],[Rank 1Y]]+Table2[[#This Row],[Rank 6M]]+Table2[[#This Row],[Rank Sharpe]])/3</f>
        <v>296.66666666666669</v>
      </c>
    </row>
    <row r="272" spans="1:48" x14ac:dyDescent="0.3">
      <c r="A272" t="s">
        <v>360</v>
      </c>
      <c r="B272" t="s">
        <v>361</v>
      </c>
      <c r="C272" t="s">
        <v>3182</v>
      </c>
      <c r="D272" t="s">
        <v>282</v>
      </c>
      <c r="E272">
        <v>70183.372054505002</v>
      </c>
      <c r="F272">
        <v>8229.35</v>
      </c>
      <c r="G272">
        <v>9.7112393477854297</v>
      </c>
      <c r="H272">
        <f>(Table2[[#This Row],[1Y Return vs Nifty]]-AVERAGE(Table2[1Y Return vs Nifty]))/_xlfn.STDEV.P(Table2[1Y Return vs Nifty])</f>
        <v>-0.31698416691960207</v>
      </c>
      <c r="I272">
        <v>-5.7297935870462098</v>
      </c>
      <c r="J272">
        <f>(Table2[[#This Row],[1M Return vs Nifty]]-AVERAGE(Table2[1M Return vs Nifty]))/_xlfn.STDEV.P(Table2[1M Return vs Nifty])</f>
        <v>-0.42255174373669796</v>
      </c>
      <c r="K272">
        <v>20.574939530971999</v>
      </c>
      <c r="L272">
        <f>(Table2[[#This Row],[6M Return vs Nifty]]-AVERAGE(Table2[6M Return vs Nifty]))/_xlfn.STDEV.P(Table2[6M Return vs Nifty])</f>
        <v>-1.4312553242943424E-2</v>
      </c>
      <c r="M272">
        <v>9.8630108432938096E-2</v>
      </c>
      <c r="N272">
        <f>(Table2[[#This Row],[1W Return vs Nifty]]-AVERAGE(Table2[1W Return vs Nifty]))/_xlfn.STDEV.P(Table2[1W Return vs Nifty])</f>
        <v>0.6702960317167006</v>
      </c>
      <c r="O272">
        <v>7550.56</v>
      </c>
      <c r="P272">
        <v>7732.0859464718396</v>
      </c>
      <c r="Q272">
        <v>7198.4393704471604</v>
      </c>
      <c r="R272">
        <v>78.592596893366306</v>
      </c>
      <c r="S272" s="1">
        <f>(Table2[[#This Row],[Close Price]]-Table2[[#This Row],[20D EMA]])/Table2[[#This Row],[20D EMA]]</f>
        <v>8.9899292237926712E-2</v>
      </c>
      <c r="T272" s="1">
        <f>(Table2[[#This Row],[Close Price]]-Table2[[#This Row],[50D EMA]])/Table2[[#This Row],[50D EMA]]</f>
        <v>6.4311759720552891E-2</v>
      </c>
      <c r="U272" s="1">
        <f>(Table2[[#This Row],[Close Price]]-Table2[[#This Row],[200D EMA]])/Table2[[#This Row],[200D EMA]]</f>
        <v>0.14321307390393437</v>
      </c>
      <c r="V272">
        <v>1.2452173124158099</v>
      </c>
      <c r="W272">
        <v>7575</v>
      </c>
      <c r="X272">
        <v>8347.9</v>
      </c>
      <c r="Y272">
        <v>7230.15</v>
      </c>
      <c r="Z272">
        <v>8347.9</v>
      </c>
      <c r="AA272">
        <v>7160.15</v>
      </c>
      <c r="AB272">
        <v>8347.9</v>
      </c>
      <c r="AC272" s="1">
        <f>(Table2[[#This Row],[Close Price]]/Table2[[#This Row],[Day Low]])-1</f>
        <v>8.6382838283828534E-2</v>
      </c>
      <c r="AD272" s="1">
        <f>(Table2[[#This Row],[Day High]]/Table2[[#This Row],[Close Price]])-1</f>
        <v>1.4405755011027477E-2</v>
      </c>
      <c r="AE272" s="1">
        <f>(Table2[[#This Row],[Close Price]]/Table2[[#This Row],[Current Week Low]])-1</f>
        <v>0.13819906917560498</v>
      </c>
      <c r="AF272" s="1">
        <f>(Table2[[#This Row],[Current Week High]]/Table2[[#This Row],[Close Price]])-1</f>
        <v>1.4405755011027477E-2</v>
      </c>
      <c r="AG272" s="1">
        <f>(Table2[[#This Row],[Close Price]]/Table2[[#This Row],[Current Month Low]])-1</f>
        <v>0.14932648059049058</v>
      </c>
      <c r="AH272" s="1">
        <f>(Table2[[#This Row],[Current Month High]]/Table2[[#This Row],[Close Price]])-1</f>
        <v>1.4405755011027477E-2</v>
      </c>
      <c r="AI272">
        <v>20.727031904099299</v>
      </c>
      <c r="AJ272">
        <v>54.5417840375586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-0.03</v>
      </c>
      <c r="AM272" t="s">
        <v>3227</v>
      </c>
      <c r="AN272">
        <v>13.17</v>
      </c>
      <c r="AO272" t="s">
        <v>3226</v>
      </c>
      <c r="AP272">
        <v>0.123317659530243</v>
      </c>
      <c r="AQ272">
        <f>(Table2[[#This Row],[Sharpe Ratio]]-AVERAGE(Table2[Sharpe Ratio]))/_xlfn.STDEV.P(Table2[Sharpe Ratio])</f>
        <v>0.69879362419386548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403</v>
      </c>
      <c r="AT272">
        <f>_xlfn.RANK.AVG(Table2[[#This Row],[6M Return vs Nifty Z-Score]],Table2[6M Return vs Nifty Z-Score])</f>
        <v>313</v>
      </c>
      <c r="AU272">
        <f>_xlfn.RANK.AVG(Table2[[#This Row],[Sharpe Ratio Z-Score]],Table2[Sharpe Ratio Z-Score])</f>
        <v>174</v>
      </c>
      <c r="AV272">
        <f>(Table2[[#This Row],[Rank 1Y]]+Table2[[#This Row],[Rank 6M]]+Table2[[#This Row],[Rank Sharpe]])/3</f>
        <v>296.66666666666669</v>
      </c>
    </row>
    <row r="273" spans="1:48" x14ac:dyDescent="0.3">
      <c r="A273" t="s">
        <v>1106</v>
      </c>
      <c r="B273" t="s">
        <v>1107</v>
      </c>
      <c r="C273" t="s">
        <v>3173</v>
      </c>
      <c r="D273" t="s">
        <v>108</v>
      </c>
      <c r="E273">
        <v>11863.337229536901</v>
      </c>
      <c r="F273">
        <v>17.309999999999999</v>
      </c>
      <c r="G273">
        <v>50.2923441424402</v>
      </c>
      <c r="H273">
        <f>(Table2[[#This Row],[1Y Return vs Nifty]]-AVERAGE(Table2[1Y Return vs Nifty]))/_xlfn.STDEV.P(Table2[1Y Return vs Nifty])</f>
        <v>0.35041463532572598</v>
      </c>
      <c r="I273">
        <v>-8.8277897927609601</v>
      </c>
      <c r="J273">
        <f>(Table2[[#This Row],[1M Return vs Nifty]]-AVERAGE(Table2[1M Return vs Nifty]))/_xlfn.STDEV.P(Table2[1M Return vs Nifty])</f>
        <v>-0.71863335431160047</v>
      </c>
      <c r="K273">
        <v>-0.63310742872064996</v>
      </c>
      <c r="L273">
        <f>(Table2[[#This Row],[6M Return vs Nifty]]-AVERAGE(Table2[6M Return vs Nifty]))/_xlfn.STDEV.P(Table2[6M Return vs Nifty])</f>
        <v>-0.61593743998568717</v>
      </c>
      <c r="M273">
        <v>-6.0271808943946796</v>
      </c>
      <c r="N273">
        <f>(Table2[[#This Row],[1W Return vs Nifty]]-AVERAGE(Table2[1W Return vs Nifty]))/_xlfn.STDEV.P(Table2[1W Return vs Nifty])</f>
        <v>-0.79146567664247969</v>
      </c>
      <c r="O273">
        <v>17.78</v>
      </c>
      <c r="P273">
        <v>18.188580307937801</v>
      </c>
      <c r="Q273">
        <v>16.874511783384801</v>
      </c>
      <c r="R273">
        <v>35.488650412055001</v>
      </c>
      <c r="S273" s="1">
        <f>(Table2[[#This Row],[Close Price]]-Table2[[#This Row],[20D EMA]])/Table2[[#This Row],[20D EMA]]</f>
        <v>-2.6434195725534442E-2</v>
      </c>
      <c r="T273" s="1">
        <f>(Table2[[#This Row],[Close Price]]-Table2[[#This Row],[50D EMA]])/Table2[[#This Row],[50D EMA]]</f>
        <v>-4.8303951878771734E-2</v>
      </c>
      <c r="U273" s="1">
        <f>(Table2[[#This Row],[Close Price]]-Table2[[#This Row],[200D EMA]])/Table2[[#This Row],[200D EMA]]</f>
        <v>2.5807455777416572E-2</v>
      </c>
      <c r="V273">
        <v>0.55206290214536202</v>
      </c>
      <c r="W273">
        <v>17.22</v>
      </c>
      <c r="X273">
        <v>17.54</v>
      </c>
      <c r="Y273">
        <v>17.010000000000002</v>
      </c>
      <c r="Z273">
        <v>17.649999999999999</v>
      </c>
      <c r="AA273">
        <v>17.010000000000002</v>
      </c>
      <c r="AB273">
        <v>18.48</v>
      </c>
      <c r="AC273" s="1">
        <f>(Table2[[#This Row],[Close Price]]/Table2[[#This Row],[Day Low]])-1</f>
        <v>5.2264808362370019E-3</v>
      </c>
      <c r="AD273" s="1">
        <f>(Table2[[#This Row],[Day High]]/Table2[[#This Row],[Close Price]])-1</f>
        <v>1.3287117273252491E-2</v>
      </c>
      <c r="AE273" s="1">
        <f>(Table2[[#This Row],[Close Price]]/Table2[[#This Row],[Current Week Low]])-1</f>
        <v>1.7636684303350858E-2</v>
      </c>
      <c r="AF273" s="1">
        <f>(Table2[[#This Row],[Current Week High]]/Table2[[#This Row],[Close Price]])-1</f>
        <v>1.9641825534373103E-2</v>
      </c>
      <c r="AG273" s="1">
        <f>(Table2[[#This Row],[Close Price]]/Table2[[#This Row],[Current Month Low]])-1</f>
        <v>1.7636684303350858E-2</v>
      </c>
      <c r="AH273" s="1">
        <f>(Table2[[#This Row],[Current Month High]]/Table2[[#This Row],[Close Price]])-1</f>
        <v>6.7590987868284325E-2</v>
      </c>
      <c r="AI273">
        <v>38.648180242634297</v>
      </c>
      <c r="AJ273">
        <v>107.305389221556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-0.15</v>
      </c>
      <c r="AM273" t="s">
        <v>3227</v>
      </c>
      <c r="AN273">
        <v>-3.94</v>
      </c>
      <c r="AO273" t="s">
        <v>3227</v>
      </c>
      <c r="AP273">
        <v>0.123820061929101</v>
      </c>
      <c r="AQ273">
        <f>(Table2[[#This Row],[Sharpe Ratio]]-AVERAGE(Table2[Sharpe Ratio]))/_xlfn.STDEV.P(Table2[Sharpe Ratio])</f>
        <v>0.70463753317220634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192</v>
      </c>
      <c r="AT273">
        <f>_xlfn.RANK.AVG(Table2[[#This Row],[6M Return vs Nifty Z-Score]],Table2[6M Return vs Nifty Z-Score])</f>
        <v>529</v>
      </c>
      <c r="AU273">
        <f>_xlfn.RANK.AVG(Table2[[#This Row],[Sharpe Ratio Z-Score]],Table2[Sharpe Ratio Z-Score])</f>
        <v>170</v>
      </c>
      <c r="AV273">
        <f>(Table2[[#This Row],[Rank 1Y]]+Table2[[#This Row],[Rank 6M]]+Table2[[#This Row],[Rank Sharpe]])/3</f>
        <v>297</v>
      </c>
    </row>
    <row r="274" spans="1:48" x14ac:dyDescent="0.3">
      <c r="A274" t="s">
        <v>1481</v>
      </c>
      <c r="B274" t="s">
        <v>1482</v>
      </c>
      <c r="C274" t="s">
        <v>3177</v>
      </c>
      <c r="D274" t="s">
        <v>78</v>
      </c>
      <c r="E274">
        <v>7202.2129111449904</v>
      </c>
      <c r="F274">
        <v>3639.95</v>
      </c>
      <c r="G274">
        <v>43.318736969024798</v>
      </c>
      <c r="H274">
        <f>(Table2[[#This Row],[1Y Return vs Nifty]]-AVERAGE(Table2[1Y Return vs Nifty]))/_xlfn.STDEV.P(Table2[1Y Return vs Nifty])</f>
        <v>0.23572635617665993</v>
      </c>
      <c r="I274">
        <v>-5.4771258549063599</v>
      </c>
      <c r="J274">
        <f>(Table2[[#This Row],[1M Return vs Nifty]]-AVERAGE(Table2[1M Return vs Nifty]))/_xlfn.STDEV.P(Table2[1M Return vs Nifty])</f>
        <v>-0.3984037899934767</v>
      </c>
      <c r="K274">
        <v>77.688616138787907</v>
      </c>
      <c r="L274">
        <f>(Table2[[#This Row],[6M Return vs Nifty]]-AVERAGE(Table2[6M Return vs Nifty]))/_xlfn.STDEV.P(Table2[6M Return vs Nifty])</f>
        <v>1.6058747881913904</v>
      </c>
      <c r="M274">
        <v>-1.0959097736171799</v>
      </c>
      <c r="N274">
        <f>(Table2[[#This Row],[1W Return vs Nifty]]-AVERAGE(Table2[1W Return vs Nifty]))/_xlfn.STDEV.P(Table2[1W Return vs Nifty])</f>
        <v>0.38525089110058369</v>
      </c>
      <c r="O274">
        <v>3615.48</v>
      </c>
      <c r="P274">
        <v>3421.86669001562</v>
      </c>
      <c r="Q274">
        <v>2727.7126187275298</v>
      </c>
      <c r="R274">
        <v>51.091712214754303</v>
      </c>
      <c r="S274" s="1">
        <f>(Table2[[#This Row],[Close Price]]-Table2[[#This Row],[20D EMA]])/Table2[[#This Row],[20D EMA]]</f>
        <v>6.768119309192638E-3</v>
      </c>
      <c r="T274" s="1">
        <f>(Table2[[#This Row],[Close Price]]-Table2[[#This Row],[50D EMA]])/Table2[[#This Row],[50D EMA]]</f>
        <v>6.3732263626957469E-2</v>
      </c>
      <c r="U274" s="1">
        <f>(Table2[[#This Row],[Close Price]]-Table2[[#This Row],[200D EMA]])/Table2[[#This Row],[200D EMA]]</f>
        <v>0.33443309790384962</v>
      </c>
      <c r="V274">
        <v>0.464635704611504</v>
      </c>
      <c r="W274">
        <v>3590</v>
      </c>
      <c r="X274">
        <v>3717</v>
      </c>
      <c r="Y274">
        <v>3487.4</v>
      </c>
      <c r="Z274">
        <v>3717</v>
      </c>
      <c r="AA274">
        <v>3487.4</v>
      </c>
      <c r="AB274">
        <v>3717</v>
      </c>
      <c r="AC274" s="1">
        <f>(Table2[[#This Row],[Close Price]]/Table2[[#This Row],[Day Low]])-1</f>
        <v>1.391364902506953E-2</v>
      </c>
      <c r="AD274" s="1">
        <f>(Table2[[#This Row],[Day High]]/Table2[[#This Row],[Close Price]])-1</f>
        <v>2.1167873185071295E-2</v>
      </c>
      <c r="AE274" s="1">
        <f>(Table2[[#This Row],[Close Price]]/Table2[[#This Row],[Current Week Low]])-1</f>
        <v>4.3743189768882251E-2</v>
      </c>
      <c r="AF274" s="1">
        <f>(Table2[[#This Row],[Current Week High]]/Table2[[#This Row],[Close Price]])-1</f>
        <v>2.1167873185071295E-2</v>
      </c>
      <c r="AG274" s="1">
        <f>(Table2[[#This Row],[Close Price]]/Table2[[#This Row],[Current Month Low]])-1</f>
        <v>4.3743189768882251E-2</v>
      </c>
      <c r="AH274" s="1">
        <f>(Table2[[#This Row],[Current Month High]]/Table2[[#This Row],[Close Price]])-1</f>
        <v>2.1167873185071295E-2</v>
      </c>
      <c r="AI274">
        <v>4.9478701630516904</v>
      </c>
      <c r="AJ274">
        <v>128.210031347962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0.1</v>
      </c>
      <c r="AM274" t="s">
        <v>3226</v>
      </c>
      <c r="AN274">
        <v>-0.99</v>
      </c>
      <c r="AO274" t="s">
        <v>3227</v>
      </c>
      <c r="AP274">
        <v>-1.9476781426940998E-2</v>
      </c>
      <c r="AQ274">
        <f>(Table2[[#This Row],[Sharpe Ratio]]-AVERAGE(Table2[Sharpe Ratio]))/_xlfn.STDEV.P(Table2[Sharpe Ratio])</f>
        <v>-0.96218115909473068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0.86626708638042649</v>
      </c>
      <c r="AS274">
        <f>_xlfn.RANK.AVG(Table2[[#This Row],[1Y Return vs Nifty Z-Score]],Table2[1Y Return vs Nifty Z-Score])</f>
        <v>232</v>
      </c>
      <c r="AT274">
        <f>_xlfn.RANK.AVG(Table2[[#This Row],[6M Return vs Nifty Z-Score]],Table2[6M Return vs Nifty Z-Score])</f>
        <v>44</v>
      </c>
      <c r="AU274">
        <f>_xlfn.RANK.AVG(Table2[[#This Row],[Sharpe Ratio Z-Score]],Table2[Sharpe Ratio Z-Score])</f>
        <v>616</v>
      </c>
      <c r="AV274">
        <f>(Table2[[#This Row],[Rank 1Y]]+Table2[[#This Row],[Rank 6M]]+Table2[[#This Row],[Rank Sharpe]])/3</f>
        <v>297.33333333333331</v>
      </c>
    </row>
    <row r="275" spans="1:48" x14ac:dyDescent="0.3">
      <c r="A275" t="s">
        <v>1034</v>
      </c>
      <c r="B275" t="s">
        <v>1035</v>
      </c>
      <c r="C275" t="s">
        <v>3180</v>
      </c>
      <c r="D275" t="s">
        <v>46</v>
      </c>
      <c r="E275">
        <v>13376.07841376</v>
      </c>
      <c r="F275">
        <v>727.7</v>
      </c>
      <c r="G275">
        <v>2.27404244212067</v>
      </c>
      <c r="H275">
        <f>(Table2[[#This Row],[1Y Return vs Nifty]]-AVERAGE(Table2[1Y Return vs Nifty]))/_xlfn.STDEV.P(Table2[1Y Return vs Nifty])</f>
        <v>-0.43929666511351789</v>
      </c>
      <c r="I275">
        <v>-4.1493508194146003</v>
      </c>
      <c r="J275">
        <f>(Table2[[#This Row],[1M Return vs Nifty]]-AVERAGE(Table2[1M Return vs Nifty]))/_xlfn.STDEV.P(Table2[1M Return vs Nifty])</f>
        <v>-0.27150570978784</v>
      </c>
      <c r="K275">
        <v>44.647623674986001</v>
      </c>
      <c r="L275">
        <f>(Table2[[#This Row],[6M Return vs Nifty]]-AVERAGE(Table2[6M Return vs Nifty]))/_xlfn.STDEV.P(Table2[6M Return vs Nifty])</f>
        <v>0.66857568720945104</v>
      </c>
      <c r="M275">
        <v>-6.5078036820332903</v>
      </c>
      <c r="N275">
        <f>(Table2[[#This Row],[1W Return vs Nifty]]-AVERAGE(Table2[1W Return vs Nifty]))/_xlfn.STDEV.P(Table2[1W Return vs Nifty])</f>
        <v>-0.90615350929201355</v>
      </c>
      <c r="O275">
        <v>733.29</v>
      </c>
      <c r="P275">
        <v>712.10836495366505</v>
      </c>
      <c r="Q275">
        <v>611.00122537024902</v>
      </c>
      <c r="R275">
        <v>45.471950216738897</v>
      </c>
      <c r="S275" s="1">
        <f>(Table2[[#This Row],[Close Price]]-Table2[[#This Row],[20D EMA]])/Table2[[#This Row],[20D EMA]]</f>
        <v>-7.6231777332295796E-3</v>
      </c>
      <c r="T275" s="1">
        <f>(Table2[[#This Row],[Close Price]]-Table2[[#This Row],[50D EMA]])/Table2[[#This Row],[50D EMA]]</f>
        <v>2.1895031449812426E-2</v>
      </c>
      <c r="U275" s="1">
        <f>(Table2[[#This Row],[Close Price]]-Table2[[#This Row],[200D EMA]])/Table2[[#This Row],[200D EMA]]</f>
        <v>0.19099597477735819</v>
      </c>
      <c r="V275">
        <v>1.18349496397572</v>
      </c>
      <c r="W275">
        <v>721.2</v>
      </c>
      <c r="X275">
        <v>731.8</v>
      </c>
      <c r="Y275">
        <v>713</v>
      </c>
      <c r="Z275">
        <v>736.4</v>
      </c>
      <c r="AA275">
        <v>713</v>
      </c>
      <c r="AB275">
        <v>773.9</v>
      </c>
      <c r="AC275" s="1">
        <f>(Table2[[#This Row],[Close Price]]/Table2[[#This Row],[Day Low]])-1</f>
        <v>9.0127565169162427E-3</v>
      </c>
      <c r="AD275" s="1">
        <f>(Table2[[#This Row],[Day High]]/Table2[[#This Row],[Close Price]])-1</f>
        <v>5.6341899134257911E-3</v>
      </c>
      <c r="AE275" s="1">
        <f>(Table2[[#This Row],[Close Price]]/Table2[[#This Row],[Current Week Low]])-1</f>
        <v>2.0617110799439065E-2</v>
      </c>
      <c r="AF275" s="1">
        <f>(Table2[[#This Row],[Current Week High]]/Table2[[#This Row],[Close Price]])-1</f>
        <v>1.1955476157757161E-2</v>
      </c>
      <c r="AG275" s="1">
        <f>(Table2[[#This Row],[Close Price]]/Table2[[#This Row],[Current Month Low]])-1</f>
        <v>2.0617110799439065E-2</v>
      </c>
      <c r="AH275" s="1">
        <f>(Table2[[#This Row],[Current Month High]]/Table2[[#This Row],[Close Price]])-1</f>
        <v>6.3487700975676686E-2</v>
      </c>
      <c r="AI275">
        <v>11.7149924419403</v>
      </c>
      <c r="AJ275">
        <v>62.433035714285701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0.02</v>
      </c>
      <c r="AM275" t="s">
        <v>3226</v>
      </c>
      <c r="AN275">
        <v>-1.78</v>
      </c>
      <c r="AO275" t="s">
        <v>3227</v>
      </c>
      <c r="AP275">
        <v>8.0633791929921997E-2</v>
      </c>
      <c r="AQ275">
        <f>(Table2[[#This Row],[Sharpe Ratio]]-AVERAGE(Table2[Sharpe Ratio]))/_xlfn.STDEV.P(Table2[Sharpe Ratio])</f>
        <v>0.20229791146076079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-0.74608228552315958</v>
      </c>
      <c r="AS275">
        <f>_xlfn.RANK.AVG(Table2[[#This Row],[1Y Return vs Nifty Z-Score]],Table2[1Y Return vs Nifty Z-Score])</f>
        <v>457</v>
      </c>
      <c r="AT275">
        <f>_xlfn.RANK.AVG(Table2[[#This Row],[6M Return vs Nifty Z-Score]],Table2[6M Return vs Nifty Z-Score])</f>
        <v>146</v>
      </c>
      <c r="AU275">
        <f>_xlfn.RANK.AVG(Table2[[#This Row],[Sharpe Ratio Z-Score]],Table2[Sharpe Ratio Z-Score])</f>
        <v>294</v>
      </c>
      <c r="AV275">
        <f>(Table2[[#This Row],[Rank 1Y]]+Table2[[#This Row],[Rank 6M]]+Table2[[#This Row],[Rank Sharpe]])/3</f>
        <v>299</v>
      </c>
    </row>
    <row r="276" spans="1:48" x14ac:dyDescent="0.3">
      <c r="A276" t="s">
        <v>249</v>
      </c>
      <c r="B276" t="s">
        <v>250</v>
      </c>
      <c r="C276" t="s">
        <v>3170</v>
      </c>
      <c r="D276" t="s">
        <v>251</v>
      </c>
      <c r="E276">
        <v>110800.99219175499</v>
      </c>
      <c r="F276">
        <v>1523.35</v>
      </c>
      <c r="G276">
        <v>21.6439537585034</v>
      </c>
      <c r="H276">
        <f>(Table2[[#This Row],[1Y Return vs Nifty]]-AVERAGE(Table2[1Y Return vs Nifty]))/_xlfn.STDEV.P(Table2[1Y Return vs Nifty])</f>
        <v>-0.12073817150999168</v>
      </c>
      <c r="I276">
        <v>2.0187487674812199</v>
      </c>
      <c r="J276">
        <f>(Table2[[#This Row],[1M Return vs Nifty]]-AVERAGE(Table2[1M Return vs Nifty]))/_xlfn.STDEV.P(Table2[1M Return vs Nifty])</f>
        <v>0.3179917390811014</v>
      </c>
      <c r="K276">
        <v>22.056471286571998</v>
      </c>
      <c r="L276">
        <f>(Table2[[#This Row],[6M Return vs Nifty]]-AVERAGE(Table2[6M Return vs Nifty]))/_xlfn.STDEV.P(Table2[6M Return vs Nifty])</f>
        <v>2.7715191054428923E-2</v>
      </c>
      <c r="M276">
        <v>1.1577009968112599</v>
      </c>
      <c r="N276">
        <f>(Table2[[#This Row],[1W Return vs Nifty]]-AVERAGE(Table2[1W Return vs Nifty]))/_xlfn.STDEV.P(Table2[1W Return vs Nifty])</f>
        <v>0.92301510358404637</v>
      </c>
      <c r="O276">
        <v>1475.59</v>
      </c>
      <c r="P276">
        <v>1413.69243282608</v>
      </c>
      <c r="Q276">
        <v>1238.1485537936501</v>
      </c>
      <c r="R276">
        <v>67.649159562743705</v>
      </c>
      <c r="S276" s="1">
        <f>(Table2[[#This Row],[Close Price]]-Table2[[#This Row],[20D EMA]])/Table2[[#This Row],[20D EMA]]</f>
        <v>3.2366714331216663E-2</v>
      </c>
      <c r="T276" s="1">
        <f>(Table2[[#This Row],[Close Price]]-Table2[[#This Row],[50D EMA]])/Table2[[#This Row],[50D EMA]]</f>
        <v>7.7568192789082127E-2</v>
      </c>
      <c r="U276" s="1">
        <f>(Table2[[#This Row],[Close Price]]-Table2[[#This Row],[200D EMA]])/Table2[[#This Row],[200D EMA]]</f>
        <v>0.23034509496659439</v>
      </c>
      <c r="V276">
        <v>0.86810324277545303</v>
      </c>
      <c r="W276">
        <v>1515.6</v>
      </c>
      <c r="X276">
        <v>1543</v>
      </c>
      <c r="Y276">
        <v>1463.65</v>
      </c>
      <c r="Z276">
        <v>1543</v>
      </c>
      <c r="AA276">
        <v>1453.45</v>
      </c>
      <c r="AB276">
        <v>1543</v>
      </c>
      <c r="AC276" s="1">
        <f>(Table2[[#This Row],[Close Price]]/Table2[[#This Row],[Day Low]])-1</f>
        <v>5.1134864080231157E-3</v>
      </c>
      <c r="AD276" s="1">
        <f>(Table2[[#This Row],[Day High]]/Table2[[#This Row],[Close Price]])-1</f>
        <v>1.2899202415728617E-2</v>
      </c>
      <c r="AE276" s="1">
        <f>(Table2[[#This Row],[Close Price]]/Table2[[#This Row],[Current Week Low]])-1</f>
        <v>4.0788439859255732E-2</v>
      </c>
      <c r="AF276" s="1">
        <f>(Table2[[#This Row],[Current Week High]]/Table2[[#This Row],[Close Price]])-1</f>
        <v>1.2899202415728617E-2</v>
      </c>
      <c r="AG276" s="1">
        <f>(Table2[[#This Row],[Close Price]]/Table2[[#This Row],[Current Month Low]])-1</f>
        <v>4.8092469641198399E-2</v>
      </c>
      <c r="AH276" s="1">
        <f>(Table2[[#This Row],[Current Month High]]/Table2[[#This Row],[Close Price]])-1</f>
        <v>1.2899202415728617E-2</v>
      </c>
      <c r="AI276">
        <v>1.2899202415728599</v>
      </c>
      <c r="AJ276">
        <v>55.230040250675003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0.06</v>
      </c>
      <c r="AM276" t="s">
        <v>3226</v>
      </c>
      <c r="AN276">
        <v>5.18</v>
      </c>
      <c r="AO276" t="s">
        <v>3226</v>
      </c>
      <c r="AP276">
        <v>8.8047554597502006E-2</v>
      </c>
      <c r="AQ276">
        <f>(Table2[[#This Row],[Sharpe Ratio]]-AVERAGE(Table2[Sharpe Ratio]))/_xlfn.STDEV.P(Table2[Sharpe Ratio])</f>
        <v>0.28853427162711409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1.436518133836699</v>
      </c>
      <c r="AS276">
        <f>_xlfn.RANK.AVG(Table2[[#This Row],[1Y Return vs Nifty Z-Score]],Table2[1Y Return vs Nifty Z-Score])</f>
        <v>337</v>
      </c>
      <c r="AT276">
        <f>_xlfn.RANK.AVG(Table2[[#This Row],[6M Return vs Nifty Z-Score]],Table2[6M Return vs Nifty Z-Score])</f>
        <v>298</v>
      </c>
      <c r="AU276">
        <f>_xlfn.RANK.AVG(Table2[[#This Row],[Sharpe Ratio Z-Score]],Table2[Sharpe Ratio Z-Score])</f>
        <v>262</v>
      </c>
      <c r="AV276">
        <f>(Table2[[#This Row],[Rank 1Y]]+Table2[[#This Row],[Rank 6M]]+Table2[[#This Row],[Rank Sharpe]])/3</f>
        <v>299</v>
      </c>
    </row>
    <row r="277" spans="1:48" x14ac:dyDescent="0.3">
      <c r="A277" t="s">
        <v>1744</v>
      </c>
      <c r="B277" t="s">
        <v>1745</v>
      </c>
      <c r="C277" t="s">
        <v>3174</v>
      </c>
      <c r="D277" t="s">
        <v>206</v>
      </c>
      <c r="E277">
        <v>4810.3443989999996</v>
      </c>
      <c r="F277">
        <v>672.6</v>
      </c>
      <c r="G277">
        <v>17.5313488352264</v>
      </c>
      <c r="H277">
        <f>(Table2[[#This Row],[1Y Return vs Nifty]]-AVERAGE(Table2[1Y Return vs Nifty]))/_xlfn.STDEV.P(Table2[1Y Return vs Nifty])</f>
        <v>-0.18837426997976128</v>
      </c>
      <c r="I277">
        <v>-6.6022995317048796</v>
      </c>
      <c r="J277">
        <f>(Table2[[#This Row],[1M Return vs Nifty]]-AVERAGE(Table2[1M Return vs Nifty]))/_xlfn.STDEV.P(Table2[1M Return vs Nifty])</f>
        <v>-0.50593885856084764</v>
      </c>
      <c r="K277">
        <v>13.643445308660199</v>
      </c>
      <c r="L277">
        <f>(Table2[[#This Row],[6M Return vs Nifty]]-AVERAGE(Table2[6M Return vs Nifty]))/_xlfn.STDEV.P(Table2[6M Return vs Nifty])</f>
        <v>-0.21094355063662112</v>
      </c>
      <c r="M277">
        <v>-3.8190454209477802</v>
      </c>
      <c r="N277">
        <f>(Table2[[#This Row],[1W Return vs Nifty]]-AVERAGE(Table2[1W Return vs Nifty]))/_xlfn.STDEV.P(Table2[1W Return vs Nifty])</f>
        <v>-0.26455293309483524</v>
      </c>
      <c r="O277">
        <v>676.29</v>
      </c>
      <c r="P277">
        <v>674.83622047608196</v>
      </c>
      <c r="Q277">
        <v>617.59468293655698</v>
      </c>
      <c r="R277">
        <v>47.416269108630402</v>
      </c>
      <c r="S277" s="1">
        <f>(Table2[[#This Row],[Close Price]]-Table2[[#This Row],[20D EMA]])/Table2[[#This Row],[20D EMA]]</f>
        <v>-5.4562391873307914E-3</v>
      </c>
      <c r="T277" s="1">
        <f>(Table2[[#This Row],[Close Price]]-Table2[[#This Row],[50D EMA]])/Table2[[#This Row],[50D EMA]]</f>
        <v>-3.3137232534796897E-3</v>
      </c>
      <c r="U277" s="1">
        <f>(Table2[[#This Row],[Close Price]]-Table2[[#This Row],[200D EMA]])/Table2[[#This Row],[200D EMA]]</f>
        <v>8.9063780150927113E-2</v>
      </c>
      <c r="V277">
        <v>0.26141323384846499</v>
      </c>
      <c r="W277">
        <v>667.1</v>
      </c>
      <c r="X277">
        <v>678.95</v>
      </c>
      <c r="Y277">
        <v>663.1</v>
      </c>
      <c r="Z277">
        <v>683.5</v>
      </c>
      <c r="AA277">
        <v>663.1</v>
      </c>
      <c r="AB277">
        <v>702.95</v>
      </c>
      <c r="AC277" s="1">
        <f>(Table2[[#This Row],[Close Price]]/Table2[[#This Row],[Day Low]])-1</f>
        <v>8.2446409833607515E-3</v>
      </c>
      <c r="AD277" s="1">
        <f>(Table2[[#This Row],[Day High]]/Table2[[#This Row],[Close Price]])-1</f>
        <v>9.4409753196551538E-3</v>
      </c>
      <c r="AE277" s="1">
        <f>(Table2[[#This Row],[Close Price]]/Table2[[#This Row],[Current Week Low]])-1</f>
        <v>1.4326647564469885E-2</v>
      </c>
      <c r="AF277" s="1">
        <f>(Table2[[#This Row],[Current Week High]]/Table2[[#This Row],[Close Price]])-1</f>
        <v>1.6205768658935416E-2</v>
      </c>
      <c r="AG277" s="1">
        <f>(Table2[[#This Row],[Close Price]]/Table2[[#This Row],[Current Month Low]])-1</f>
        <v>1.4326647564469885E-2</v>
      </c>
      <c r="AH277" s="1">
        <f>(Table2[[#This Row],[Current Month High]]/Table2[[#This Row],[Close Price]])-1</f>
        <v>4.512340172465068E-2</v>
      </c>
      <c r="AI277">
        <v>18.815046089800699</v>
      </c>
      <c r="AJ277">
        <v>63.749239196591603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-0.08</v>
      </c>
      <c r="AM277" t="s">
        <v>3227</v>
      </c>
      <c r="AN277">
        <v>-0.57999999999999996</v>
      </c>
      <c r="AO277" t="s">
        <v>3227</v>
      </c>
      <c r="AP277">
        <v>0.12573959252474101</v>
      </c>
      <c r="AQ277">
        <f>(Table2[[#This Row],[Sharpe Ratio]]-AVERAGE(Table2[Sharpe Ratio]))/_xlfn.STDEV.P(Table2[Sharpe Ratio])</f>
        <v>0.7269653765653884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-0.44284423570667686</v>
      </c>
      <c r="AS277">
        <f>_xlfn.RANK.AVG(Table2[[#This Row],[1Y Return vs Nifty Z-Score]],Table2[1Y Return vs Nifty Z-Score])</f>
        <v>356</v>
      </c>
      <c r="AT277">
        <f>_xlfn.RANK.AVG(Table2[[#This Row],[6M Return vs Nifty Z-Score]],Table2[6M Return vs Nifty Z-Score])</f>
        <v>379</v>
      </c>
      <c r="AU277">
        <f>_xlfn.RANK.AVG(Table2[[#This Row],[Sharpe Ratio Z-Score]],Table2[Sharpe Ratio Z-Score])</f>
        <v>164</v>
      </c>
      <c r="AV277">
        <f>(Table2[[#This Row],[Rank 1Y]]+Table2[[#This Row],[Rank 6M]]+Table2[[#This Row],[Rank Sharpe]])/3</f>
        <v>299.66666666666669</v>
      </c>
    </row>
    <row r="278" spans="1:48" x14ac:dyDescent="0.3">
      <c r="A278" t="s">
        <v>1607</v>
      </c>
      <c r="B278" t="s">
        <v>1608</v>
      </c>
      <c r="C278" t="s">
        <v>3172</v>
      </c>
      <c r="D278" t="s">
        <v>467</v>
      </c>
      <c r="E278">
        <v>5963.0187993749996</v>
      </c>
      <c r="F278">
        <v>533.25</v>
      </c>
      <c r="G278">
        <v>46.652391811142699</v>
      </c>
      <c r="H278">
        <f>(Table2[[#This Row],[1Y Return vs Nifty]]-AVERAGE(Table2[1Y Return vs Nifty]))/_xlfn.STDEV.P(Table2[1Y Return vs Nifty])</f>
        <v>0.29055180412803955</v>
      </c>
      <c r="I278">
        <v>27.311430331082398</v>
      </c>
      <c r="J278">
        <f>(Table2[[#This Row],[1M Return vs Nifty]]-AVERAGE(Table2[1M Return vs Nifty]))/_xlfn.STDEV.P(Table2[1M Return vs Nifty])</f>
        <v>2.735263225500316</v>
      </c>
      <c r="K278">
        <v>36.784167765451002</v>
      </c>
      <c r="L278">
        <f>(Table2[[#This Row],[6M Return vs Nifty]]-AVERAGE(Table2[6M Return vs Nifty]))/_xlfn.STDEV.P(Table2[6M Return vs Nifty])</f>
        <v>0.44550701992613828</v>
      </c>
      <c r="M278">
        <v>11.932054220049199</v>
      </c>
      <c r="N278">
        <f>(Table2[[#This Row],[1W Return vs Nifty]]-AVERAGE(Table2[1W Return vs Nifty]))/_xlfn.STDEV.P(Table2[1W Return vs Nifty])</f>
        <v>3.4940276547051452</v>
      </c>
      <c r="O278">
        <v>467.74</v>
      </c>
      <c r="P278">
        <v>437.05040400096698</v>
      </c>
      <c r="Q278">
        <v>387.41306002607803</v>
      </c>
      <c r="R278">
        <v>81.699219132799996</v>
      </c>
      <c r="S278" s="1">
        <f>(Table2[[#This Row],[Close Price]]-Table2[[#This Row],[20D EMA]])/Table2[[#This Row],[20D EMA]]</f>
        <v>0.14005644161286182</v>
      </c>
      <c r="T278" s="1">
        <f>(Table2[[#This Row],[Close Price]]-Table2[[#This Row],[50D EMA]])/Table2[[#This Row],[50D EMA]]</f>
        <v>0.2201109874704982</v>
      </c>
      <c r="U278" s="1">
        <f>(Table2[[#This Row],[Close Price]]-Table2[[#This Row],[200D EMA]])/Table2[[#This Row],[200D EMA]]</f>
        <v>0.3764378515378527</v>
      </c>
      <c r="V278">
        <v>1.9694900525002399</v>
      </c>
      <c r="W278">
        <v>513.1</v>
      </c>
      <c r="X278">
        <v>550</v>
      </c>
      <c r="Y278">
        <v>439.8</v>
      </c>
      <c r="Z278">
        <v>550</v>
      </c>
      <c r="AA278">
        <v>435.1</v>
      </c>
      <c r="AB278">
        <v>550</v>
      </c>
      <c r="AC278" s="1">
        <f>(Table2[[#This Row],[Close Price]]/Table2[[#This Row],[Day Low]])-1</f>
        <v>3.9271097251997622E-2</v>
      </c>
      <c r="AD278" s="1">
        <f>(Table2[[#This Row],[Day High]]/Table2[[#This Row],[Close Price]])-1</f>
        <v>3.1411157993436412E-2</v>
      </c>
      <c r="AE278" s="1">
        <f>(Table2[[#This Row],[Close Price]]/Table2[[#This Row],[Current Week Low]])-1</f>
        <v>0.21248294679399726</v>
      </c>
      <c r="AF278" s="1">
        <f>(Table2[[#This Row],[Current Week High]]/Table2[[#This Row],[Close Price]])-1</f>
        <v>3.1411157993436412E-2</v>
      </c>
      <c r="AG278" s="1">
        <f>(Table2[[#This Row],[Close Price]]/Table2[[#This Row],[Current Month Low]])-1</f>
        <v>0.22558032636175596</v>
      </c>
      <c r="AH278" s="1">
        <f>(Table2[[#This Row],[Current Month High]]/Table2[[#This Row],[Close Price]])-1</f>
        <v>3.1411157993436412E-2</v>
      </c>
      <c r="AI278">
        <v>3.1411157993436398</v>
      </c>
      <c r="AJ278">
        <v>83.184472689797204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0.18</v>
      </c>
      <c r="AM278" t="s">
        <v>3226</v>
      </c>
      <c r="AN278">
        <v>16.28</v>
      </c>
      <c r="AO278" t="s">
        <v>3226</v>
      </c>
      <c r="AP278">
        <v>1.0166261876092E-2</v>
      </c>
      <c r="AQ278">
        <f>(Table2[[#This Row],[Sharpe Ratio]]-AVERAGE(Table2[Sharpe Ratio]))/_xlfn.STDEV.P(Table2[Sharpe Ratio])</f>
        <v>-0.61737538727177221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6.3479743169878668</v>
      </c>
      <c r="AS278">
        <f>_xlfn.RANK.AVG(Table2[[#This Row],[1Y Return vs Nifty Z-Score]],Table2[1Y Return vs Nifty Z-Score])</f>
        <v>216</v>
      </c>
      <c r="AT278">
        <f>_xlfn.RANK.AVG(Table2[[#This Row],[6M Return vs Nifty Z-Score]],Table2[6M Return vs Nifty Z-Score])</f>
        <v>188</v>
      </c>
      <c r="AU278">
        <f>_xlfn.RANK.AVG(Table2[[#This Row],[Sharpe Ratio Z-Score]],Table2[Sharpe Ratio Z-Score])</f>
        <v>498</v>
      </c>
      <c r="AV278">
        <f>(Table2[[#This Row],[Rank 1Y]]+Table2[[#This Row],[Rank 6M]]+Table2[[#This Row],[Rank Sharpe]])/3</f>
        <v>300.66666666666669</v>
      </c>
    </row>
    <row r="279" spans="1:48" x14ac:dyDescent="0.3">
      <c r="A279" t="s">
        <v>918</v>
      </c>
      <c r="B279" t="s">
        <v>919</v>
      </c>
      <c r="C279" t="s">
        <v>3172</v>
      </c>
      <c r="D279" t="s">
        <v>54</v>
      </c>
      <c r="E279">
        <v>16999</v>
      </c>
      <c r="F279">
        <v>6799.6</v>
      </c>
      <c r="G279">
        <v>28.765363036232401</v>
      </c>
      <c r="H279">
        <f>(Table2[[#This Row],[1Y Return vs Nifty]]-AVERAGE(Table2[1Y Return vs Nifty]))/_xlfn.STDEV.P(Table2[1Y Return vs Nifty])</f>
        <v>-3.619131841038905E-3</v>
      </c>
      <c r="I279">
        <v>-6.6689015131889304</v>
      </c>
      <c r="J279">
        <f>(Table2[[#This Row],[1M Return vs Nifty]]-AVERAGE(Table2[1M Return vs Nifty]))/_xlfn.STDEV.P(Table2[1M Return vs Nifty])</f>
        <v>-0.5123041413552234</v>
      </c>
      <c r="K279">
        <v>18.2280731330695</v>
      </c>
      <c r="L279">
        <f>(Table2[[#This Row],[6M Return vs Nifty]]-AVERAGE(Table2[6M Return vs Nifty]))/_xlfn.STDEV.P(Table2[6M Return vs Nifty])</f>
        <v>-8.08879070943338E-2</v>
      </c>
      <c r="M279">
        <v>-4.1376607232996498</v>
      </c>
      <c r="N279">
        <f>(Table2[[#This Row],[1W Return vs Nifty]]-AVERAGE(Table2[1W Return vs Nifty]))/_xlfn.STDEV.P(Table2[1W Return vs Nifty])</f>
        <v>-0.34058199250595073</v>
      </c>
      <c r="O279">
        <v>6800.94</v>
      </c>
      <c r="P279">
        <v>6689.3082665688198</v>
      </c>
      <c r="Q279">
        <v>5914.5416435561801</v>
      </c>
      <c r="R279">
        <v>48.137620210693903</v>
      </c>
      <c r="S279" s="1">
        <f>(Table2[[#This Row],[Close Price]]-Table2[[#This Row],[20D EMA]])/Table2[[#This Row],[20D EMA]]</f>
        <v>-1.9703158680994627E-4</v>
      </c>
      <c r="T279" s="1">
        <f>(Table2[[#This Row],[Close Price]]-Table2[[#This Row],[50D EMA]])/Table2[[#This Row],[50D EMA]]</f>
        <v>1.6487763612627323E-2</v>
      </c>
      <c r="U279" s="1">
        <f>(Table2[[#This Row],[Close Price]]-Table2[[#This Row],[200D EMA]])/Table2[[#This Row],[200D EMA]]</f>
        <v>0.14964107276310756</v>
      </c>
      <c r="V279">
        <v>0.65446000471315602</v>
      </c>
      <c r="W279">
        <v>6771.45</v>
      </c>
      <c r="X279">
        <v>6915</v>
      </c>
      <c r="Y279">
        <v>6719.65</v>
      </c>
      <c r="Z279">
        <v>7089.95</v>
      </c>
      <c r="AA279">
        <v>6367.55</v>
      </c>
      <c r="AB279">
        <v>7309.9</v>
      </c>
      <c r="AC279" s="1">
        <f>(Table2[[#This Row],[Close Price]]/Table2[[#This Row],[Day Low]])-1</f>
        <v>4.1571598402114773E-3</v>
      </c>
      <c r="AD279" s="1">
        <f>(Table2[[#This Row],[Day High]]/Table2[[#This Row],[Close Price]])-1</f>
        <v>1.6971586563915508E-2</v>
      </c>
      <c r="AE279" s="1">
        <f>(Table2[[#This Row],[Close Price]]/Table2[[#This Row],[Current Week Low]])-1</f>
        <v>1.1897941113004462E-2</v>
      </c>
      <c r="AF279" s="1">
        <f>(Table2[[#This Row],[Current Week High]]/Table2[[#This Row],[Close Price]])-1</f>
        <v>4.2701041237719783E-2</v>
      </c>
      <c r="AG279" s="1">
        <f>(Table2[[#This Row],[Close Price]]/Table2[[#This Row],[Current Month Low]])-1</f>
        <v>6.7851842545405994E-2</v>
      </c>
      <c r="AH279" s="1">
        <f>(Table2[[#This Row],[Current Month High]]/Table2[[#This Row],[Close Price]])-1</f>
        <v>7.5048532266603907E-2</v>
      </c>
      <c r="AI279">
        <v>11.362433084298999</v>
      </c>
      <c r="AJ279">
        <v>59.990588235294098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-0.11</v>
      </c>
      <c r="AM279" t="s">
        <v>3227</v>
      </c>
      <c r="AN279">
        <v>0.92</v>
      </c>
      <c r="AO279" t="s">
        <v>3226</v>
      </c>
      <c r="AP279">
        <v>8.6656310633066003E-2</v>
      </c>
      <c r="AQ279">
        <f>(Table2[[#This Row],[Sharpe Ratio]]-AVERAGE(Table2[Sharpe Ratio]))/_xlfn.STDEV.P(Table2[Sharpe Ratio])</f>
        <v>0.27235142076232766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-0.66504175203421911</v>
      </c>
      <c r="AS279">
        <f>_xlfn.RANK.AVG(Table2[[#This Row],[1Y Return vs Nifty Z-Score]],Table2[1Y Return vs Nifty Z-Score])</f>
        <v>301</v>
      </c>
      <c r="AT279">
        <f>_xlfn.RANK.AVG(Table2[[#This Row],[6M Return vs Nifty Z-Score]],Table2[6M Return vs Nifty Z-Score])</f>
        <v>332</v>
      </c>
      <c r="AU279">
        <f>_xlfn.RANK.AVG(Table2[[#This Row],[Sharpe Ratio Z-Score]],Table2[Sharpe Ratio Z-Score])</f>
        <v>269</v>
      </c>
      <c r="AV279">
        <f>(Table2[[#This Row],[Rank 1Y]]+Table2[[#This Row],[Rank 6M]]+Table2[[#This Row],[Rank Sharpe]])/3</f>
        <v>300.66666666666669</v>
      </c>
    </row>
    <row r="280" spans="1:48" x14ac:dyDescent="0.3">
      <c r="A280" t="s">
        <v>52</v>
      </c>
      <c r="B280" t="s">
        <v>53</v>
      </c>
      <c r="C280" t="s">
        <v>3172</v>
      </c>
      <c r="D280" t="s">
        <v>54</v>
      </c>
      <c r="E280">
        <v>444776.72006374999</v>
      </c>
      <c r="F280">
        <v>1853.75</v>
      </c>
      <c r="G280">
        <v>35.030746576319103</v>
      </c>
      <c r="H280">
        <f>(Table2[[#This Row],[1Y Return vs Nifty]]-AVERAGE(Table2[1Y Return vs Nifty]))/_xlfn.STDEV.P(Table2[1Y Return vs Nifty])</f>
        <v>9.9421667354064214E-2</v>
      </c>
      <c r="I280">
        <v>2.5403538502749599</v>
      </c>
      <c r="J280">
        <f>(Table2[[#This Row],[1M Return vs Nifty]]-AVERAGE(Table2[1M Return vs Nifty]))/_xlfn.STDEV.P(Table2[1M Return vs Nifty])</f>
        <v>0.36784256611334276</v>
      </c>
      <c r="K280">
        <v>3.66799740045616</v>
      </c>
      <c r="L280">
        <f>(Table2[[#This Row],[6M Return vs Nifty]]-AVERAGE(Table2[6M Return vs Nifty]))/_xlfn.STDEV.P(Table2[6M Return vs Nifty])</f>
        <v>-0.49392471007047267</v>
      </c>
      <c r="M280">
        <v>8.3582570955033297E-2</v>
      </c>
      <c r="N280">
        <f>(Table2[[#This Row],[1W Return vs Nifty]]-AVERAGE(Table2[1W Return vs Nifty]))/_xlfn.STDEV.P(Table2[1W Return vs Nifty])</f>
        <v>0.66670533750818717</v>
      </c>
      <c r="O280">
        <v>1806.58</v>
      </c>
      <c r="P280">
        <v>1730.5047492654701</v>
      </c>
      <c r="Q280">
        <v>1526.45608974672</v>
      </c>
      <c r="R280">
        <v>70.496718359510794</v>
      </c>
      <c r="S280" s="1">
        <f>(Table2[[#This Row],[Close Price]]-Table2[[#This Row],[20D EMA]])/Table2[[#This Row],[20D EMA]]</f>
        <v>2.6110108602995757E-2</v>
      </c>
      <c r="T280" s="1">
        <f>(Table2[[#This Row],[Close Price]]-Table2[[#This Row],[50D EMA]])/Table2[[#This Row],[50D EMA]]</f>
        <v>7.1219250214044544E-2</v>
      </c>
      <c r="U280" s="1">
        <f>(Table2[[#This Row],[Close Price]]-Table2[[#This Row],[200D EMA]])/Table2[[#This Row],[200D EMA]]</f>
        <v>0.2144142320579866</v>
      </c>
      <c r="V280">
        <v>0.91462956128751305</v>
      </c>
      <c r="W280">
        <v>1851.4</v>
      </c>
      <c r="X280">
        <v>1865</v>
      </c>
      <c r="Y280">
        <v>1812.85</v>
      </c>
      <c r="Z280">
        <v>1871.5</v>
      </c>
      <c r="AA280">
        <v>1801.3</v>
      </c>
      <c r="AB280">
        <v>1871.5</v>
      </c>
      <c r="AC280" s="1">
        <f>(Table2[[#This Row],[Close Price]]/Table2[[#This Row],[Day Low]])-1</f>
        <v>1.2693097115694663E-3</v>
      </c>
      <c r="AD280" s="1">
        <f>(Table2[[#This Row],[Day High]]/Table2[[#This Row],[Close Price]])-1</f>
        <v>6.0687795010114787E-3</v>
      </c>
      <c r="AE280" s="1">
        <f>(Table2[[#This Row],[Close Price]]/Table2[[#This Row],[Current Week Low]])-1</f>
        <v>2.2561160603469688E-2</v>
      </c>
      <c r="AF280" s="1">
        <f>(Table2[[#This Row],[Current Week High]]/Table2[[#This Row],[Close Price]])-1</f>
        <v>9.5751854349293009E-3</v>
      </c>
      <c r="AG280" s="1">
        <f>(Table2[[#This Row],[Close Price]]/Table2[[#This Row],[Current Month Low]])-1</f>
        <v>2.9117859323821715E-2</v>
      </c>
      <c r="AH280" s="1">
        <f>(Table2[[#This Row],[Current Month High]]/Table2[[#This Row],[Close Price]])-1</f>
        <v>9.5751854349293009E-3</v>
      </c>
      <c r="AI280">
        <v>0.95751854349292997</v>
      </c>
      <c r="AJ280">
        <v>73.515233771704004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0.02</v>
      </c>
      <c r="AM280" t="s">
        <v>3226</v>
      </c>
      <c r="AN280">
        <v>2.31</v>
      </c>
      <c r="AO280" t="s">
        <v>3226</v>
      </c>
      <c r="AP280">
        <v>0.136856666329255</v>
      </c>
      <c r="AQ280">
        <f>(Table2[[#This Row],[Sharpe Ratio]]-AVERAGE(Table2[Sharpe Ratio]))/_xlfn.STDEV.P(Table2[Sharpe Ratio])</f>
        <v>0.8562783885389611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1.4963232494440826</v>
      </c>
      <c r="AS280">
        <f>_xlfn.RANK.AVG(Table2[[#This Row],[1Y Return vs Nifty Z-Score]],Table2[1Y Return vs Nifty Z-Score])</f>
        <v>271</v>
      </c>
      <c r="AT280">
        <f>_xlfn.RANK.AVG(Table2[[#This Row],[6M Return vs Nifty Z-Score]],Table2[6M Return vs Nifty Z-Score])</f>
        <v>489</v>
      </c>
      <c r="AU280">
        <f>_xlfn.RANK.AVG(Table2[[#This Row],[Sharpe Ratio Z-Score]],Table2[Sharpe Ratio Z-Score])</f>
        <v>143</v>
      </c>
      <c r="AV280">
        <f>(Table2[[#This Row],[Rank 1Y]]+Table2[[#This Row],[Rank 6M]]+Table2[[#This Row],[Rank Sharpe]])/3</f>
        <v>301</v>
      </c>
    </row>
    <row r="281" spans="1:48" x14ac:dyDescent="0.3">
      <c r="A281" t="s">
        <v>1717</v>
      </c>
      <c r="B281" t="s">
        <v>1718</v>
      </c>
      <c r="C281" t="s">
        <v>3170</v>
      </c>
      <c r="D281" t="s">
        <v>1007</v>
      </c>
      <c r="E281">
        <v>4902.0537171059996</v>
      </c>
      <c r="F281">
        <v>38.43</v>
      </c>
      <c r="G281">
        <v>22.6131794533087</v>
      </c>
      <c r="H281">
        <f>(Table2[[#This Row],[1Y Return vs Nifty]]-AVERAGE(Table2[1Y Return vs Nifty]))/_xlfn.STDEV.P(Table2[1Y Return vs Nifty])</f>
        <v>-0.10479823909337459</v>
      </c>
      <c r="I281">
        <v>-8.2655143771053794</v>
      </c>
      <c r="J281">
        <f>(Table2[[#This Row],[1M Return vs Nifty]]-AVERAGE(Table2[1M Return vs Nifty]))/_xlfn.STDEV.P(Table2[1M Return vs Nifty])</f>
        <v>-0.66489558331405085</v>
      </c>
      <c r="K281">
        <v>22.720358989056699</v>
      </c>
      <c r="L281">
        <f>(Table2[[#This Row],[6M Return vs Nifty]]-AVERAGE(Table2[6M Return vs Nifty]))/_xlfn.STDEV.P(Table2[6M Return vs Nifty])</f>
        <v>4.6548201212147221E-2</v>
      </c>
      <c r="M281">
        <v>-4.9142563965370298</v>
      </c>
      <c r="N281">
        <f>(Table2[[#This Row],[1W Return vs Nifty]]-AVERAGE(Table2[1W Return vs Nifty]))/_xlfn.STDEV.P(Table2[1W Return vs Nifty])</f>
        <v>-0.52589587461753129</v>
      </c>
      <c r="O281">
        <v>40.03</v>
      </c>
      <c r="P281">
        <v>40.006510638923203</v>
      </c>
      <c r="Q281">
        <v>34.843669772013797</v>
      </c>
      <c r="R281">
        <v>34.848537980787597</v>
      </c>
      <c r="S281" s="1">
        <f>(Table2[[#This Row],[Close Price]]-Table2[[#This Row],[20D EMA]])/Table2[[#This Row],[20D EMA]]</f>
        <v>-3.9970022483137684E-2</v>
      </c>
      <c r="T281" s="1">
        <f>(Table2[[#This Row],[Close Price]]-Table2[[#This Row],[50D EMA]])/Table2[[#This Row],[50D EMA]]</f>
        <v>-3.9406351959857797E-2</v>
      </c>
      <c r="U281" s="1">
        <f>(Table2[[#This Row],[Close Price]]-Table2[[#This Row],[200D EMA]])/Table2[[#This Row],[200D EMA]]</f>
        <v>0.102926306311935</v>
      </c>
      <c r="V281">
        <v>0.64470455459890996</v>
      </c>
      <c r="W281">
        <v>38.35</v>
      </c>
      <c r="X281">
        <v>39.5</v>
      </c>
      <c r="Y281">
        <v>38.159999999999997</v>
      </c>
      <c r="Z281">
        <v>39.880000000000003</v>
      </c>
      <c r="AA281">
        <v>38.159999999999997</v>
      </c>
      <c r="AB281">
        <v>42.95</v>
      </c>
      <c r="AC281" s="1">
        <f>(Table2[[#This Row],[Close Price]]/Table2[[#This Row],[Day Low]])-1</f>
        <v>2.086049543676527E-3</v>
      </c>
      <c r="AD281" s="1">
        <f>(Table2[[#This Row],[Day High]]/Table2[[#This Row],[Close Price]])-1</f>
        <v>2.7842831121519751E-2</v>
      </c>
      <c r="AE281" s="1">
        <f>(Table2[[#This Row],[Close Price]]/Table2[[#This Row],[Current Week Low]])-1</f>
        <v>7.0754716981134003E-3</v>
      </c>
      <c r="AF281" s="1">
        <f>(Table2[[#This Row],[Current Week High]]/Table2[[#This Row],[Close Price]])-1</f>
        <v>3.77309393702836E-2</v>
      </c>
      <c r="AG281" s="1">
        <f>(Table2[[#This Row],[Close Price]]/Table2[[#This Row],[Current Month Low]])-1</f>
        <v>7.0754716981134003E-3</v>
      </c>
      <c r="AH281" s="1">
        <f>(Table2[[#This Row],[Current Month High]]/Table2[[#This Row],[Close Price]])-1</f>
        <v>0.11761644548529793</v>
      </c>
      <c r="AI281">
        <v>19.958365860005198</v>
      </c>
      <c r="AJ281">
        <v>70.8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-0.19</v>
      </c>
      <c r="AM281" t="s">
        <v>3227</v>
      </c>
      <c r="AN281">
        <v>-6.47</v>
      </c>
      <c r="AO281" t="s">
        <v>3227</v>
      </c>
      <c r="AP281">
        <v>8.2387356812278004E-2</v>
      </c>
      <c r="AQ281">
        <f>(Table2[[#This Row],[Sharpe Ratio]]-AVERAGE(Table2[Sharpe Ratio]))/_xlfn.STDEV.P(Table2[Sharpe Ratio])</f>
        <v>0.22269525347862754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-1.026346242334182</v>
      </c>
      <c r="AS281">
        <f>_xlfn.RANK.AVG(Table2[[#This Row],[1Y Return vs Nifty Z-Score]],Table2[1Y Return vs Nifty Z-Score])</f>
        <v>327</v>
      </c>
      <c r="AT281">
        <f>_xlfn.RANK.AVG(Table2[[#This Row],[6M Return vs Nifty Z-Score]],Table2[6M Return vs Nifty Z-Score])</f>
        <v>292</v>
      </c>
      <c r="AU281">
        <f>_xlfn.RANK.AVG(Table2[[#This Row],[Sharpe Ratio Z-Score]],Table2[Sharpe Ratio Z-Score])</f>
        <v>287</v>
      </c>
      <c r="AV281">
        <f>(Table2[[#This Row],[Rank 1Y]]+Table2[[#This Row],[Rank 6M]]+Table2[[#This Row],[Rank Sharpe]])/3</f>
        <v>302</v>
      </c>
    </row>
    <row r="282" spans="1:48" x14ac:dyDescent="0.3">
      <c r="A282" t="s">
        <v>823</v>
      </c>
      <c r="B282" t="s">
        <v>824</v>
      </c>
      <c r="C282" t="s">
        <v>3178</v>
      </c>
      <c r="D282" t="s">
        <v>211</v>
      </c>
      <c r="E282">
        <v>20031.668343835001</v>
      </c>
      <c r="F282">
        <v>460.45</v>
      </c>
      <c r="G282">
        <v>21.429267461190001</v>
      </c>
      <c r="H282">
        <f>(Table2[[#This Row],[1Y Return vs Nifty]]-AVERAGE(Table2[1Y Return vs Nifty]))/_xlfn.STDEV.P(Table2[1Y Return vs Nifty])</f>
        <v>-0.12426891268646945</v>
      </c>
      <c r="I282">
        <v>-13.7788830729534</v>
      </c>
      <c r="J282">
        <f>(Table2[[#This Row],[1M Return vs Nifty]]-AVERAGE(Table2[1M Return vs Nifty]))/_xlfn.STDEV.P(Table2[1M Return vs Nifty])</f>
        <v>-1.191819108962241</v>
      </c>
      <c r="K282">
        <v>35.155828793048101</v>
      </c>
      <c r="L282">
        <f>(Table2[[#This Row],[6M Return vs Nifty]]-AVERAGE(Table2[6M Return vs Nifty]))/_xlfn.STDEV.P(Table2[6M Return vs Nifty])</f>
        <v>0.39931468304039947</v>
      </c>
      <c r="M282">
        <v>-3.55408468473895</v>
      </c>
      <c r="N282">
        <f>(Table2[[#This Row],[1W Return vs Nifty]]-AVERAGE(Table2[1W Return vs Nifty]))/_xlfn.STDEV.P(Table2[1W Return vs Nifty])</f>
        <v>-0.20132710744824786</v>
      </c>
      <c r="O282">
        <v>466.7</v>
      </c>
      <c r="P282">
        <v>457.92113031501401</v>
      </c>
      <c r="Q282">
        <v>387.32798260394799</v>
      </c>
      <c r="R282">
        <v>42.860933569425796</v>
      </c>
      <c r="S282" s="1">
        <f>(Table2[[#This Row],[Close Price]]-Table2[[#This Row],[20D EMA]])/Table2[[#This Row],[20D EMA]]</f>
        <v>-1.3391900578530106E-2</v>
      </c>
      <c r="T282" s="1">
        <f>(Table2[[#This Row],[Close Price]]-Table2[[#This Row],[50D EMA]])/Table2[[#This Row],[50D EMA]]</f>
        <v>5.5225005302688536E-3</v>
      </c>
      <c r="U282" s="1">
        <f>(Table2[[#This Row],[Close Price]]-Table2[[#This Row],[200D EMA]])/Table2[[#This Row],[200D EMA]]</f>
        <v>0.18878578538132887</v>
      </c>
      <c r="V282">
        <v>0.59652013341177601</v>
      </c>
      <c r="W282">
        <v>459</v>
      </c>
      <c r="X282">
        <v>466.95</v>
      </c>
      <c r="Y282">
        <v>453.15</v>
      </c>
      <c r="Z282">
        <v>472</v>
      </c>
      <c r="AA282">
        <v>449.4</v>
      </c>
      <c r="AB282">
        <v>477</v>
      </c>
      <c r="AC282" s="1">
        <f>(Table2[[#This Row],[Close Price]]/Table2[[#This Row],[Day Low]])-1</f>
        <v>3.1590413943354267E-3</v>
      </c>
      <c r="AD282" s="1">
        <f>(Table2[[#This Row],[Day High]]/Table2[[#This Row],[Close Price]])-1</f>
        <v>1.4116625040720976E-2</v>
      </c>
      <c r="AE282" s="1">
        <f>(Table2[[#This Row],[Close Price]]/Table2[[#This Row],[Current Week Low]])-1</f>
        <v>1.6109456030012126E-2</v>
      </c>
      <c r="AF282" s="1">
        <f>(Table2[[#This Row],[Current Week High]]/Table2[[#This Row],[Close Price]])-1</f>
        <v>2.5084156803127478E-2</v>
      </c>
      <c r="AG282" s="1">
        <f>(Table2[[#This Row],[Close Price]]/Table2[[#This Row],[Current Month Low]])-1</f>
        <v>2.4588340008900866E-2</v>
      </c>
      <c r="AH282" s="1">
        <f>(Table2[[#This Row],[Current Month High]]/Table2[[#This Row],[Close Price]])-1</f>
        <v>3.5943099142143664E-2</v>
      </c>
      <c r="AI282">
        <v>25.409925073297799</v>
      </c>
      <c r="AJ282">
        <v>63.861209964412801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0.02</v>
      </c>
      <c r="AM282" t="s">
        <v>3226</v>
      </c>
      <c r="AN282">
        <v>7.0000000000000007E-2</v>
      </c>
      <c r="AO282" t="s">
        <v>3226</v>
      </c>
      <c r="AP282">
        <v>5.8673699893149002E-2</v>
      </c>
      <c r="AQ282">
        <f>(Table2[[#This Row],[Sharpe Ratio]]-AVERAGE(Table2[Sharpe Ratio]))/_xlfn.STDEV.P(Table2[Sharpe Ratio])</f>
        <v>-5.3140317557646845E-2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-1.1712407636142057</v>
      </c>
      <c r="AS282">
        <f>_xlfn.RANK.AVG(Table2[[#This Row],[1Y Return vs Nifty Z-Score]],Table2[1Y Return vs Nifty Z-Score])</f>
        <v>338</v>
      </c>
      <c r="AT282">
        <f>_xlfn.RANK.AVG(Table2[[#This Row],[6M Return vs Nifty Z-Score]],Table2[6M Return vs Nifty Z-Score])</f>
        <v>203</v>
      </c>
      <c r="AU282">
        <f>_xlfn.RANK.AVG(Table2[[#This Row],[Sharpe Ratio Z-Score]],Table2[Sharpe Ratio Z-Score])</f>
        <v>365</v>
      </c>
      <c r="AV282">
        <f>(Table2[[#This Row],[Rank 1Y]]+Table2[[#This Row],[Rank 6M]]+Table2[[#This Row],[Rank Sharpe]])/3</f>
        <v>302</v>
      </c>
    </row>
    <row r="283" spans="1:48" x14ac:dyDescent="0.3">
      <c r="A283" t="s">
        <v>465</v>
      </c>
      <c r="B283" t="s">
        <v>466</v>
      </c>
      <c r="C283" t="s">
        <v>3182</v>
      </c>
      <c r="D283" t="s">
        <v>467</v>
      </c>
      <c r="E283">
        <v>48219.756000000001</v>
      </c>
      <c r="F283">
        <v>4389.6000000000004</v>
      </c>
      <c r="G283">
        <v>17.155220739116</v>
      </c>
      <c r="H283">
        <f>(Table2[[#This Row],[1Y Return vs Nifty]]-AVERAGE(Table2[1Y Return vs Nifty]))/_xlfn.STDEV.P(Table2[1Y Return vs Nifty])</f>
        <v>-0.19456009074795191</v>
      </c>
      <c r="I283">
        <v>20.988855660949</v>
      </c>
      <c r="J283">
        <f>(Table2[[#This Row],[1M Return vs Nifty]]-AVERAGE(Table2[1M Return vs Nifty]))/_xlfn.STDEV.P(Table2[1M Return vs Nifty])</f>
        <v>2.131002288104725</v>
      </c>
      <c r="K283">
        <v>20.739434751104898</v>
      </c>
      <c r="L283">
        <f>(Table2[[#This Row],[6M Return vs Nifty]]-AVERAGE(Table2[6M Return vs Nifty]))/_xlfn.STDEV.P(Table2[6M Return vs Nifty])</f>
        <v>-9.6461915373952066E-3</v>
      </c>
      <c r="M283">
        <v>16.969351752495999</v>
      </c>
      <c r="N283">
        <f>(Table2[[#This Row],[1W Return vs Nifty]]-AVERAGE(Table2[1W Return vs Nifty]))/_xlfn.STDEV.P(Table2[1W Return vs Nifty])</f>
        <v>4.6960446028519414</v>
      </c>
      <c r="O283">
        <v>3646.6</v>
      </c>
      <c r="P283">
        <v>3445.4056045198199</v>
      </c>
      <c r="Q283">
        <v>3309.4193602324899</v>
      </c>
      <c r="R283">
        <v>90.684336862667493</v>
      </c>
      <c r="S283" s="1">
        <f>(Table2[[#This Row],[Close Price]]-Table2[[#This Row],[20D EMA]])/Table2[[#This Row],[20D EMA]]</f>
        <v>0.20375143969725237</v>
      </c>
      <c r="T283" s="1">
        <f>(Table2[[#This Row],[Close Price]]-Table2[[#This Row],[50D EMA]])/Table2[[#This Row],[50D EMA]]</f>
        <v>0.27404448238011475</v>
      </c>
      <c r="U283" s="1">
        <f>(Table2[[#This Row],[Close Price]]-Table2[[#This Row],[200D EMA]])/Table2[[#This Row],[200D EMA]]</f>
        <v>0.32639581817507307</v>
      </c>
      <c r="V283">
        <v>3.1336937553512101</v>
      </c>
      <c r="W283">
        <v>4211</v>
      </c>
      <c r="X283">
        <v>4450</v>
      </c>
      <c r="Y283">
        <v>3760.1</v>
      </c>
      <c r="Z283">
        <v>4450</v>
      </c>
      <c r="AA283">
        <v>3105.1</v>
      </c>
      <c r="AB283">
        <v>4450</v>
      </c>
      <c r="AC283" s="1">
        <f>(Table2[[#This Row],[Close Price]]/Table2[[#This Row],[Day Low]])-1</f>
        <v>4.241272856803624E-2</v>
      </c>
      <c r="AD283" s="1">
        <f>(Table2[[#This Row],[Day High]]/Table2[[#This Row],[Close Price]])-1</f>
        <v>1.3759795881173709E-2</v>
      </c>
      <c r="AE283" s="1">
        <f>(Table2[[#This Row],[Close Price]]/Table2[[#This Row],[Current Week Low]])-1</f>
        <v>0.16741576021914328</v>
      </c>
      <c r="AF283" s="1">
        <f>(Table2[[#This Row],[Current Week High]]/Table2[[#This Row],[Close Price]])-1</f>
        <v>1.3759795881173709E-2</v>
      </c>
      <c r="AG283" s="1">
        <f>(Table2[[#This Row],[Close Price]]/Table2[[#This Row],[Current Month Low]])-1</f>
        <v>0.41367427780103716</v>
      </c>
      <c r="AH283" s="1">
        <f>(Table2[[#This Row],[Current Month High]]/Table2[[#This Row],[Close Price]])-1</f>
        <v>1.3759795881173709E-2</v>
      </c>
      <c r="AI283">
        <v>1.37597958811737</v>
      </c>
      <c r="AJ283">
        <v>77.285945072697899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0.28000000000000003</v>
      </c>
      <c r="AM283" t="s">
        <v>3226</v>
      </c>
      <c r="AN283">
        <v>34.020000000000003</v>
      </c>
      <c r="AO283" t="s">
        <v>3226</v>
      </c>
      <c r="AP283">
        <v>9.7386895594837999E-2</v>
      </c>
      <c r="AQ283">
        <f>(Table2[[#This Row],[Sharpe Ratio]]-AVERAGE(Table2[Sharpe Ratio]))/_xlfn.STDEV.P(Table2[Sharpe Ratio])</f>
        <v>0.3971688219998401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7.0200094306711591</v>
      </c>
      <c r="AS283">
        <f>_xlfn.RANK.AVG(Table2[[#This Row],[1Y Return vs Nifty Z-Score]],Table2[1Y Return vs Nifty Z-Score])</f>
        <v>359</v>
      </c>
      <c r="AT283">
        <f>_xlfn.RANK.AVG(Table2[[#This Row],[6M Return vs Nifty Z-Score]],Table2[6M Return vs Nifty Z-Score])</f>
        <v>311</v>
      </c>
      <c r="AU283">
        <f>_xlfn.RANK.AVG(Table2[[#This Row],[Sharpe Ratio Z-Score]],Table2[Sharpe Ratio Z-Score])</f>
        <v>237</v>
      </c>
      <c r="AV283">
        <f>(Table2[[#This Row],[Rank 1Y]]+Table2[[#This Row],[Rank 6M]]+Table2[[#This Row],[Rank Sharpe]])/3</f>
        <v>302.33333333333331</v>
      </c>
    </row>
    <row r="284" spans="1:48" x14ac:dyDescent="0.3">
      <c r="A284" t="s">
        <v>1415</v>
      </c>
      <c r="B284" t="s">
        <v>1416</v>
      </c>
      <c r="C284" t="s">
        <v>3166</v>
      </c>
      <c r="D284" t="s">
        <v>1405</v>
      </c>
      <c r="E284">
        <v>7966.4477267699904</v>
      </c>
      <c r="F284">
        <v>499.15</v>
      </c>
      <c r="G284">
        <v>75.329668523052703</v>
      </c>
      <c r="H284">
        <f>(Table2[[#This Row],[1Y Return vs Nifty]]-AVERAGE(Table2[1Y Return vs Nifty]))/_xlfn.STDEV.P(Table2[1Y Return vs Nifty])</f>
        <v>0.76217967690363575</v>
      </c>
      <c r="I284">
        <v>-14.9882523422761</v>
      </c>
      <c r="J284">
        <f>(Table2[[#This Row],[1M Return vs Nifty]]-AVERAGE(Table2[1M Return vs Nifty]))/_xlfn.STDEV.P(Table2[1M Return vs Nifty])</f>
        <v>-1.3074009164481046</v>
      </c>
      <c r="K284">
        <v>28.7444027649105</v>
      </c>
      <c r="L284">
        <f>(Table2[[#This Row],[6M Return vs Nifty]]-AVERAGE(Table2[6M Return vs Nifty]))/_xlfn.STDEV.P(Table2[6M Return vs Nifty])</f>
        <v>0.21743685782769709</v>
      </c>
      <c r="M284">
        <v>-1.3058128812873</v>
      </c>
      <c r="N284">
        <f>(Table2[[#This Row],[1W Return vs Nifty]]-AVERAGE(Table2[1W Return vs Nifty]))/_xlfn.STDEV.P(Table2[1W Return vs Nifty])</f>
        <v>0.33516310270552113</v>
      </c>
      <c r="O284">
        <v>497.72</v>
      </c>
      <c r="P284">
        <v>515.09988257701605</v>
      </c>
      <c r="Q284">
        <v>463.24692801206101</v>
      </c>
      <c r="R284">
        <v>48.317481499767403</v>
      </c>
      <c r="S284" s="1">
        <f>(Table2[[#This Row],[Close Price]]-Table2[[#This Row],[20D EMA]])/Table2[[#This Row],[20D EMA]]</f>
        <v>2.8731013421199668E-3</v>
      </c>
      <c r="T284" s="1">
        <f>(Table2[[#This Row],[Close Price]]-Table2[[#This Row],[50D EMA]])/Table2[[#This Row],[50D EMA]]</f>
        <v>-3.0964640289218654E-2</v>
      </c>
      <c r="U284" s="1">
        <f>(Table2[[#This Row],[Close Price]]-Table2[[#This Row],[200D EMA]])/Table2[[#This Row],[200D EMA]]</f>
        <v>7.7503097844621227E-2</v>
      </c>
      <c r="V284">
        <v>0.79358510043013897</v>
      </c>
      <c r="W284">
        <v>485</v>
      </c>
      <c r="X284">
        <v>509.6</v>
      </c>
      <c r="Y284">
        <v>474.1</v>
      </c>
      <c r="Z284">
        <v>509.6</v>
      </c>
      <c r="AA284">
        <v>474.1</v>
      </c>
      <c r="AB284">
        <v>515</v>
      </c>
      <c r="AC284" s="1">
        <f>(Table2[[#This Row],[Close Price]]/Table2[[#This Row],[Day Low]])-1</f>
        <v>2.9175257731958615E-2</v>
      </c>
      <c r="AD284" s="1">
        <f>(Table2[[#This Row],[Day High]]/Table2[[#This Row],[Close Price]])-1</f>
        <v>2.0935590503856627E-2</v>
      </c>
      <c r="AE284" s="1">
        <f>(Table2[[#This Row],[Close Price]]/Table2[[#This Row],[Current Week Low]])-1</f>
        <v>5.2836954229065425E-2</v>
      </c>
      <c r="AF284" s="1">
        <f>(Table2[[#This Row],[Current Week High]]/Table2[[#This Row],[Close Price]])-1</f>
        <v>2.0935590503856627E-2</v>
      </c>
      <c r="AG284" s="1">
        <f>(Table2[[#This Row],[Close Price]]/Table2[[#This Row],[Current Month Low]])-1</f>
        <v>5.2836954229065425E-2</v>
      </c>
      <c r="AH284" s="1">
        <f>(Table2[[#This Row],[Current Month High]]/Table2[[#This Row],[Close Price]])-1</f>
        <v>3.1753981769007344E-2</v>
      </c>
      <c r="AI284">
        <v>27.176199539216601</v>
      </c>
      <c r="AJ284">
        <v>109.49216564073799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-0.11</v>
      </c>
      <c r="AM284" t="s">
        <v>3227</v>
      </c>
      <c r="AN284">
        <v>1.96</v>
      </c>
      <c r="AO284" t="s">
        <v>3226</v>
      </c>
      <c r="AQ284">
        <f>(Table2[[#This Row],[Sharpe Ratio]]-AVERAGE(Table2[Sharpe Ratio]))/_xlfn.STDEV.P(Table2[Sharpe Ratio])</f>
        <v>-0.73562862250492922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125</v>
      </c>
      <c r="AT284">
        <f>_xlfn.RANK.AVG(Table2[[#This Row],[6M Return vs Nifty Z-Score]],Table2[6M Return vs Nifty Z-Score])</f>
        <v>238</v>
      </c>
      <c r="AU284">
        <f>_xlfn.RANK.AVG(Table2[[#This Row],[Sharpe Ratio Z-Score]],Table2[Sharpe Ratio Z-Score])</f>
        <v>551.5</v>
      </c>
      <c r="AV284">
        <f>(Table2[[#This Row],[Rank 1Y]]+Table2[[#This Row],[Rank 6M]]+Table2[[#This Row],[Rank Sharpe]])/3</f>
        <v>304.83333333333331</v>
      </c>
    </row>
    <row r="285" spans="1:48" x14ac:dyDescent="0.3">
      <c r="A285" t="s">
        <v>1803</v>
      </c>
      <c r="B285" t="s">
        <v>1804</v>
      </c>
      <c r="C285" t="s">
        <v>3174</v>
      </c>
      <c r="D285" t="s">
        <v>261</v>
      </c>
      <c r="E285">
        <v>4421.6217936000003</v>
      </c>
      <c r="F285">
        <v>1408.5</v>
      </c>
      <c r="G285">
        <v>12.551319125787201</v>
      </c>
      <c r="H285">
        <f>(Table2[[#This Row],[1Y Return vs Nifty]]-AVERAGE(Table2[1Y Return vs Nifty]))/_xlfn.STDEV.P(Table2[1Y Return vs Nifty])</f>
        <v>-0.27027607822386934</v>
      </c>
      <c r="I285">
        <v>-1.34167021447456</v>
      </c>
      <c r="J285">
        <f>(Table2[[#This Row],[1M Return vs Nifty]]-AVERAGE(Table2[1M Return vs Nifty]))/_xlfn.STDEV.P(Table2[1M Return vs Nifty])</f>
        <v>-3.1701340511450971E-3</v>
      </c>
      <c r="K285">
        <v>10.405902340340599</v>
      </c>
      <c r="L285">
        <f>(Table2[[#This Row],[6M Return vs Nifty]]-AVERAGE(Table2[6M Return vs Nifty]))/_xlfn.STDEV.P(Table2[6M Return vs Nifty])</f>
        <v>-0.30278540789683689</v>
      </c>
      <c r="M285">
        <v>-7.2260793043037896</v>
      </c>
      <c r="N285">
        <f>(Table2[[#This Row],[1W Return vs Nifty]]-AVERAGE(Table2[1W Return vs Nifty]))/_xlfn.STDEV.P(Table2[1W Return vs Nifty])</f>
        <v>-1.0775508638950582</v>
      </c>
      <c r="O285">
        <v>1384.32</v>
      </c>
      <c r="P285">
        <v>1366.0219461113199</v>
      </c>
      <c r="Q285">
        <v>1267.3597124190101</v>
      </c>
      <c r="R285">
        <v>55.988431263263699</v>
      </c>
      <c r="S285" s="1">
        <f>(Table2[[#This Row],[Close Price]]-Table2[[#This Row],[20D EMA]])/Table2[[#This Row],[20D EMA]]</f>
        <v>1.7467059639389784E-2</v>
      </c>
      <c r="T285" s="1">
        <f>(Table2[[#This Row],[Close Price]]-Table2[[#This Row],[50D EMA]])/Table2[[#This Row],[50D EMA]]</f>
        <v>3.1096172363557641E-2</v>
      </c>
      <c r="U285" s="1">
        <f>(Table2[[#This Row],[Close Price]]-Table2[[#This Row],[200D EMA]])/Table2[[#This Row],[200D EMA]]</f>
        <v>0.11136561009312455</v>
      </c>
      <c r="V285">
        <v>1.94315601760584</v>
      </c>
      <c r="W285">
        <v>1353.05</v>
      </c>
      <c r="X285">
        <v>1415</v>
      </c>
      <c r="Y285">
        <v>1350</v>
      </c>
      <c r="Z285">
        <v>1446.65</v>
      </c>
      <c r="AA285">
        <v>1350</v>
      </c>
      <c r="AB285">
        <v>1574.8</v>
      </c>
      <c r="AC285" s="1">
        <f>(Table2[[#This Row],[Close Price]]/Table2[[#This Row],[Day Low]])-1</f>
        <v>4.0981486271756351E-2</v>
      </c>
      <c r="AD285" s="1">
        <f>(Table2[[#This Row],[Day High]]/Table2[[#This Row],[Close Price]])-1</f>
        <v>4.6148384806532494E-3</v>
      </c>
      <c r="AE285" s="1">
        <f>(Table2[[#This Row],[Close Price]]/Table2[[#This Row],[Current Week Low]])-1</f>
        <v>4.3333333333333224E-2</v>
      </c>
      <c r="AF285" s="1">
        <f>(Table2[[#This Row],[Current Week High]]/Table2[[#This Row],[Close Price]])-1</f>
        <v>2.7085552005679858E-2</v>
      </c>
      <c r="AG285" s="1">
        <f>(Table2[[#This Row],[Close Price]]/Table2[[#This Row],[Current Month Low]])-1</f>
        <v>4.3333333333333224E-2</v>
      </c>
      <c r="AH285" s="1">
        <f>(Table2[[#This Row],[Current Month High]]/Table2[[#This Row],[Close Price]])-1</f>
        <v>0.11806886758963442</v>
      </c>
      <c r="AI285">
        <v>11.806886758963399</v>
      </c>
      <c r="AJ285">
        <v>46.125116713352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7.0000000000000007E-2</v>
      </c>
      <c r="AM285" t="s">
        <v>3226</v>
      </c>
      <c r="AN285">
        <v>6.95</v>
      </c>
      <c r="AO285" t="s">
        <v>3226</v>
      </c>
      <c r="AP285">
        <v>0.145142093353927</v>
      </c>
      <c r="AQ285">
        <f>(Table2[[#This Row],[Sharpe Ratio]]-AVERAGE(Table2[Sharpe Ratio]))/_xlfn.STDEV.P(Table2[Sharpe Ratio])</f>
        <v>0.95265388652409955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-0.70112859754280987</v>
      </c>
      <c r="AS285">
        <f>_xlfn.RANK.AVG(Table2[[#This Row],[1Y Return vs Nifty Z-Score]],Table2[1Y Return vs Nifty Z-Score])</f>
        <v>382</v>
      </c>
      <c r="AT285">
        <f>_xlfn.RANK.AVG(Table2[[#This Row],[6M Return vs Nifty Z-Score]],Table2[6M Return vs Nifty Z-Score])</f>
        <v>412</v>
      </c>
      <c r="AU285">
        <f>_xlfn.RANK.AVG(Table2[[#This Row],[Sharpe Ratio Z-Score]],Table2[Sharpe Ratio Z-Score])</f>
        <v>123</v>
      </c>
      <c r="AV285">
        <f>(Table2[[#This Row],[Rank 1Y]]+Table2[[#This Row],[Rank 6M]]+Table2[[#This Row],[Rank Sharpe]])/3</f>
        <v>305.66666666666669</v>
      </c>
    </row>
    <row r="286" spans="1:48" x14ac:dyDescent="0.3">
      <c r="A286" t="s">
        <v>1801</v>
      </c>
      <c r="B286" t="s">
        <v>1802</v>
      </c>
      <c r="C286" t="s">
        <v>3172</v>
      </c>
      <c r="D286" t="s">
        <v>54</v>
      </c>
      <c r="E286">
        <v>4439.955686155</v>
      </c>
      <c r="F286">
        <v>178.19</v>
      </c>
      <c r="G286">
        <v>75.232089271260904</v>
      </c>
      <c r="H286">
        <f>(Table2[[#This Row],[1Y Return vs Nifty]]-AVERAGE(Table2[1Y Return vs Nifty]))/_xlfn.STDEV.P(Table2[1Y Return vs Nifty])</f>
        <v>0.7605748838330828</v>
      </c>
      <c r="I286">
        <v>16.952533561204099</v>
      </c>
      <c r="J286">
        <f>(Table2[[#This Row],[1M Return vs Nifty]]-AVERAGE(Table2[1M Return vs Nifty]))/_xlfn.STDEV.P(Table2[1M Return vs Nifty])</f>
        <v>1.7452430202634588</v>
      </c>
      <c r="K286">
        <v>40.423573096335801</v>
      </c>
      <c r="L286">
        <f>(Table2[[#This Row],[6M Return vs Nifty]]-AVERAGE(Table2[6M Return vs Nifty]))/_xlfn.STDEV.P(Table2[6M Return vs Nifty])</f>
        <v>0.54874881414537535</v>
      </c>
      <c r="M286">
        <v>-2.6647907747751001</v>
      </c>
      <c r="N286">
        <f>(Table2[[#This Row],[1W Return vs Nifty]]-AVERAGE(Table2[1W Return vs Nifty]))/_xlfn.STDEV.P(Table2[1W Return vs Nifty])</f>
        <v>1.0879208492961227E-2</v>
      </c>
      <c r="O286">
        <v>167.34</v>
      </c>
      <c r="P286">
        <v>153.50092634961101</v>
      </c>
      <c r="Q286">
        <v>130.45117694615999</v>
      </c>
      <c r="R286">
        <v>64.9254230419359</v>
      </c>
      <c r="S286" s="1">
        <f>(Table2[[#This Row],[Close Price]]-Table2[[#This Row],[20D EMA]])/Table2[[#This Row],[20D EMA]]</f>
        <v>6.4838054260786385E-2</v>
      </c>
      <c r="T286" s="1">
        <f>(Table2[[#This Row],[Close Price]]-Table2[[#This Row],[50D EMA]])/Table2[[#This Row],[50D EMA]]</f>
        <v>0.16083990004175996</v>
      </c>
      <c r="U286" s="1">
        <f>(Table2[[#This Row],[Close Price]]-Table2[[#This Row],[200D EMA]])/Table2[[#This Row],[200D EMA]]</f>
        <v>0.3659516469793358</v>
      </c>
      <c r="V286">
        <v>1.4599416388439801</v>
      </c>
      <c r="W286">
        <v>173.6</v>
      </c>
      <c r="X286">
        <v>180.5</v>
      </c>
      <c r="Y286">
        <v>169.51</v>
      </c>
      <c r="Z286">
        <v>184.7</v>
      </c>
      <c r="AA286">
        <v>160.75</v>
      </c>
      <c r="AB286">
        <v>184.7</v>
      </c>
      <c r="AC286" s="1">
        <f>(Table2[[#This Row],[Close Price]]/Table2[[#This Row],[Day Low]])-1</f>
        <v>2.644009216589871E-2</v>
      </c>
      <c r="AD286" s="1">
        <f>(Table2[[#This Row],[Day High]]/Table2[[#This Row],[Close Price]])-1</f>
        <v>1.2963690442785891E-2</v>
      </c>
      <c r="AE286" s="1">
        <f>(Table2[[#This Row],[Close Price]]/Table2[[#This Row],[Current Week Low]])-1</f>
        <v>5.1206418500383544E-2</v>
      </c>
      <c r="AF286" s="1">
        <f>(Table2[[#This Row],[Current Week High]]/Table2[[#This Row],[Close Price]])-1</f>
        <v>3.65340367023963E-2</v>
      </c>
      <c r="AG286" s="1">
        <f>(Table2[[#This Row],[Close Price]]/Table2[[#This Row],[Current Month Low]])-1</f>
        <v>0.10849144634525665</v>
      </c>
      <c r="AH286" s="1">
        <f>(Table2[[#This Row],[Current Month High]]/Table2[[#This Row],[Close Price]])-1</f>
        <v>3.65340367023963E-2</v>
      </c>
      <c r="AI286">
        <v>3.65340367023963</v>
      </c>
      <c r="AJ286">
        <v>106.238425925925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0.24</v>
      </c>
      <c r="AM286" t="s">
        <v>3226</v>
      </c>
      <c r="AN286">
        <v>8.02</v>
      </c>
      <c r="AO286" t="s">
        <v>3226</v>
      </c>
      <c r="AP286">
        <v>-2.1830499402993E-2</v>
      </c>
      <c r="AQ286">
        <f>(Table2[[#This Row],[Sharpe Ratio]]-AVERAGE(Table2[Sharpe Ratio]))/_xlfn.STDEV.P(Table2[Sharpe Ratio])</f>
        <v>-0.98955943922237011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2.0758864875125078</v>
      </c>
      <c r="AS286">
        <f>_xlfn.RANK.AVG(Table2[[#This Row],[1Y Return vs Nifty Z-Score]],Table2[1Y Return vs Nifty Z-Score])</f>
        <v>126</v>
      </c>
      <c r="AT286">
        <f>_xlfn.RANK.AVG(Table2[[#This Row],[6M Return vs Nifty Z-Score]],Table2[6M Return vs Nifty Z-Score])</f>
        <v>166</v>
      </c>
      <c r="AU286">
        <f>_xlfn.RANK.AVG(Table2[[#This Row],[Sharpe Ratio Z-Score]],Table2[Sharpe Ratio Z-Score])</f>
        <v>627</v>
      </c>
      <c r="AV286">
        <f>(Table2[[#This Row],[Rank 1Y]]+Table2[[#This Row],[Rank 6M]]+Table2[[#This Row],[Rank Sharpe]])/3</f>
        <v>306.33333333333331</v>
      </c>
    </row>
    <row r="287" spans="1:48" x14ac:dyDescent="0.3">
      <c r="A287" t="s">
        <v>1030</v>
      </c>
      <c r="B287" t="s">
        <v>1031</v>
      </c>
      <c r="C287" t="s">
        <v>3172</v>
      </c>
      <c r="D287" t="s">
        <v>54</v>
      </c>
      <c r="E287">
        <v>13451.463738</v>
      </c>
      <c r="F287">
        <v>555</v>
      </c>
      <c r="G287">
        <v>46.7996068509864</v>
      </c>
      <c r="H287">
        <f>(Table2[[#This Row],[1Y Return vs Nifty]]-AVERAGE(Table2[1Y Return vs Nifty]))/_xlfn.STDEV.P(Table2[1Y Return vs Nifty])</f>
        <v>0.29297290975740442</v>
      </c>
      <c r="I287">
        <v>-22.918241806890101</v>
      </c>
      <c r="J287">
        <f>(Table2[[#This Row],[1M Return vs Nifty]]-AVERAGE(Table2[1M Return vs Nifty]))/_xlfn.STDEV.P(Table2[1M Return vs Nifty])</f>
        <v>-2.0652856576217058</v>
      </c>
      <c r="K287">
        <v>19.390842252043999</v>
      </c>
      <c r="L287">
        <f>(Table2[[#This Row],[6M Return vs Nifty]]-AVERAGE(Table2[6M Return vs Nifty]))/_xlfn.STDEV.P(Table2[6M Return vs Nifty])</f>
        <v>-4.7902746280585266E-2</v>
      </c>
      <c r="M287">
        <v>-21.713769551746999</v>
      </c>
      <c r="N287">
        <f>(Table2[[#This Row],[1W Return vs Nifty]]-AVERAGE(Table2[1W Return vs Nifty]))/_xlfn.STDEV.P(Table2[1W Return vs Nifty])</f>
        <v>-4.5346524356715721</v>
      </c>
      <c r="O287">
        <v>655.84</v>
      </c>
      <c r="P287">
        <v>619.51271976351802</v>
      </c>
      <c r="Q287">
        <v>495.46137589918101</v>
      </c>
      <c r="R287">
        <v>20.691494631438399</v>
      </c>
      <c r="S287" s="1">
        <f>(Table2[[#This Row],[Close Price]]-Table2[[#This Row],[20D EMA]])/Table2[[#This Row],[20D EMA]]</f>
        <v>-0.15375701390583074</v>
      </c>
      <c r="T287" s="1">
        <f>(Table2[[#This Row],[Close Price]]-Table2[[#This Row],[50D EMA]])/Table2[[#This Row],[50D EMA]]</f>
        <v>-0.10413461694239948</v>
      </c>
      <c r="U287" s="1">
        <f>(Table2[[#This Row],[Close Price]]-Table2[[#This Row],[200D EMA]])/Table2[[#This Row],[200D EMA]]</f>
        <v>0.12016804335709554</v>
      </c>
      <c r="V287">
        <v>2.4123783963035699</v>
      </c>
      <c r="W287">
        <v>541.1</v>
      </c>
      <c r="X287">
        <v>580</v>
      </c>
      <c r="Y287">
        <v>541.1</v>
      </c>
      <c r="Z287">
        <v>698.7</v>
      </c>
      <c r="AA287">
        <v>541.1</v>
      </c>
      <c r="AB287">
        <v>719.9</v>
      </c>
      <c r="AC287" s="1">
        <f>(Table2[[#This Row],[Close Price]]/Table2[[#This Row],[Day Low]])-1</f>
        <v>2.5688412493069634E-2</v>
      </c>
      <c r="AD287" s="1">
        <f>(Table2[[#This Row],[Day High]]/Table2[[#This Row],[Close Price]])-1</f>
        <v>4.5045045045045029E-2</v>
      </c>
      <c r="AE287" s="1">
        <f>(Table2[[#This Row],[Close Price]]/Table2[[#This Row],[Current Week Low]])-1</f>
        <v>2.5688412493069634E-2</v>
      </c>
      <c r="AF287" s="1">
        <f>(Table2[[#This Row],[Current Week High]]/Table2[[#This Row],[Close Price]])-1</f>
        <v>0.25891891891891894</v>
      </c>
      <c r="AG287" s="1">
        <f>(Table2[[#This Row],[Close Price]]/Table2[[#This Row],[Current Month Low]])-1</f>
        <v>2.5688412493069634E-2</v>
      </c>
      <c r="AH287" s="1">
        <f>(Table2[[#This Row],[Current Month High]]/Table2[[#This Row],[Close Price]])-1</f>
        <v>0.29711711711711697</v>
      </c>
      <c r="AI287">
        <v>29.909909909909899</v>
      </c>
      <c r="AJ287">
        <v>77.401310532203894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-0.08</v>
      </c>
      <c r="AM287" t="s">
        <v>3227</v>
      </c>
      <c r="AN287">
        <v>-21.44</v>
      </c>
      <c r="AO287" t="s">
        <v>3227</v>
      </c>
      <c r="AP287">
        <v>4.9503217804588003E-2</v>
      </c>
      <c r="AQ287">
        <f>(Table2[[#This Row],[Sharpe Ratio]]-AVERAGE(Table2[Sharpe Ratio]))/_xlfn.STDEV.P(Table2[Sharpe Ratio])</f>
        <v>-0.15981071311083761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-6.5146786429272963</v>
      </c>
      <c r="AS287">
        <f>_xlfn.RANK.AVG(Table2[[#This Row],[1Y Return vs Nifty Z-Score]],Table2[1Y Return vs Nifty Z-Score])</f>
        <v>214</v>
      </c>
      <c r="AT287">
        <f>_xlfn.RANK.AVG(Table2[[#This Row],[6M Return vs Nifty Z-Score]],Table2[6M Return vs Nifty Z-Score])</f>
        <v>322</v>
      </c>
      <c r="AU287">
        <f>_xlfn.RANK.AVG(Table2[[#This Row],[Sharpe Ratio Z-Score]],Table2[Sharpe Ratio Z-Score])</f>
        <v>387</v>
      </c>
      <c r="AV287">
        <f>(Table2[[#This Row],[Rank 1Y]]+Table2[[#This Row],[Rank 6M]]+Table2[[#This Row],[Rank Sharpe]])/3</f>
        <v>307.66666666666669</v>
      </c>
    </row>
    <row r="288" spans="1:48" x14ac:dyDescent="0.3">
      <c r="A288" t="s">
        <v>1401</v>
      </c>
      <c r="B288" t="s">
        <v>1402</v>
      </c>
      <c r="C288" t="s">
        <v>625</v>
      </c>
      <c r="D288" t="s">
        <v>625</v>
      </c>
      <c r="E288">
        <v>8107.3544079000003</v>
      </c>
      <c r="F288">
        <v>409.35</v>
      </c>
      <c r="G288">
        <v>45.330900978468797</v>
      </c>
      <c r="H288">
        <f>(Table2[[#This Row],[1Y Return vs Nifty]]-AVERAGE(Table2[1Y Return vs Nifty]))/_xlfn.STDEV.P(Table2[1Y Return vs Nifty])</f>
        <v>0.26881850230277937</v>
      </c>
      <c r="I288">
        <v>3.4523370090180099</v>
      </c>
      <c r="J288">
        <f>(Table2[[#This Row],[1M Return vs Nifty]]-AVERAGE(Table2[1M Return vs Nifty]))/_xlfn.STDEV.P(Table2[1M Return vs Nifty])</f>
        <v>0.45500259618688882</v>
      </c>
      <c r="K288">
        <v>23.5879830849961</v>
      </c>
      <c r="L288">
        <f>(Table2[[#This Row],[6M Return vs Nifty]]-AVERAGE(Table2[6M Return vs Nifty]))/_xlfn.STDEV.P(Table2[6M Return vs Nifty])</f>
        <v>7.1160757448319498E-2</v>
      </c>
      <c r="M288">
        <v>-8.3406345097565797</v>
      </c>
      <c r="N288">
        <f>(Table2[[#This Row],[1W Return vs Nifty]]-AVERAGE(Table2[1W Return vs Nifty]))/_xlfn.STDEV.P(Table2[1W Return vs Nifty])</f>
        <v>-1.3435097908732587</v>
      </c>
      <c r="O288">
        <v>408.19</v>
      </c>
      <c r="P288">
        <v>399.01519800256301</v>
      </c>
      <c r="Q288">
        <v>349.73584406568199</v>
      </c>
      <c r="R288">
        <v>48.691032748872601</v>
      </c>
      <c r="S288" s="1">
        <f>(Table2[[#This Row],[Close Price]]-Table2[[#This Row],[20D EMA]])/Table2[[#This Row],[20D EMA]]</f>
        <v>2.8418138611921531E-3</v>
      </c>
      <c r="T288" s="1">
        <f>(Table2[[#This Row],[Close Price]]-Table2[[#This Row],[50D EMA]])/Table2[[#This Row],[50D EMA]]</f>
        <v>2.5900772825627128E-2</v>
      </c>
      <c r="U288" s="1">
        <f>(Table2[[#This Row],[Close Price]]-Table2[[#This Row],[200D EMA]])/Table2[[#This Row],[200D EMA]]</f>
        <v>0.17045480738063046</v>
      </c>
      <c r="V288">
        <v>0.63535832008519799</v>
      </c>
      <c r="W288">
        <v>408.05</v>
      </c>
      <c r="X288">
        <v>418</v>
      </c>
      <c r="Y288">
        <v>401.7</v>
      </c>
      <c r="Z288">
        <v>429.9</v>
      </c>
      <c r="AA288">
        <v>401.7</v>
      </c>
      <c r="AB288">
        <v>438.9</v>
      </c>
      <c r="AC288" s="1">
        <f>(Table2[[#This Row],[Close Price]]/Table2[[#This Row],[Day Low]])-1</f>
        <v>3.1858840828329349E-3</v>
      </c>
      <c r="AD288" s="1">
        <f>(Table2[[#This Row],[Day High]]/Table2[[#This Row],[Close Price]])-1</f>
        <v>2.113106143886645E-2</v>
      </c>
      <c r="AE288" s="1">
        <f>(Table2[[#This Row],[Close Price]]/Table2[[#This Row],[Current Week Low]])-1</f>
        <v>1.9044062733383216E-2</v>
      </c>
      <c r="AF288" s="1">
        <f>(Table2[[#This Row],[Current Week High]]/Table2[[#This Row],[Close Price]])-1</f>
        <v>5.0201539025283903E-2</v>
      </c>
      <c r="AG288" s="1">
        <f>(Table2[[#This Row],[Close Price]]/Table2[[#This Row],[Current Month Low]])-1</f>
        <v>1.9044062733383216E-2</v>
      </c>
      <c r="AH288" s="1">
        <f>(Table2[[#This Row],[Current Month High]]/Table2[[#This Row],[Close Price]])-1</f>
        <v>7.2187614510809794E-2</v>
      </c>
      <c r="AI288">
        <v>10.089165750580101</v>
      </c>
      <c r="AJ288">
        <v>90.218401486988796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-0.06</v>
      </c>
      <c r="AM288" t="s">
        <v>3227</v>
      </c>
      <c r="AN288">
        <v>-2.4500000000000002</v>
      </c>
      <c r="AO288" t="s">
        <v>3227</v>
      </c>
      <c r="AP288">
        <v>3.8898955694935997E-2</v>
      </c>
      <c r="AQ288">
        <f>(Table2[[#This Row],[Sharpe Ratio]]-AVERAGE(Table2[Sharpe Ratio]))/_xlfn.STDEV.P(Table2[Sharpe Ratio])</f>
        <v>-0.28315873591514257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-0.83168667085041359</v>
      </c>
      <c r="AS288">
        <f>_xlfn.RANK.AVG(Table2[[#This Row],[1Y Return vs Nifty Z-Score]],Table2[1Y Return vs Nifty Z-Score])</f>
        <v>221</v>
      </c>
      <c r="AT288">
        <f>_xlfn.RANK.AVG(Table2[[#This Row],[6M Return vs Nifty Z-Score]],Table2[6M Return vs Nifty Z-Score])</f>
        <v>287</v>
      </c>
      <c r="AU288">
        <f>_xlfn.RANK.AVG(Table2[[#This Row],[Sharpe Ratio Z-Score]],Table2[Sharpe Ratio Z-Score])</f>
        <v>415</v>
      </c>
      <c r="AV288">
        <f>(Table2[[#This Row],[Rank 1Y]]+Table2[[#This Row],[Rank 6M]]+Table2[[#This Row],[Rank Sharpe]])/3</f>
        <v>307.66666666666669</v>
      </c>
    </row>
    <row r="289" spans="1:48" x14ac:dyDescent="0.3">
      <c r="A289" t="s">
        <v>1214</v>
      </c>
      <c r="B289" t="s">
        <v>1215</v>
      </c>
      <c r="C289" t="s">
        <v>3177</v>
      </c>
      <c r="D289" t="s">
        <v>78</v>
      </c>
      <c r="E289">
        <v>10052.556731164999</v>
      </c>
      <c r="F289">
        <v>914.05</v>
      </c>
      <c r="G289">
        <v>5.71921575072379</v>
      </c>
      <c r="H289">
        <f>(Table2[[#This Row],[1Y Return vs Nifty]]-AVERAGE(Table2[1Y Return vs Nifty]))/_xlfn.STDEV.P(Table2[1Y Return vs Nifty])</f>
        <v>-0.38263717909597228</v>
      </c>
      <c r="I289">
        <v>11.7708582795442</v>
      </c>
      <c r="J289">
        <f>(Table2[[#This Row],[1M Return vs Nifty]]-AVERAGE(Table2[1M Return vs Nifty]))/_xlfn.STDEV.P(Table2[1M Return vs Nifty])</f>
        <v>1.250020088731151</v>
      </c>
      <c r="K289">
        <v>12.2314797055467</v>
      </c>
      <c r="L289">
        <f>(Table2[[#This Row],[6M Return vs Nifty]]-AVERAGE(Table2[6M Return vs Nifty]))/_xlfn.STDEV.P(Table2[6M Return vs Nifty])</f>
        <v>-0.25099785868640484</v>
      </c>
      <c r="M289">
        <v>4.1001849333186202</v>
      </c>
      <c r="N289">
        <f>(Table2[[#This Row],[1W Return vs Nifty]]-AVERAGE(Table2[1W Return vs Nifty]))/_xlfn.STDEV.P(Table2[1W Return vs Nifty])</f>
        <v>1.6251605572820211</v>
      </c>
      <c r="O289">
        <v>823.71</v>
      </c>
      <c r="P289">
        <v>793.860326850148</v>
      </c>
      <c r="Q289">
        <v>752.022961440058</v>
      </c>
      <c r="R289">
        <v>82.370692931892094</v>
      </c>
      <c r="S289" s="1">
        <f>(Table2[[#This Row],[Close Price]]-Table2[[#This Row],[20D EMA]])/Table2[[#This Row],[20D EMA]]</f>
        <v>0.10967452137281314</v>
      </c>
      <c r="T289" s="1">
        <f>(Table2[[#This Row],[Close Price]]-Table2[[#This Row],[50D EMA]])/Table2[[#This Row],[50D EMA]]</f>
        <v>0.15139901703708566</v>
      </c>
      <c r="U289" s="1">
        <f>(Table2[[#This Row],[Close Price]]-Table2[[#This Row],[200D EMA]])/Table2[[#This Row],[200D EMA]]</f>
        <v>0.21545490878320309</v>
      </c>
      <c r="V289">
        <v>2.1944427572590599</v>
      </c>
      <c r="W289">
        <v>884.3</v>
      </c>
      <c r="X289">
        <v>921.6</v>
      </c>
      <c r="Y289">
        <v>802.05</v>
      </c>
      <c r="Z289">
        <v>943.4</v>
      </c>
      <c r="AA289">
        <v>782</v>
      </c>
      <c r="AB289">
        <v>943.4</v>
      </c>
      <c r="AC289" s="1">
        <f>(Table2[[#This Row],[Close Price]]/Table2[[#This Row],[Day Low]])-1</f>
        <v>3.3642429039918653E-2</v>
      </c>
      <c r="AD289" s="1">
        <f>(Table2[[#This Row],[Day High]]/Table2[[#This Row],[Close Price]])-1</f>
        <v>8.2599420163012027E-3</v>
      </c>
      <c r="AE289" s="1">
        <f>(Table2[[#This Row],[Close Price]]/Table2[[#This Row],[Current Week Low]])-1</f>
        <v>0.13964216694719789</v>
      </c>
      <c r="AF289" s="1">
        <f>(Table2[[#This Row],[Current Week High]]/Table2[[#This Row],[Close Price]])-1</f>
        <v>3.2109840818336011E-2</v>
      </c>
      <c r="AG289" s="1">
        <f>(Table2[[#This Row],[Close Price]]/Table2[[#This Row],[Current Month Low]])-1</f>
        <v>0.16886189258312023</v>
      </c>
      <c r="AH289" s="1">
        <f>(Table2[[#This Row],[Current Month High]]/Table2[[#This Row],[Close Price]])-1</f>
        <v>3.2109840818336011E-2</v>
      </c>
      <c r="AI289">
        <v>3.2109840818336002</v>
      </c>
      <c r="AJ289">
        <v>48.384740259740198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0.09</v>
      </c>
      <c r="AM289" t="s">
        <v>3226</v>
      </c>
      <c r="AN289">
        <v>14.36</v>
      </c>
      <c r="AO289" t="s">
        <v>3226</v>
      </c>
      <c r="AP289">
        <v>0.15484157279866401</v>
      </c>
      <c r="AQ289">
        <f>(Table2[[#This Row],[Sharpe Ratio]]-AVERAGE(Table2[Sharpe Ratio]))/_xlfn.STDEV.P(Table2[Sharpe Ratio])</f>
        <v>1.0654775417080216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3.307023149938817</v>
      </c>
      <c r="AS289">
        <f>_xlfn.RANK.AVG(Table2[[#This Row],[1Y Return vs Nifty Z-Score]],Table2[1Y Return vs Nifty Z-Score])</f>
        <v>430</v>
      </c>
      <c r="AT289">
        <f>_xlfn.RANK.AVG(Table2[[#This Row],[6M Return vs Nifty Z-Score]],Table2[6M Return vs Nifty Z-Score])</f>
        <v>391</v>
      </c>
      <c r="AU289">
        <f>_xlfn.RANK.AVG(Table2[[#This Row],[Sharpe Ratio Z-Score]],Table2[Sharpe Ratio Z-Score])</f>
        <v>105</v>
      </c>
      <c r="AV289">
        <f>(Table2[[#This Row],[Rank 1Y]]+Table2[[#This Row],[Rank 6M]]+Table2[[#This Row],[Rank Sharpe]])/3</f>
        <v>308.66666666666669</v>
      </c>
    </row>
    <row r="290" spans="1:48" x14ac:dyDescent="0.3">
      <c r="A290" t="s">
        <v>1392</v>
      </c>
      <c r="B290" t="s">
        <v>1393</v>
      </c>
      <c r="C290" t="s">
        <v>3171</v>
      </c>
      <c r="D290" t="s">
        <v>46</v>
      </c>
      <c r="E290">
        <v>8242.1379152699992</v>
      </c>
      <c r="F290">
        <v>563.70000000000005</v>
      </c>
      <c r="G290">
        <v>54.361726663841097</v>
      </c>
      <c r="H290">
        <f>(Table2[[#This Row],[1Y Return vs Nifty]]-AVERAGE(Table2[1Y Return vs Nifty]))/_xlfn.STDEV.P(Table2[1Y Return vs Nifty])</f>
        <v>0.41733989609434757</v>
      </c>
      <c r="I290">
        <v>-6.8097683951292298</v>
      </c>
      <c r="J290">
        <f>(Table2[[#This Row],[1M Return vs Nifty]]-AVERAGE(Table2[1M Return vs Nifty]))/_xlfn.STDEV.P(Table2[1M Return vs Nifty])</f>
        <v>-0.52576706723118516</v>
      </c>
      <c r="K290">
        <v>30.616224149577199</v>
      </c>
      <c r="L290">
        <f>(Table2[[#This Row],[6M Return vs Nifty]]-AVERAGE(Table2[6M Return vs Nifty]))/_xlfn.STDEV.P(Table2[6M Return vs Nifty])</f>
        <v>0.27053624650280916</v>
      </c>
      <c r="M290">
        <v>-3.6295441175997998</v>
      </c>
      <c r="N290">
        <f>(Table2[[#This Row],[1W Return vs Nifty]]-AVERAGE(Table2[1W Return vs Nifty]))/_xlfn.STDEV.P(Table2[1W Return vs Nifty])</f>
        <v>-0.21933349214401718</v>
      </c>
      <c r="O290">
        <v>547.42999999999995</v>
      </c>
      <c r="P290">
        <v>531.15295795773898</v>
      </c>
      <c r="Q290">
        <v>458.90980523591003</v>
      </c>
      <c r="R290">
        <v>58.510463180548797</v>
      </c>
      <c r="S290" s="1">
        <f>(Table2[[#This Row],[Close Price]]-Table2[[#This Row],[20D EMA]])/Table2[[#This Row],[20D EMA]]</f>
        <v>2.9720694883364259E-2</v>
      </c>
      <c r="T290" s="1">
        <f>(Table2[[#This Row],[Close Price]]-Table2[[#This Row],[50D EMA]])/Table2[[#This Row],[50D EMA]]</f>
        <v>6.1276213479829034E-2</v>
      </c>
      <c r="U290" s="1">
        <f>(Table2[[#This Row],[Close Price]]-Table2[[#This Row],[200D EMA]])/Table2[[#This Row],[200D EMA]]</f>
        <v>0.22834594852515935</v>
      </c>
      <c r="V290">
        <v>0.60837405781772602</v>
      </c>
      <c r="W290">
        <v>551.79999999999995</v>
      </c>
      <c r="X290">
        <v>582.45000000000005</v>
      </c>
      <c r="Y290">
        <v>528.15</v>
      </c>
      <c r="Z290">
        <v>582.45000000000005</v>
      </c>
      <c r="AA290">
        <v>528.15</v>
      </c>
      <c r="AB290">
        <v>582.45000000000005</v>
      </c>
      <c r="AC290" s="1">
        <f>(Table2[[#This Row],[Close Price]]/Table2[[#This Row],[Day Low]])-1</f>
        <v>2.1565784704603352E-2</v>
      </c>
      <c r="AD290" s="1">
        <f>(Table2[[#This Row],[Day High]]/Table2[[#This Row],[Close Price]])-1</f>
        <v>3.3262373602980233E-2</v>
      </c>
      <c r="AE290" s="1">
        <f>(Table2[[#This Row],[Close Price]]/Table2[[#This Row],[Current Week Low]])-1</f>
        <v>6.7310423175234391E-2</v>
      </c>
      <c r="AF290" s="1">
        <f>(Table2[[#This Row],[Current Week High]]/Table2[[#This Row],[Close Price]])-1</f>
        <v>3.3262373602980233E-2</v>
      </c>
      <c r="AG290" s="1">
        <f>(Table2[[#This Row],[Close Price]]/Table2[[#This Row],[Current Month Low]])-1</f>
        <v>6.7310423175234391E-2</v>
      </c>
      <c r="AH290" s="1">
        <f>(Table2[[#This Row],[Current Month High]]/Table2[[#This Row],[Close Price]])-1</f>
        <v>3.3262373602980233E-2</v>
      </c>
      <c r="AI290">
        <v>4.31080361894624</v>
      </c>
      <c r="AJ290">
        <v>96.925764192139695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</v>
      </c>
      <c r="AM290" t="s">
        <v>3228</v>
      </c>
      <c r="AN290">
        <v>0.13</v>
      </c>
      <c r="AO290" t="s">
        <v>3226</v>
      </c>
      <c r="AP290">
        <v>1.351813961809E-3</v>
      </c>
      <c r="AQ290">
        <f>(Table2[[#This Row],[Sharpe Ratio]]-AVERAGE(Table2[Sharpe Ratio]))/_xlfn.STDEV.P(Table2[Sharpe Ratio])</f>
        <v>-0.71990441862688437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-0.77712883540493005</v>
      </c>
      <c r="AS290">
        <f>_xlfn.RANK.AVG(Table2[[#This Row],[1Y Return vs Nifty Z-Score]],Table2[1Y Return vs Nifty Z-Score])</f>
        <v>174</v>
      </c>
      <c r="AT290">
        <f>_xlfn.RANK.AVG(Table2[[#This Row],[6M Return vs Nifty Z-Score]],Table2[6M Return vs Nifty Z-Score])</f>
        <v>228</v>
      </c>
      <c r="AU290">
        <f>_xlfn.RANK.AVG(Table2[[#This Row],[Sharpe Ratio Z-Score]],Table2[Sharpe Ratio Z-Score])</f>
        <v>525</v>
      </c>
      <c r="AV290">
        <f>(Table2[[#This Row],[Rank 1Y]]+Table2[[#This Row],[Rank 6M]]+Table2[[#This Row],[Rank Sharpe]])/3</f>
        <v>309</v>
      </c>
    </row>
    <row r="291" spans="1:48" x14ac:dyDescent="0.3">
      <c r="A291" t="s">
        <v>1095</v>
      </c>
      <c r="B291" t="s">
        <v>1096</v>
      </c>
      <c r="C291" t="s">
        <v>3179</v>
      </c>
      <c r="D291" t="s">
        <v>1097</v>
      </c>
      <c r="E291">
        <v>12138.25912226</v>
      </c>
      <c r="F291">
        <v>816.7</v>
      </c>
      <c r="G291">
        <v>64.010466049168102</v>
      </c>
      <c r="H291">
        <f>(Table2[[#This Row],[1Y Return vs Nifty]]-AVERAGE(Table2[1Y Return vs Nifty]))/_xlfn.STDEV.P(Table2[1Y Return vs Nifty])</f>
        <v>0.57602352832982984</v>
      </c>
      <c r="I291">
        <v>8.4774215532225607</v>
      </c>
      <c r="J291">
        <f>(Table2[[#This Row],[1M Return vs Nifty]]-AVERAGE(Table2[1M Return vs Nifty]))/_xlfn.STDEV.P(Table2[1M Return vs Nifty])</f>
        <v>0.93525984194418932</v>
      </c>
      <c r="K291">
        <v>55.018870765027998</v>
      </c>
      <c r="L291">
        <f>(Table2[[#This Row],[6M Return vs Nifty]]-AVERAGE(Table2[6M Return vs Nifty]))/_xlfn.STDEV.P(Table2[6M Return vs Nifty])</f>
        <v>0.96278478471787876</v>
      </c>
      <c r="M291">
        <v>-5.5024557749500502</v>
      </c>
      <c r="N291">
        <f>(Table2[[#This Row],[1W Return vs Nifty]]-AVERAGE(Table2[1W Return vs Nifty]))/_xlfn.STDEV.P(Table2[1W Return vs Nifty])</f>
        <v>-0.66625399664381413</v>
      </c>
      <c r="O291">
        <v>780.71</v>
      </c>
      <c r="P291">
        <v>726.91529060343601</v>
      </c>
      <c r="Q291">
        <v>610.26574749833003</v>
      </c>
      <c r="R291">
        <v>59.962162064226099</v>
      </c>
      <c r="S291" s="1">
        <f>(Table2[[#This Row],[Close Price]]-Table2[[#This Row],[20D EMA]])/Table2[[#This Row],[20D EMA]]</f>
        <v>4.6099063672810657E-2</v>
      </c>
      <c r="T291" s="1">
        <f>(Table2[[#This Row],[Close Price]]-Table2[[#This Row],[50D EMA]])/Table2[[#This Row],[50D EMA]]</f>
        <v>0.12351467984946476</v>
      </c>
      <c r="U291" s="1">
        <f>(Table2[[#This Row],[Close Price]]-Table2[[#This Row],[200D EMA]])/Table2[[#This Row],[200D EMA]]</f>
        <v>0.3382694397447481</v>
      </c>
      <c r="V291">
        <v>1.3510853203044799</v>
      </c>
      <c r="W291">
        <v>805</v>
      </c>
      <c r="X291">
        <v>828</v>
      </c>
      <c r="Y291">
        <v>777.55</v>
      </c>
      <c r="Z291">
        <v>834.45</v>
      </c>
      <c r="AA291">
        <v>768.55</v>
      </c>
      <c r="AB291">
        <v>852.15</v>
      </c>
      <c r="AC291" s="1">
        <f>(Table2[[#This Row],[Close Price]]/Table2[[#This Row],[Day Low]])-1</f>
        <v>1.4534161490683317E-2</v>
      </c>
      <c r="AD291" s="1">
        <f>(Table2[[#This Row],[Day High]]/Table2[[#This Row],[Close Price]])-1</f>
        <v>1.383616995224668E-2</v>
      </c>
      <c r="AE291" s="1">
        <f>(Table2[[#This Row],[Close Price]]/Table2[[#This Row],[Current Week Low]])-1</f>
        <v>5.0350459777506407E-2</v>
      </c>
      <c r="AF291" s="1">
        <f>(Table2[[#This Row],[Current Week High]]/Table2[[#This Row],[Close Price]])-1</f>
        <v>2.1733806783396536E-2</v>
      </c>
      <c r="AG291" s="1">
        <f>(Table2[[#This Row],[Close Price]]/Table2[[#This Row],[Current Month Low]])-1</f>
        <v>6.265044564439548E-2</v>
      </c>
      <c r="AH291" s="1">
        <f>(Table2[[#This Row],[Current Month High]]/Table2[[#This Row],[Close Price]])-1</f>
        <v>4.340639157585402E-2</v>
      </c>
      <c r="AI291">
        <v>4.3406391575854002</v>
      </c>
      <c r="AJ291">
        <v>103.996503059822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0.11</v>
      </c>
      <c r="AM291" t="s">
        <v>3226</v>
      </c>
      <c r="AN291">
        <v>3.18</v>
      </c>
      <c r="AO291" t="s">
        <v>3226</v>
      </c>
      <c r="AP291">
        <v>-5.5922459878815001E-2</v>
      </c>
      <c r="AQ291">
        <f>(Table2[[#This Row],[Sharpe Ratio]]-AVERAGE(Table2[Sharpe Ratio]))/_xlfn.STDEV.P(Table2[Sharpe Ratio])</f>
        <v>-1.3861146992425466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0.42169945910553719</v>
      </c>
      <c r="AS291">
        <f>_xlfn.RANK.AVG(Table2[[#This Row],[1Y Return vs Nifty Z-Score]],Table2[1Y Return vs Nifty Z-Score])</f>
        <v>152</v>
      </c>
      <c r="AT291">
        <f>_xlfn.RANK.AVG(Table2[[#This Row],[6M Return vs Nifty Z-Score]],Table2[6M Return vs Nifty Z-Score])</f>
        <v>103</v>
      </c>
      <c r="AU291">
        <f>_xlfn.RANK.AVG(Table2[[#This Row],[Sharpe Ratio Z-Score]],Table2[Sharpe Ratio Z-Score])</f>
        <v>673</v>
      </c>
      <c r="AV291">
        <f>(Table2[[#This Row],[Rank 1Y]]+Table2[[#This Row],[Rank 6M]]+Table2[[#This Row],[Rank Sharpe]])/3</f>
        <v>309.33333333333331</v>
      </c>
    </row>
    <row r="292" spans="1:48" x14ac:dyDescent="0.3">
      <c r="A292" t="s">
        <v>1288</v>
      </c>
      <c r="B292" t="s">
        <v>1289</v>
      </c>
      <c r="C292" t="s">
        <v>3174</v>
      </c>
      <c r="D292" t="s">
        <v>206</v>
      </c>
      <c r="E292">
        <v>9097.1452769999996</v>
      </c>
      <c r="F292">
        <v>461.45</v>
      </c>
      <c r="G292">
        <v>22.4665275855691</v>
      </c>
      <c r="H292">
        <f>(Table2[[#This Row],[1Y Return vs Nifty]]-AVERAGE(Table2[1Y Return vs Nifty]))/_xlfn.STDEV.P(Table2[1Y Return vs Nifty])</f>
        <v>-0.10721008276721515</v>
      </c>
      <c r="I292">
        <v>7.2346199158118898</v>
      </c>
      <c r="J292">
        <f>(Table2[[#This Row],[1M Return vs Nifty]]-AVERAGE(Table2[1M Return vs Nifty]))/_xlfn.STDEV.P(Table2[1M Return vs Nifty])</f>
        <v>0.81648283706894242</v>
      </c>
      <c r="K292">
        <v>74.199412648884106</v>
      </c>
      <c r="L292">
        <f>(Table2[[#This Row],[6M Return vs Nifty]]-AVERAGE(Table2[6M Return vs Nifty]))/_xlfn.STDEV.P(Table2[6M Return vs Nifty])</f>
        <v>1.5068938844605839</v>
      </c>
      <c r="M292">
        <v>-2.7264937027976499</v>
      </c>
      <c r="N292">
        <f>(Table2[[#This Row],[1W Return vs Nifty]]-AVERAGE(Table2[1W Return vs Nifty]))/_xlfn.STDEV.P(Table2[1W Return vs Nifty])</f>
        <v>-3.8445525625745748E-3</v>
      </c>
      <c r="O292">
        <v>444.18</v>
      </c>
      <c r="P292">
        <v>416.225583817509</v>
      </c>
      <c r="Q292">
        <v>333.15542306499998</v>
      </c>
      <c r="R292">
        <v>64.949529069875496</v>
      </c>
      <c r="S292" s="1">
        <f>(Table2[[#This Row],[Close Price]]-Table2[[#This Row],[20D EMA]])/Table2[[#This Row],[20D EMA]]</f>
        <v>3.8880633977216403E-2</v>
      </c>
      <c r="T292" s="1">
        <f>(Table2[[#This Row],[Close Price]]-Table2[[#This Row],[50D EMA]])/Table2[[#This Row],[50D EMA]]</f>
        <v>0.10865361943325255</v>
      </c>
      <c r="U292" s="1">
        <f>(Table2[[#This Row],[Close Price]]-Table2[[#This Row],[200D EMA]])/Table2[[#This Row],[200D EMA]]</f>
        <v>0.38508926480830302</v>
      </c>
      <c r="V292">
        <v>0.55595001644908104</v>
      </c>
      <c r="W292">
        <v>455.75</v>
      </c>
      <c r="X292">
        <v>468.45</v>
      </c>
      <c r="Y292">
        <v>441</v>
      </c>
      <c r="Z292">
        <v>469.3</v>
      </c>
      <c r="AA292">
        <v>441</v>
      </c>
      <c r="AB292">
        <v>469.3</v>
      </c>
      <c r="AC292" s="1">
        <f>(Table2[[#This Row],[Close Price]]/Table2[[#This Row],[Day Low]])-1</f>
        <v>1.2506856829402002E-2</v>
      </c>
      <c r="AD292" s="1">
        <f>(Table2[[#This Row],[Day High]]/Table2[[#This Row],[Close Price]])-1</f>
        <v>1.5169574168382383E-2</v>
      </c>
      <c r="AE292" s="1">
        <f>(Table2[[#This Row],[Close Price]]/Table2[[#This Row],[Current Week Low]])-1</f>
        <v>4.6371882086167826E-2</v>
      </c>
      <c r="AF292" s="1">
        <f>(Table2[[#This Row],[Current Week High]]/Table2[[#This Row],[Close Price]])-1</f>
        <v>1.7011593888828669E-2</v>
      </c>
      <c r="AG292" s="1">
        <f>(Table2[[#This Row],[Close Price]]/Table2[[#This Row],[Current Month Low]])-1</f>
        <v>4.6371882086167826E-2</v>
      </c>
      <c r="AH292" s="1">
        <f>(Table2[[#This Row],[Current Month High]]/Table2[[#This Row],[Close Price]])-1</f>
        <v>1.7011593888828669E-2</v>
      </c>
      <c r="AI292">
        <v>2.8930545021128999</v>
      </c>
      <c r="AJ292">
        <v>92.1907538525614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0.25</v>
      </c>
      <c r="AM292" t="s">
        <v>3226</v>
      </c>
      <c r="AN292">
        <v>-1.59</v>
      </c>
      <c r="AO292" t="s">
        <v>3227</v>
      </c>
      <c r="AQ292">
        <f>(Table2[[#This Row],[Sharpe Ratio]]-AVERAGE(Table2[Sharpe Ratio]))/_xlfn.STDEV.P(Table2[Sharpe Ratio])</f>
        <v>-0.73562862250492922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1.4766934636948075</v>
      </c>
      <c r="AS292">
        <f>_xlfn.RANK.AVG(Table2[[#This Row],[1Y Return vs Nifty Z-Score]],Table2[1Y Return vs Nifty Z-Score])</f>
        <v>328</v>
      </c>
      <c r="AT292">
        <f>_xlfn.RANK.AVG(Table2[[#This Row],[6M Return vs Nifty Z-Score]],Table2[6M Return vs Nifty Z-Score])</f>
        <v>51</v>
      </c>
      <c r="AU292">
        <f>_xlfn.RANK.AVG(Table2[[#This Row],[Sharpe Ratio Z-Score]],Table2[Sharpe Ratio Z-Score])</f>
        <v>551.5</v>
      </c>
      <c r="AV292">
        <f>(Table2[[#This Row],[Rank 1Y]]+Table2[[#This Row],[Rank 6M]]+Table2[[#This Row],[Rank Sharpe]])/3</f>
        <v>310.16666666666669</v>
      </c>
    </row>
    <row r="293" spans="1:48" x14ac:dyDescent="0.3">
      <c r="A293" t="s">
        <v>1615</v>
      </c>
      <c r="B293" t="s">
        <v>1616</v>
      </c>
      <c r="C293" t="s">
        <v>3176</v>
      </c>
      <c r="D293" t="s">
        <v>75</v>
      </c>
      <c r="E293">
        <v>5889.97685</v>
      </c>
      <c r="F293">
        <v>287.5</v>
      </c>
      <c r="G293">
        <v>26.544562126150499</v>
      </c>
      <c r="H293">
        <f>(Table2[[#This Row],[1Y Return vs Nifty]]-AVERAGE(Table2[1Y Return vs Nifty]))/_xlfn.STDEV.P(Table2[1Y Return vs Nifty])</f>
        <v>-4.0142530474809514E-2</v>
      </c>
      <c r="I293">
        <v>-18.281157511420599</v>
      </c>
      <c r="J293">
        <f>(Table2[[#This Row],[1M Return vs Nifty]]-AVERAGE(Table2[1M Return vs Nifty]))/_xlfn.STDEV.P(Table2[1M Return vs Nifty])</f>
        <v>-1.6221103612667387</v>
      </c>
      <c r="K293">
        <v>27.093101766723102</v>
      </c>
      <c r="L293">
        <f>(Table2[[#This Row],[6M Return vs Nifty]]-AVERAGE(Table2[6M Return vs Nifty]))/_xlfn.STDEV.P(Table2[6M Return vs Nifty])</f>
        <v>0.17059313959655495</v>
      </c>
      <c r="M293">
        <v>-9.0588090222218103</v>
      </c>
      <c r="N293">
        <f>(Table2[[#This Row],[1W Return vs Nifty]]-AVERAGE(Table2[1W Return vs Nifty]))/_xlfn.STDEV.P(Table2[1W Return vs Nifty])</f>
        <v>-1.5148830183131223</v>
      </c>
      <c r="O293">
        <v>306.35000000000002</v>
      </c>
      <c r="P293">
        <v>304.58152921123701</v>
      </c>
      <c r="Q293">
        <v>258.28636801236502</v>
      </c>
      <c r="R293">
        <v>35.203130600357902</v>
      </c>
      <c r="S293" s="1">
        <f>(Table2[[#This Row],[Close Price]]-Table2[[#This Row],[20D EMA]])/Table2[[#This Row],[20D EMA]]</f>
        <v>-6.1530928676350648E-2</v>
      </c>
      <c r="T293" s="1">
        <f>(Table2[[#This Row],[Close Price]]-Table2[[#This Row],[50D EMA]])/Table2[[#This Row],[50D EMA]]</f>
        <v>-5.6081960240571341E-2</v>
      </c>
      <c r="U293" s="1">
        <f>(Table2[[#This Row],[Close Price]]-Table2[[#This Row],[200D EMA]])/Table2[[#This Row],[200D EMA]]</f>
        <v>0.11310558978566158</v>
      </c>
      <c r="V293">
        <v>0.87191473072842296</v>
      </c>
      <c r="W293">
        <v>286</v>
      </c>
      <c r="X293">
        <v>300.89999999999998</v>
      </c>
      <c r="Y293">
        <v>283.5</v>
      </c>
      <c r="Z293">
        <v>307.8</v>
      </c>
      <c r="AA293">
        <v>283.5</v>
      </c>
      <c r="AB293">
        <v>321.8</v>
      </c>
      <c r="AC293" s="1">
        <f>(Table2[[#This Row],[Close Price]]/Table2[[#This Row],[Day Low]])-1</f>
        <v>5.2447552447552059E-3</v>
      </c>
      <c r="AD293" s="1">
        <f>(Table2[[#This Row],[Day High]]/Table2[[#This Row],[Close Price]])-1</f>
        <v>4.6608695652173848E-2</v>
      </c>
      <c r="AE293" s="1">
        <f>(Table2[[#This Row],[Close Price]]/Table2[[#This Row],[Current Week Low]])-1</f>
        <v>1.4109347442680775E-2</v>
      </c>
      <c r="AF293" s="1">
        <f>(Table2[[#This Row],[Current Week High]]/Table2[[#This Row],[Close Price]])-1</f>
        <v>7.060869565217387E-2</v>
      </c>
      <c r="AG293" s="1">
        <f>(Table2[[#This Row],[Close Price]]/Table2[[#This Row],[Current Month Low]])-1</f>
        <v>1.4109347442680775E-2</v>
      </c>
      <c r="AH293" s="1">
        <f>(Table2[[#This Row],[Current Month High]]/Table2[[#This Row],[Close Price]])-1</f>
        <v>0.1193043478260869</v>
      </c>
      <c r="AI293">
        <v>28.5565217391304</v>
      </c>
      <c r="AJ293">
        <v>78.626902764833801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</v>
      </c>
      <c r="AM293" t="s">
        <v>3226</v>
      </c>
      <c r="AN293">
        <v>1.64</v>
      </c>
      <c r="AO293" t="s">
        <v>3226</v>
      </c>
      <c r="AP293">
        <v>5.9184229168832002E-2</v>
      </c>
      <c r="AQ293">
        <f>(Table2[[#This Row],[Sharpe Ratio]]-AVERAGE(Table2[Sharpe Ratio]))/_xlfn.STDEV.P(Table2[Sharpe Ratio])</f>
        <v>-4.7201877325969234E-2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-3.0537446477840851</v>
      </c>
      <c r="AS293">
        <f>_xlfn.RANK.AVG(Table2[[#This Row],[1Y Return vs Nifty Z-Score]],Table2[1Y Return vs Nifty Z-Score])</f>
        <v>311</v>
      </c>
      <c r="AT293">
        <f>_xlfn.RANK.AVG(Table2[[#This Row],[6M Return vs Nifty Z-Score]],Table2[6M Return vs Nifty Z-Score])</f>
        <v>260</v>
      </c>
      <c r="AU293">
        <f>_xlfn.RANK.AVG(Table2[[#This Row],[Sharpe Ratio Z-Score]],Table2[Sharpe Ratio Z-Score])</f>
        <v>361</v>
      </c>
      <c r="AV293">
        <f>(Table2[[#This Row],[Rank 1Y]]+Table2[[#This Row],[Rank 6M]]+Table2[[#This Row],[Rank Sharpe]])/3</f>
        <v>310.66666666666669</v>
      </c>
    </row>
    <row r="294" spans="1:48" x14ac:dyDescent="0.3">
      <c r="A294" t="s">
        <v>645</v>
      </c>
      <c r="B294" t="s">
        <v>646</v>
      </c>
      <c r="C294" t="s">
        <v>3182</v>
      </c>
      <c r="D294" t="s">
        <v>282</v>
      </c>
      <c r="E294">
        <v>29539.444656479998</v>
      </c>
      <c r="F294">
        <v>591.79999999999995</v>
      </c>
      <c r="G294">
        <v>12.7104429609149</v>
      </c>
      <c r="H294">
        <f>(Table2[[#This Row],[1Y Return vs Nifty]]-AVERAGE(Table2[1Y Return vs Nifty]))/_xlfn.STDEV.P(Table2[1Y Return vs Nifty])</f>
        <v>-0.26765911997420394</v>
      </c>
      <c r="I294">
        <v>3.7062947926591798</v>
      </c>
      <c r="J294">
        <f>(Table2[[#This Row],[1M Return vs Nifty]]-AVERAGE(Table2[1M Return vs Nifty]))/_xlfn.STDEV.P(Table2[1M Return vs Nifty])</f>
        <v>0.47927384269771606</v>
      </c>
      <c r="K294">
        <v>59.123351403269197</v>
      </c>
      <c r="L294">
        <f>(Table2[[#This Row],[6M Return vs Nifty]]-AVERAGE(Table2[6M Return vs Nifty]))/_xlfn.STDEV.P(Table2[6M Return vs Nifty])</f>
        <v>1.0792197258424825</v>
      </c>
      <c r="M294">
        <v>11.652381360924201</v>
      </c>
      <c r="N294">
        <f>(Table2[[#This Row],[1W Return vs Nifty]]-AVERAGE(Table2[1W Return vs Nifty]))/_xlfn.STDEV.P(Table2[1W Return vs Nifty])</f>
        <v>3.4272911726054609</v>
      </c>
      <c r="O294">
        <v>546.15</v>
      </c>
      <c r="P294">
        <v>521.79474416074095</v>
      </c>
      <c r="Q294">
        <v>460.03788987685903</v>
      </c>
      <c r="R294">
        <v>68.928938368668895</v>
      </c>
      <c r="S294" s="1">
        <f>(Table2[[#This Row],[Close Price]]-Table2[[#This Row],[20D EMA]])/Table2[[#This Row],[20D EMA]]</f>
        <v>8.3585095669687776E-2</v>
      </c>
      <c r="T294" s="1">
        <f>(Table2[[#This Row],[Close Price]]-Table2[[#This Row],[50D EMA]])/Table2[[#This Row],[50D EMA]]</f>
        <v>0.1341624395850442</v>
      </c>
      <c r="U294" s="1">
        <f>(Table2[[#This Row],[Close Price]]-Table2[[#This Row],[200D EMA]])/Table2[[#This Row],[200D EMA]]</f>
        <v>0.28641577796648543</v>
      </c>
      <c r="V294">
        <v>1.7428513733656801</v>
      </c>
      <c r="W294">
        <v>580.29999999999995</v>
      </c>
      <c r="X294">
        <v>602.1</v>
      </c>
      <c r="Y294">
        <v>523.1</v>
      </c>
      <c r="Z294">
        <v>628.29999999999995</v>
      </c>
      <c r="AA294">
        <v>501.35</v>
      </c>
      <c r="AB294">
        <v>628.29999999999995</v>
      </c>
      <c r="AC294" s="1">
        <f>(Table2[[#This Row],[Close Price]]/Table2[[#This Row],[Day Low]])-1</f>
        <v>1.981733586076162E-2</v>
      </c>
      <c r="AD294" s="1">
        <f>(Table2[[#This Row],[Day High]]/Table2[[#This Row],[Close Price]])-1</f>
        <v>1.7404528556945076E-2</v>
      </c>
      <c r="AE294" s="1">
        <f>(Table2[[#This Row],[Close Price]]/Table2[[#This Row],[Current Week Low]])-1</f>
        <v>0.13133244121582854</v>
      </c>
      <c r="AF294" s="1">
        <f>(Table2[[#This Row],[Current Week High]]/Table2[[#This Row],[Close Price]])-1</f>
        <v>6.1676241973639856E-2</v>
      </c>
      <c r="AG294" s="1">
        <f>(Table2[[#This Row],[Close Price]]/Table2[[#This Row],[Current Month Low]])-1</f>
        <v>0.18041288520993293</v>
      </c>
      <c r="AH294" s="1">
        <f>(Table2[[#This Row],[Current Month High]]/Table2[[#This Row],[Close Price]])-1</f>
        <v>6.1676241973639856E-2</v>
      </c>
      <c r="AI294">
        <v>6.1676241973639803</v>
      </c>
      <c r="AJ294">
        <v>76.078548051175204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0.19</v>
      </c>
      <c r="AM294" t="s">
        <v>3226</v>
      </c>
      <c r="AN294">
        <v>11.67</v>
      </c>
      <c r="AO294" t="s">
        <v>3226</v>
      </c>
      <c r="AP294">
        <v>2.4344871833707999E-2</v>
      </c>
      <c r="AQ294">
        <f>(Table2[[#This Row],[Sharpe Ratio]]-AVERAGE(Table2[Sharpe Ratio]))/_xlfn.STDEV.P(Table2[Sharpe Ratio])</f>
        <v>-0.45245080446713648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4.265674816704319</v>
      </c>
      <c r="AS294">
        <f>_xlfn.RANK.AVG(Table2[[#This Row],[1Y Return vs Nifty Z-Score]],Table2[1Y Return vs Nifty Z-Score])</f>
        <v>381</v>
      </c>
      <c r="AT294">
        <f>_xlfn.RANK.AVG(Table2[[#This Row],[6M Return vs Nifty Z-Score]],Table2[6M Return vs Nifty Z-Score])</f>
        <v>94</v>
      </c>
      <c r="AU294">
        <f>_xlfn.RANK.AVG(Table2[[#This Row],[Sharpe Ratio Z-Score]],Table2[Sharpe Ratio Z-Score])</f>
        <v>463</v>
      </c>
      <c r="AV294">
        <f>(Table2[[#This Row],[Rank 1Y]]+Table2[[#This Row],[Rank 6M]]+Table2[[#This Row],[Rank Sharpe]])/3</f>
        <v>312.66666666666669</v>
      </c>
    </row>
    <row r="295" spans="1:48" x14ac:dyDescent="0.3">
      <c r="A295" t="s">
        <v>599</v>
      </c>
      <c r="B295" t="s">
        <v>600</v>
      </c>
      <c r="C295" t="s">
        <v>3166</v>
      </c>
      <c r="D295" t="s">
        <v>18</v>
      </c>
      <c r="E295">
        <v>33471.131443145998</v>
      </c>
      <c r="F295">
        <v>190.98</v>
      </c>
      <c r="G295">
        <v>82.609362853644598</v>
      </c>
      <c r="H295">
        <f>(Table2[[#This Row],[1Y Return vs Nifty]]-AVERAGE(Table2[1Y Return vs Nifty]))/_xlfn.STDEV.P(Table2[1Y Return vs Nifty])</f>
        <v>0.88190188016876414</v>
      </c>
      <c r="I295">
        <v>-14.050978460074299</v>
      </c>
      <c r="J295">
        <f>(Table2[[#This Row],[1M Return vs Nifty]]-AVERAGE(Table2[1M Return vs Nifty]))/_xlfn.STDEV.P(Table2[1M Return vs Nifty])</f>
        <v>-1.2178238020280836</v>
      </c>
      <c r="K295">
        <v>-14.2212499705055</v>
      </c>
      <c r="L295">
        <f>(Table2[[#This Row],[6M Return vs Nifty]]-AVERAGE(Table2[6M Return vs Nifty]))/_xlfn.STDEV.P(Table2[6M Return vs Nifty])</f>
        <v>-1.0014026708616208</v>
      </c>
      <c r="M295">
        <v>-8.7497258013598103</v>
      </c>
      <c r="N295">
        <f>(Table2[[#This Row],[1W Return vs Nifty]]-AVERAGE(Table2[1W Return vs Nifty]))/_xlfn.STDEV.P(Table2[1W Return vs Nifty])</f>
        <v>-1.4411285363769599</v>
      </c>
      <c r="O295">
        <v>200.32</v>
      </c>
      <c r="P295">
        <v>207.428703689635</v>
      </c>
      <c r="Q295">
        <v>191.86873290963001</v>
      </c>
      <c r="R295">
        <v>34.8166826110944</v>
      </c>
      <c r="S295" s="1">
        <f>(Table2[[#This Row],[Close Price]]-Table2[[#This Row],[20D EMA]])/Table2[[#This Row],[20D EMA]]</f>
        <v>-4.6625399361022384E-2</v>
      </c>
      <c r="T295" s="1">
        <f>(Table2[[#This Row],[Close Price]]-Table2[[#This Row],[50D EMA]])/Table2[[#This Row],[50D EMA]]</f>
        <v>-7.9298107721129898E-2</v>
      </c>
      <c r="U295" s="1">
        <f>(Table2[[#This Row],[Close Price]]-Table2[[#This Row],[200D EMA]])/Table2[[#This Row],[200D EMA]]</f>
        <v>-4.6319840453035903E-3</v>
      </c>
      <c r="V295">
        <v>0.28826658145294998</v>
      </c>
      <c r="W295">
        <v>188.08</v>
      </c>
      <c r="X295">
        <v>193.6</v>
      </c>
      <c r="Y295">
        <v>185.06</v>
      </c>
      <c r="Z295">
        <v>197</v>
      </c>
      <c r="AA295">
        <v>185.06</v>
      </c>
      <c r="AB295">
        <v>210.35</v>
      </c>
      <c r="AC295" s="1">
        <f>(Table2[[#This Row],[Close Price]]/Table2[[#This Row],[Day Low]])-1</f>
        <v>1.541897065078679E-2</v>
      </c>
      <c r="AD295" s="1">
        <f>(Table2[[#This Row],[Day High]]/Table2[[#This Row],[Close Price]])-1</f>
        <v>1.371871400146607E-2</v>
      </c>
      <c r="AE295" s="1">
        <f>(Table2[[#This Row],[Close Price]]/Table2[[#This Row],[Current Week Low]])-1</f>
        <v>3.1989624986490828E-2</v>
      </c>
      <c r="AF295" s="1">
        <f>(Table2[[#This Row],[Current Week High]]/Table2[[#This Row],[Close Price]])-1</f>
        <v>3.1521625301078604E-2</v>
      </c>
      <c r="AG295" s="1">
        <f>(Table2[[#This Row],[Close Price]]/Table2[[#This Row],[Current Month Low]])-1</f>
        <v>3.1989624986490828E-2</v>
      </c>
      <c r="AH295" s="1">
        <f>(Table2[[#This Row],[Current Month High]]/Table2[[#This Row],[Close Price]])-1</f>
        <v>0.10142423290396896</v>
      </c>
      <c r="AI295">
        <v>51.4556498062624</v>
      </c>
      <c r="AJ295">
        <v>117.889332572732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-0.16</v>
      </c>
      <c r="AM295" t="s">
        <v>3227</v>
      </c>
      <c r="AN295">
        <v>-8.3800000000000008</v>
      </c>
      <c r="AO295" t="s">
        <v>3227</v>
      </c>
      <c r="AP295">
        <v>0.124287382174256</v>
      </c>
      <c r="AQ295">
        <f>(Table2[[#This Row],[Sharpe Ratio]]-AVERAGE(Table2[Sharpe Ratio]))/_xlfn.STDEV.P(Table2[Sharpe Ratio])</f>
        <v>0.71007336903331975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109</v>
      </c>
      <c r="AT295">
        <f>_xlfn.RANK.AVG(Table2[[#This Row],[6M Return vs Nifty Z-Score]],Table2[6M Return vs Nifty Z-Score])</f>
        <v>665</v>
      </c>
      <c r="AU295">
        <f>_xlfn.RANK.AVG(Table2[[#This Row],[Sharpe Ratio Z-Score]],Table2[Sharpe Ratio Z-Score])</f>
        <v>167</v>
      </c>
      <c r="AV295">
        <f>(Table2[[#This Row],[Rank 1Y]]+Table2[[#This Row],[Rank 6M]]+Table2[[#This Row],[Rank Sharpe]])/3</f>
        <v>313.66666666666669</v>
      </c>
    </row>
    <row r="296" spans="1:48" x14ac:dyDescent="0.3">
      <c r="A296" t="s">
        <v>763</v>
      </c>
      <c r="B296" t="s">
        <v>764</v>
      </c>
      <c r="C296" t="s">
        <v>3167</v>
      </c>
      <c r="D296" t="s">
        <v>765</v>
      </c>
      <c r="E296">
        <v>22162.860759325002</v>
      </c>
      <c r="F296">
        <v>1580.15</v>
      </c>
      <c r="G296">
        <v>14.8895252859795</v>
      </c>
      <c r="H296">
        <f>(Table2[[#This Row],[1Y Return vs Nifty]]-AVERAGE(Table2[1Y Return vs Nifty]))/_xlfn.STDEV.P(Table2[1Y Return vs Nifty])</f>
        <v>-0.23182182719715669</v>
      </c>
      <c r="I296">
        <v>-5.6715536313456498</v>
      </c>
      <c r="J296">
        <f>(Table2[[#This Row],[1M Return vs Nifty]]-AVERAGE(Table2[1M Return vs Nifty]))/_xlfn.STDEV.P(Table2[1M Return vs Nifty])</f>
        <v>-0.41698563624701679</v>
      </c>
      <c r="K296">
        <v>39.3446339172961</v>
      </c>
      <c r="L296">
        <f>(Table2[[#This Row],[6M Return vs Nifty]]-AVERAGE(Table2[6M Return vs Nifty]))/_xlfn.STDEV.P(Table2[6M Return vs Nifty])</f>
        <v>0.51814172134584691</v>
      </c>
      <c r="M296">
        <v>-7.7730536360597497</v>
      </c>
      <c r="N296">
        <f>(Table2[[#This Row],[1W Return vs Nifty]]-AVERAGE(Table2[1W Return vs Nifty]))/_xlfn.STDEV.P(Table2[1W Return vs Nifty])</f>
        <v>-1.2080717260710461</v>
      </c>
      <c r="O296">
        <v>1586.05</v>
      </c>
      <c r="P296">
        <v>1512.1163193643499</v>
      </c>
      <c r="Q296">
        <v>1295.7462468813501</v>
      </c>
      <c r="R296">
        <v>45.821410553392099</v>
      </c>
      <c r="S296" s="1">
        <f>(Table2[[#This Row],[Close Price]]-Table2[[#This Row],[20D EMA]])/Table2[[#This Row],[20D EMA]]</f>
        <v>-3.7199331673023321E-3</v>
      </c>
      <c r="T296" s="1">
        <f>(Table2[[#This Row],[Close Price]]-Table2[[#This Row],[50D EMA]])/Table2[[#This Row],[50D EMA]]</f>
        <v>4.4992359228190573E-2</v>
      </c>
      <c r="U296" s="1">
        <f>(Table2[[#This Row],[Close Price]]-Table2[[#This Row],[200D EMA]])/Table2[[#This Row],[200D EMA]]</f>
        <v>0.21949031594971891</v>
      </c>
      <c r="V296">
        <v>0.29456705849367798</v>
      </c>
      <c r="W296">
        <v>1558.05</v>
      </c>
      <c r="X296">
        <v>1586.85</v>
      </c>
      <c r="Y296">
        <v>1541</v>
      </c>
      <c r="Z296">
        <v>1619.9</v>
      </c>
      <c r="AA296">
        <v>1541</v>
      </c>
      <c r="AB296">
        <v>1682.95</v>
      </c>
      <c r="AC296" s="1">
        <f>(Table2[[#This Row],[Close Price]]/Table2[[#This Row],[Day Low]])-1</f>
        <v>1.4184397163120588E-2</v>
      </c>
      <c r="AD296" s="1">
        <f>(Table2[[#This Row],[Day High]]/Table2[[#This Row],[Close Price]])-1</f>
        <v>4.2401037876149683E-3</v>
      </c>
      <c r="AE296" s="1">
        <f>(Table2[[#This Row],[Close Price]]/Table2[[#This Row],[Current Week Low]])-1</f>
        <v>2.5405580791693749E-2</v>
      </c>
      <c r="AF296" s="1">
        <f>(Table2[[#This Row],[Current Week High]]/Table2[[#This Row],[Close Price]])-1</f>
        <v>2.5155839635477628E-2</v>
      </c>
      <c r="AG296" s="1">
        <f>(Table2[[#This Row],[Close Price]]/Table2[[#This Row],[Current Month Low]])-1</f>
        <v>2.5405580791693749E-2</v>
      </c>
      <c r="AH296" s="1">
        <f>(Table2[[#This Row],[Current Month High]]/Table2[[#This Row],[Close Price]])-1</f>
        <v>6.5057114830870511E-2</v>
      </c>
      <c r="AI296">
        <v>8.53399993671486</v>
      </c>
      <c r="AJ296">
        <v>59.909932702524898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-0.06</v>
      </c>
      <c r="AM296" t="s">
        <v>3227</v>
      </c>
      <c r="AN296">
        <v>-4.84</v>
      </c>
      <c r="AO296" t="s">
        <v>3227</v>
      </c>
      <c r="AP296">
        <v>4.2519868187900003E-2</v>
      </c>
      <c r="AQ296">
        <f>(Table2[[#This Row],[Sharpe Ratio]]-AVERAGE(Table2[Sharpe Ratio]))/_xlfn.STDEV.P(Table2[Sharpe Ratio])</f>
        <v>-0.24104053927532246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-1.5797780074446952</v>
      </c>
      <c r="AS296">
        <f>_xlfn.RANK.AVG(Table2[[#This Row],[1Y Return vs Nifty Z-Score]],Table2[1Y Return vs Nifty Z-Score])</f>
        <v>370</v>
      </c>
      <c r="AT296">
        <f>_xlfn.RANK.AVG(Table2[[#This Row],[6M Return vs Nifty Z-Score]],Table2[6M Return vs Nifty Z-Score])</f>
        <v>174</v>
      </c>
      <c r="AU296">
        <f>_xlfn.RANK.AVG(Table2[[#This Row],[Sharpe Ratio Z-Score]],Table2[Sharpe Ratio Z-Score])</f>
        <v>402</v>
      </c>
      <c r="AV296">
        <f>(Table2[[#This Row],[Rank 1Y]]+Table2[[#This Row],[Rank 6M]]+Table2[[#This Row],[Rank Sharpe]])/3</f>
        <v>315.33333333333331</v>
      </c>
    </row>
    <row r="297" spans="1:48" x14ac:dyDescent="0.3">
      <c r="A297" t="s">
        <v>1203</v>
      </c>
      <c r="B297" t="s">
        <v>1204</v>
      </c>
      <c r="C297" t="s">
        <v>3177</v>
      </c>
      <c r="D297" t="s">
        <v>124</v>
      </c>
      <c r="E297">
        <v>10186.975380780001</v>
      </c>
      <c r="F297">
        <v>1197.9000000000001</v>
      </c>
      <c r="G297">
        <v>40.000036842515499</v>
      </c>
      <c r="H297">
        <f>(Table2[[#This Row],[1Y Return vs Nifty]]-AVERAGE(Table2[1Y Return vs Nifty]))/_xlfn.STDEV.P(Table2[1Y Return vs Nifty])</f>
        <v>0.18114685419781129</v>
      </c>
      <c r="I297">
        <v>-13.8712914142373</v>
      </c>
      <c r="J297">
        <f>(Table2[[#This Row],[1M Return vs Nifty]]-AVERAGE(Table2[1M Return vs Nifty]))/_xlfn.STDEV.P(Table2[1M Return vs Nifty])</f>
        <v>-1.2006507564857021</v>
      </c>
      <c r="K297">
        <v>36.855075359296102</v>
      </c>
      <c r="L297">
        <f>(Table2[[#This Row],[6M Return vs Nifty]]-AVERAGE(Table2[6M Return vs Nifty]))/_xlfn.STDEV.P(Table2[6M Return vs Nifty])</f>
        <v>0.44751850986659986</v>
      </c>
      <c r="M297">
        <v>-8.1928941340062291</v>
      </c>
      <c r="N297">
        <f>(Table2[[#This Row],[1W Return vs Nifty]]-AVERAGE(Table2[1W Return vs Nifty]))/_xlfn.STDEV.P(Table2[1W Return vs Nifty])</f>
        <v>-1.3082554834924442</v>
      </c>
      <c r="O297">
        <v>1237.58</v>
      </c>
      <c r="P297">
        <v>1201.3892834164501</v>
      </c>
      <c r="Q297">
        <v>1014.5311807386</v>
      </c>
      <c r="R297">
        <v>36.590989008547801</v>
      </c>
      <c r="S297" s="1">
        <f>(Table2[[#This Row],[Close Price]]-Table2[[#This Row],[20D EMA]])/Table2[[#This Row],[20D EMA]]</f>
        <v>-3.2062573732607055E-2</v>
      </c>
      <c r="T297" s="1">
        <f>(Table2[[#This Row],[Close Price]]-Table2[[#This Row],[50D EMA]])/Table2[[#This Row],[50D EMA]]</f>
        <v>-2.9043736818821619E-3</v>
      </c>
      <c r="U297" s="1">
        <f>(Table2[[#This Row],[Close Price]]-Table2[[#This Row],[200D EMA]])/Table2[[#This Row],[200D EMA]]</f>
        <v>0.18074241851088668</v>
      </c>
      <c r="V297">
        <v>0.33175234584851099</v>
      </c>
      <c r="W297">
        <v>1190.3</v>
      </c>
      <c r="X297">
        <v>1224.5</v>
      </c>
      <c r="Y297">
        <v>1150</v>
      </c>
      <c r="Z297">
        <v>1252</v>
      </c>
      <c r="AA297">
        <v>1150</v>
      </c>
      <c r="AB297">
        <v>1300</v>
      </c>
      <c r="AC297" s="1">
        <f>(Table2[[#This Row],[Close Price]]/Table2[[#This Row],[Day Low]])-1</f>
        <v>6.3849449718560436E-3</v>
      </c>
      <c r="AD297" s="1">
        <f>(Table2[[#This Row],[Day High]]/Table2[[#This Row],[Close Price]])-1</f>
        <v>2.2205526337757631E-2</v>
      </c>
      <c r="AE297" s="1">
        <f>(Table2[[#This Row],[Close Price]]/Table2[[#This Row],[Current Week Low]])-1</f>
        <v>4.1652173913043544E-2</v>
      </c>
      <c r="AF297" s="1">
        <f>(Table2[[#This Row],[Current Week High]]/Table2[[#This Row],[Close Price]])-1</f>
        <v>4.5162367476416998E-2</v>
      </c>
      <c r="AG297" s="1">
        <f>(Table2[[#This Row],[Close Price]]/Table2[[#This Row],[Current Month Low]])-1</f>
        <v>4.1652173913043544E-2</v>
      </c>
      <c r="AH297" s="1">
        <f>(Table2[[#This Row],[Current Month High]]/Table2[[#This Row],[Close Price]])-1</f>
        <v>8.5232490191167853E-2</v>
      </c>
      <c r="AI297">
        <v>15.531346523082</v>
      </c>
      <c r="AJ297">
        <v>72.844672101579903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-0.09</v>
      </c>
      <c r="AM297" t="s">
        <v>3227</v>
      </c>
      <c r="AN297">
        <v>-5.67</v>
      </c>
      <c r="AO297" t="s">
        <v>3227</v>
      </c>
      <c r="AP297">
        <v>4.6223497970650004E-3</v>
      </c>
      <c r="AQ297">
        <f>(Table2[[#This Row],[Sharpe Ratio]]-AVERAGE(Table2[Sharpe Ratio]))/_xlfn.STDEV.P(Table2[Sharpe Ratio])</f>
        <v>-0.68186177835469919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-2.5621026542684344</v>
      </c>
      <c r="AS297">
        <f>_xlfn.RANK.AVG(Table2[[#This Row],[1Y Return vs Nifty Z-Score]],Table2[1Y Return vs Nifty Z-Score])</f>
        <v>246</v>
      </c>
      <c r="AT297">
        <f>_xlfn.RANK.AVG(Table2[[#This Row],[6M Return vs Nifty Z-Score]],Table2[6M Return vs Nifty Z-Score])</f>
        <v>187</v>
      </c>
      <c r="AU297">
        <f>_xlfn.RANK.AVG(Table2[[#This Row],[Sharpe Ratio Z-Score]],Table2[Sharpe Ratio Z-Score])</f>
        <v>517</v>
      </c>
      <c r="AV297">
        <f>(Table2[[#This Row],[Rank 1Y]]+Table2[[#This Row],[Rank 6M]]+Table2[[#This Row],[Rank Sharpe]])/3</f>
        <v>316.66666666666669</v>
      </c>
    </row>
    <row r="298" spans="1:48" x14ac:dyDescent="0.3">
      <c r="A298" t="s">
        <v>432</v>
      </c>
      <c r="B298" t="s">
        <v>433</v>
      </c>
      <c r="C298" t="s">
        <v>3168</v>
      </c>
      <c r="D298" t="s">
        <v>51</v>
      </c>
      <c r="E298">
        <v>53352.83557625</v>
      </c>
      <c r="F298">
        <v>4841.8999999999996</v>
      </c>
      <c r="G298">
        <v>47.226267533458802</v>
      </c>
      <c r="H298">
        <f>(Table2[[#This Row],[1Y Return vs Nifty]]-AVERAGE(Table2[1Y Return vs Nifty]))/_xlfn.STDEV.P(Table2[1Y Return vs Nifty])</f>
        <v>0.29998979187256952</v>
      </c>
      <c r="I298">
        <v>19.790698135164</v>
      </c>
      <c r="J298">
        <f>(Table2[[#This Row],[1M Return vs Nifty]]-AVERAGE(Table2[1M Return vs Nifty]))/_xlfn.STDEV.P(Table2[1M Return vs Nifty])</f>
        <v>2.0164920090725991</v>
      </c>
      <c r="K298">
        <v>8.9190325425919905</v>
      </c>
      <c r="L298">
        <f>(Table2[[#This Row],[6M Return vs Nifty]]-AVERAGE(Table2[6M Return vs Nifty]))/_xlfn.STDEV.P(Table2[6M Return vs Nifty])</f>
        <v>-0.34496458051805207</v>
      </c>
      <c r="M298">
        <v>-2.1517011081727202</v>
      </c>
      <c r="N298">
        <f>(Table2[[#This Row],[1W Return vs Nifty]]-AVERAGE(Table2[1W Return vs Nifty]))/_xlfn.STDEV.P(Table2[1W Return vs Nifty])</f>
        <v>0.13331439744148366</v>
      </c>
      <c r="O298">
        <v>4661.6099999999997</v>
      </c>
      <c r="P298">
        <v>4512.8327623298801</v>
      </c>
      <c r="Q298">
        <v>4124.9276100361503</v>
      </c>
      <c r="R298">
        <v>57.468716688569899</v>
      </c>
      <c r="S298" s="1">
        <f>(Table2[[#This Row],[Close Price]]-Table2[[#This Row],[20D EMA]])/Table2[[#This Row],[20D EMA]]</f>
        <v>3.8675479072680895E-2</v>
      </c>
      <c r="T298" s="1">
        <f>(Table2[[#This Row],[Close Price]]-Table2[[#This Row],[50D EMA]])/Table2[[#This Row],[50D EMA]]</f>
        <v>7.2918110419901552E-2</v>
      </c>
      <c r="U298" s="1">
        <f>(Table2[[#This Row],[Close Price]]-Table2[[#This Row],[200D EMA]])/Table2[[#This Row],[200D EMA]]</f>
        <v>0.17381453876170347</v>
      </c>
      <c r="V298">
        <v>1.3701957641365501</v>
      </c>
      <c r="W298">
        <v>4811.75</v>
      </c>
      <c r="X298">
        <v>5039.95</v>
      </c>
      <c r="Y298">
        <v>4600</v>
      </c>
      <c r="Z298">
        <v>5039.95</v>
      </c>
      <c r="AA298">
        <v>4600</v>
      </c>
      <c r="AB298">
        <v>5133.75</v>
      </c>
      <c r="AC298" s="1">
        <f>(Table2[[#This Row],[Close Price]]/Table2[[#This Row],[Day Low]])-1</f>
        <v>6.265911570634275E-3</v>
      </c>
      <c r="AD298" s="1">
        <f>(Table2[[#This Row],[Day High]]/Table2[[#This Row],[Close Price]])-1</f>
        <v>4.0903364381750906E-2</v>
      </c>
      <c r="AE298" s="1">
        <f>(Table2[[#This Row],[Close Price]]/Table2[[#This Row],[Current Week Low]])-1</f>
        <v>5.2586956521738948E-2</v>
      </c>
      <c r="AF298" s="1">
        <f>(Table2[[#This Row],[Current Week High]]/Table2[[#This Row],[Close Price]])-1</f>
        <v>4.0903364381750906E-2</v>
      </c>
      <c r="AG298" s="1">
        <f>(Table2[[#This Row],[Close Price]]/Table2[[#This Row],[Current Month Low]])-1</f>
        <v>5.2586956521738948E-2</v>
      </c>
      <c r="AH298" s="1">
        <f>(Table2[[#This Row],[Current Month High]]/Table2[[#This Row],[Close Price]])-1</f>
        <v>6.0275924740287978E-2</v>
      </c>
      <c r="AI298">
        <v>6.6936533179123998</v>
      </c>
      <c r="AJ298">
        <v>80.331471135940305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-0.02</v>
      </c>
      <c r="AM298" t="s">
        <v>3227</v>
      </c>
      <c r="AN298">
        <v>3.78</v>
      </c>
      <c r="AO298" t="s">
        <v>3226</v>
      </c>
      <c r="AP298">
        <v>7.1522248588031995E-2</v>
      </c>
      <c r="AQ298">
        <f>(Table2[[#This Row],[Sharpe Ratio]]-AVERAGE(Table2[Sharpe Ratio]))/_xlfn.STDEV.P(Table2[Sharpe Ratio])</f>
        <v>9.6313087217790125E-2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2.2011447050863904</v>
      </c>
      <c r="AS298">
        <f>_xlfn.RANK.AVG(Table2[[#This Row],[1Y Return vs Nifty Z-Score]],Table2[1Y Return vs Nifty Z-Score])</f>
        <v>211</v>
      </c>
      <c r="AT298">
        <f>_xlfn.RANK.AVG(Table2[[#This Row],[6M Return vs Nifty Z-Score]],Table2[6M Return vs Nifty Z-Score])</f>
        <v>425</v>
      </c>
      <c r="AU298">
        <f>_xlfn.RANK.AVG(Table2[[#This Row],[Sharpe Ratio Z-Score]],Table2[Sharpe Ratio Z-Score])</f>
        <v>318</v>
      </c>
      <c r="AV298">
        <f>(Table2[[#This Row],[Rank 1Y]]+Table2[[#This Row],[Rank 6M]]+Table2[[#This Row],[Rank Sharpe]])/3</f>
        <v>318</v>
      </c>
    </row>
    <row r="299" spans="1:48" x14ac:dyDescent="0.3">
      <c r="A299" t="s">
        <v>1862</v>
      </c>
      <c r="B299" t="s">
        <v>1863</v>
      </c>
      <c r="C299" t="s">
        <v>3172</v>
      </c>
      <c r="D299" t="s">
        <v>54</v>
      </c>
      <c r="E299">
        <v>4084.8042069099902</v>
      </c>
      <c r="F299">
        <v>407.35</v>
      </c>
      <c r="G299">
        <v>11.9553963944053</v>
      </c>
      <c r="H299">
        <f>(Table2[[#This Row],[1Y Return vs Nifty]]-AVERAGE(Table2[1Y Return vs Nifty]))/_xlfn.STDEV.P(Table2[1Y Return vs Nifty])</f>
        <v>-0.28007665214041372</v>
      </c>
      <c r="I299">
        <v>8.4064258452181502</v>
      </c>
      <c r="J299">
        <f>(Table2[[#This Row],[1M Return vs Nifty]]-AVERAGE(Table2[1M Return vs Nifty]))/_xlfn.STDEV.P(Table2[1M Return vs Nifty])</f>
        <v>0.92847464203623731</v>
      </c>
      <c r="K299">
        <v>28.493262621190699</v>
      </c>
      <c r="L299">
        <f>(Table2[[#This Row],[6M Return vs Nifty]]-AVERAGE(Table2[6M Return vs Nifty]))/_xlfn.STDEV.P(Table2[6M Return vs Nifty])</f>
        <v>0.21031257331393952</v>
      </c>
      <c r="M299">
        <v>2.2963624201958699</v>
      </c>
      <c r="N299">
        <f>(Table2[[#This Row],[1W Return vs Nifty]]-AVERAGE(Table2[1W Return vs Nifty]))/_xlfn.STDEV.P(Table2[1W Return vs Nifty])</f>
        <v>1.1947263376918384</v>
      </c>
      <c r="O299">
        <v>392.95</v>
      </c>
      <c r="P299">
        <v>374.53535436748001</v>
      </c>
      <c r="Q299">
        <v>334.51785034828902</v>
      </c>
      <c r="R299">
        <v>59.100738114061599</v>
      </c>
      <c r="S299" s="1">
        <f>(Table2[[#This Row],[Close Price]]-Table2[[#This Row],[20D EMA]])/Table2[[#This Row],[20D EMA]]</f>
        <v>3.6645883700216403E-2</v>
      </c>
      <c r="T299" s="1">
        <f>(Table2[[#This Row],[Close Price]]-Table2[[#This Row],[50D EMA]])/Table2[[#This Row],[50D EMA]]</f>
        <v>8.7614280600926964E-2</v>
      </c>
      <c r="U299" s="1">
        <f>(Table2[[#This Row],[Close Price]]-Table2[[#This Row],[200D EMA]])/Table2[[#This Row],[200D EMA]]</f>
        <v>0.21772276001379465</v>
      </c>
      <c r="V299">
        <v>1.19978736103728</v>
      </c>
      <c r="W299">
        <v>403.05</v>
      </c>
      <c r="X299">
        <v>413.65</v>
      </c>
      <c r="Y299">
        <v>385.25</v>
      </c>
      <c r="Z299">
        <v>434</v>
      </c>
      <c r="AA299">
        <v>385.25</v>
      </c>
      <c r="AB299">
        <v>434</v>
      </c>
      <c r="AC299" s="1">
        <f>(Table2[[#This Row],[Close Price]]/Table2[[#This Row],[Day Low]])-1</f>
        <v>1.0668651532067974E-2</v>
      </c>
      <c r="AD299" s="1">
        <f>(Table2[[#This Row],[Day High]]/Table2[[#This Row],[Close Price]])-1</f>
        <v>1.546581563765792E-2</v>
      </c>
      <c r="AE299" s="1">
        <f>(Table2[[#This Row],[Close Price]]/Table2[[#This Row],[Current Week Low]])-1</f>
        <v>5.7365347177157799E-2</v>
      </c>
      <c r="AF299" s="1">
        <f>(Table2[[#This Row],[Current Week High]]/Table2[[#This Row],[Close Price]])-1</f>
        <v>6.5422855038664407E-2</v>
      </c>
      <c r="AG299" s="1">
        <f>(Table2[[#This Row],[Close Price]]/Table2[[#This Row],[Current Month Low]])-1</f>
        <v>5.7365347177157799E-2</v>
      </c>
      <c r="AH299" s="1">
        <f>(Table2[[#This Row],[Current Month High]]/Table2[[#This Row],[Close Price]])-1</f>
        <v>6.5422855038664407E-2</v>
      </c>
      <c r="AI299">
        <v>6.5422855038664398</v>
      </c>
      <c r="AJ299">
        <v>71.624183694965197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-0.05</v>
      </c>
      <c r="AM299" t="s">
        <v>3227</v>
      </c>
      <c r="AN299">
        <v>-0.17</v>
      </c>
      <c r="AO299" t="s">
        <v>3227</v>
      </c>
      <c r="AP299">
        <v>6.9305389821947005E-2</v>
      </c>
      <c r="AQ299">
        <f>(Table2[[#This Row],[Sharpe Ratio]]-AVERAGE(Table2[Sharpe Ratio]))/_xlfn.STDEV.P(Table2[Sharpe Ratio])</f>
        <v>7.0526743688608146E-2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2.1239636445902095</v>
      </c>
      <c r="AS299">
        <f>_xlfn.RANK.AVG(Table2[[#This Row],[1Y Return vs Nifty Z-Score]],Table2[1Y Return vs Nifty Z-Score])</f>
        <v>385</v>
      </c>
      <c r="AT299">
        <f>_xlfn.RANK.AVG(Table2[[#This Row],[6M Return vs Nifty Z-Score]],Table2[6M Return vs Nifty Z-Score])</f>
        <v>241</v>
      </c>
      <c r="AU299">
        <f>_xlfn.RANK.AVG(Table2[[#This Row],[Sharpe Ratio Z-Score]],Table2[Sharpe Ratio Z-Score])</f>
        <v>328</v>
      </c>
      <c r="AV299">
        <f>(Table2[[#This Row],[Rank 1Y]]+Table2[[#This Row],[Rank 6M]]+Table2[[#This Row],[Rank Sharpe]])/3</f>
        <v>318</v>
      </c>
    </row>
    <row r="300" spans="1:48" x14ac:dyDescent="0.3">
      <c r="A300" t="s">
        <v>584</v>
      </c>
      <c r="B300" t="s">
        <v>585</v>
      </c>
      <c r="C300" t="s">
        <v>3170</v>
      </c>
      <c r="D300" t="s">
        <v>173</v>
      </c>
      <c r="E300">
        <v>34398.3825</v>
      </c>
      <c r="F300">
        <v>788.05</v>
      </c>
      <c r="G300">
        <v>13.0635474406709</v>
      </c>
      <c r="H300">
        <f>(Table2[[#This Row],[1Y Return vs Nifty]]-AVERAGE(Table2[1Y Return vs Nifty]))/_xlfn.STDEV.P(Table2[1Y Return vs Nifty])</f>
        <v>-0.26185194670849099</v>
      </c>
      <c r="I300">
        <v>-6.1369685066750703</v>
      </c>
      <c r="J300">
        <f>(Table2[[#This Row],[1M Return vs Nifty]]-AVERAGE(Table2[1M Return vs Nifty]))/_xlfn.STDEV.P(Table2[1M Return vs Nifty])</f>
        <v>-0.4614662542732289</v>
      </c>
      <c r="K300">
        <v>64.939226111077204</v>
      </c>
      <c r="L300">
        <f>(Table2[[#This Row],[6M Return vs Nifty]]-AVERAGE(Table2[6M Return vs Nifty]))/_xlfn.STDEV.P(Table2[6M Return vs Nifty])</f>
        <v>1.2442030913096103</v>
      </c>
      <c r="M300">
        <v>-5.1405661761412098</v>
      </c>
      <c r="N300">
        <f>(Table2[[#This Row],[1W Return vs Nifty]]-AVERAGE(Table2[1W Return vs Nifty]))/_xlfn.STDEV.P(Table2[1W Return vs Nifty])</f>
        <v>-0.57989867847483223</v>
      </c>
      <c r="O300">
        <v>813.38</v>
      </c>
      <c r="P300">
        <v>782.87362253408696</v>
      </c>
      <c r="Q300">
        <v>635.57877365906495</v>
      </c>
      <c r="R300">
        <v>27.448267736104501</v>
      </c>
      <c r="S300" s="1">
        <f>(Table2[[#This Row],[Close Price]]-Table2[[#This Row],[20D EMA]])/Table2[[#This Row],[20D EMA]]</f>
        <v>-3.1141655806634097E-2</v>
      </c>
      <c r="T300" s="1">
        <f>(Table2[[#This Row],[Close Price]]-Table2[[#This Row],[50D EMA]])/Table2[[#This Row],[50D EMA]]</f>
        <v>6.6120218090342017E-3</v>
      </c>
      <c r="U300" s="1">
        <f>(Table2[[#This Row],[Close Price]]-Table2[[#This Row],[200D EMA]])/Table2[[#This Row],[200D EMA]]</f>
        <v>0.23989351542240633</v>
      </c>
      <c r="V300">
        <v>0.45232283691487501</v>
      </c>
      <c r="W300">
        <v>786.2</v>
      </c>
      <c r="X300">
        <v>809</v>
      </c>
      <c r="Y300">
        <v>786.2</v>
      </c>
      <c r="Z300">
        <v>846.75</v>
      </c>
      <c r="AA300">
        <v>786.2</v>
      </c>
      <c r="AB300">
        <v>860</v>
      </c>
      <c r="AC300" s="1">
        <f>(Table2[[#This Row],[Close Price]]/Table2[[#This Row],[Day Low]])-1</f>
        <v>2.3530908165860787E-3</v>
      </c>
      <c r="AD300" s="1">
        <f>(Table2[[#This Row],[Day High]]/Table2[[#This Row],[Close Price]])-1</f>
        <v>2.6584607575661501E-2</v>
      </c>
      <c r="AE300" s="1">
        <f>(Table2[[#This Row],[Close Price]]/Table2[[#This Row],[Current Week Low]])-1</f>
        <v>2.3530908165860787E-3</v>
      </c>
      <c r="AF300" s="1">
        <f>(Table2[[#This Row],[Current Week High]]/Table2[[#This Row],[Close Price]])-1</f>
        <v>7.4487659412473928E-2</v>
      </c>
      <c r="AG300" s="1">
        <f>(Table2[[#This Row],[Close Price]]/Table2[[#This Row],[Current Month Low]])-1</f>
        <v>2.3530908165860787E-3</v>
      </c>
      <c r="AH300" s="1">
        <f>(Table2[[#This Row],[Current Month High]]/Table2[[#This Row],[Close Price]])-1</f>
        <v>9.130131336844105E-2</v>
      </c>
      <c r="AI300">
        <v>9.1301313368440997</v>
      </c>
      <c r="AJ300">
        <v>88.935507072644398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-0.03</v>
      </c>
      <c r="AM300" t="s">
        <v>3227</v>
      </c>
      <c r="AN300">
        <v>-6.16</v>
      </c>
      <c r="AO300" t="s">
        <v>3227</v>
      </c>
      <c r="AP300">
        <v>1.1092403109502E-2</v>
      </c>
      <c r="AQ300">
        <f>(Table2[[#This Row],[Sharpe Ratio]]-AVERAGE(Table2[Sharpe Ratio]))/_xlfn.STDEV.P(Table2[Sharpe Ratio])</f>
        <v>-0.60660257830143527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-0.66561636644837707</v>
      </c>
      <c r="AS300">
        <f>_xlfn.RANK.AVG(Table2[[#This Row],[1Y Return vs Nifty Z-Score]],Table2[1Y Return vs Nifty Z-Score])</f>
        <v>379</v>
      </c>
      <c r="AT300">
        <f>_xlfn.RANK.AVG(Table2[[#This Row],[6M Return vs Nifty Z-Score]],Table2[6M Return vs Nifty Z-Score])</f>
        <v>79</v>
      </c>
      <c r="AU300">
        <f>_xlfn.RANK.AVG(Table2[[#This Row],[Sharpe Ratio Z-Score]],Table2[Sharpe Ratio Z-Score])</f>
        <v>496</v>
      </c>
      <c r="AV300">
        <f>(Table2[[#This Row],[Rank 1Y]]+Table2[[#This Row],[Rank 6M]]+Table2[[#This Row],[Rank Sharpe]])/3</f>
        <v>318</v>
      </c>
    </row>
    <row r="301" spans="1:48" x14ac:dyDescent="0.3">
      <c r="A301" t="s">
        <v>1245</v>
      </c>
      <c r="B301" t="s">
        <v>1246</v>
      </c>
      <c r="C301" t="s">
        <v>3172</v>
      </c>
      <c r="D301" t="s">
        <v>54</v>
      </c>
      <c r="E301">
        <v>9723.8322669000008</v>
      </c>
      <c r="F301">
        <v>597.25</v>
      </c>
      <c r="G301">
        <v>32.671938152568202</v>
      </c>
      <c r="H301">
        <f>(Table2[[#This Row],[1Y Return vs Nifty]]-AVERAGE(Table2[1Y Return vs Nifty]))/_xlfn.STDEV.P(Table2[1Y Return vs Nifty])</f>
        <v>6.0628590509470781E-2</v>
      </c>
      <c r="I301">
        <v>19.1379102786224</v>
      </c>
      <c r="J301">
        <f>(Table2[[#This Row],[1M Return vs Nifty]]-AVERAGE(Table2[1M Return vs Nifty]))/_xlfn.STDEV.P(Table2[1M Return vs Nifty])</f>
        <v>1.9541037854937444</v>
      </c>
      <c r="K301">
        <v>25.675083784235198</v>
      </c>
      <c r="L301">
        <f>(Table2[[#This Row],[6M Return vs Nifty]]-AVERAGE(Table2[6M Return vs Nifty]))/_xlfn.STDEV.P(Table2[6M Return vs Nifty])</f>
        <v>0.13036713907256223</v>
      </c>
      <c r="M301">
        <v>6.7025175422366496</v>
      </c>
      <c r="N301">
        <f>(Table2[[#This Row],[1W Return vs Nifty]]-AVERAGE(Table2[1W Return vs Nifty]))/_xlfn.STDEV.P(Table2[1W Return vs Nifty])</f>
        <v>2.2461379524995579</v>
      </c>
      <c r="O301">
        <v>554.75</v>
      </c>
      <c r="P301">
        <v>523.79842573359394</v>
      </c>
      <c r="Q301">
        <v>461.20426288171097</v>
      </c>
      <c r="R301">
        <v>67.828685775784294</v>
      </c>
      <c r="S301" s="1">
        <f>(Table2[[#This Row],[Close Price]]-Table2[[#This Row],[20D EMA]])/Table2[[#This Row],[20D EMA]]</f>
        <v>7.6611086074808474E-2</v>
      </c>
      <c r="T301" s="1">
        <f>(Table2[[#This Row],[Close Price]]-Table2[[#This Row],[50D EMA]])/Table2[[#This Row],[50D EMA]]</f>
        <v>0.1402287037490331</v>
      </c>
      <c r="U301" s="1">
        <f>(Table2[[#This Row],[Close Price]]-Table2[[#This Row],[200D EMA]])/Table2[[#This Row],[200D EMA]]</f>
        <v>0.29497935745052262</v>
      </c>
      <c r="V301">
        <v>3.7510062422248098</v>
      </c>
      <c r="W301">
        <v>592.54999999999995</v>
      </c>
      <c r="X301">
        <v>625</v>
      </c>
      <c r="Y301">
        <v>553.5</v>
      </c>
      <c r="Z301">
        <v>658.85</v>
      </c>
      <c r="AA301">
        <v>535.20000000000005</v>
      </c>
      <c r="AB301">
        <v>658.85</v>
      </c>
      <c r="AC301" s="1">
        <f>(Table2[[#This Row],[Close Price]]/Table2[[#This Row],[Day Low]])-1</f>
        <v>7.9318200995697197E-3</v>
      </c>
      <c r="AD301" s="1">
        <f>(Table2[[#This Row],[Day High]]/Table2[[#This Row],[Close Price]])-1</f>
        <v>4.6462955211385548E-2</v>
      </c>
      <c r="AE301" s="1">
        <f>(Table2[[#This Row],[Close Price]]/Table2[[#This Row],[Current Week Low]])-1</f>
        <v>7.9042457091237583E-2</v>
      </c>
      <c r="AF301" s="1">
        <f>(Table2[[#This Row],[Current Week High]]/Table2[[#This Row],[Close Price]])-1</f>
        <v>0.10313938886563423</v>
      </c>
      <c r="AG301" s="1">
        <f>(Table2[[#This Row],[Close Price]]/Table2[[#This Row],[Current Month Low]])-1</f>
        <v>0.11593796711509707</v>
      </c>
      <c r="AH301" s="1">
        <f>(Table2[[#This Row],[Current Month High]]/Table2[[#This Row],[Close Price]])-1</f>
        <v>0.10313938886563423</v>
      </c>
      <c r="AI301">
        <v>10.313938886563401</v>
      </c>
      <c r="AJ301">
        <v>73.973201281677802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0.08</v>
      </c>
      <c r="AM301" t="s">
        <v>3226</v>
      </c>
      <c r="AN301">
        <v>12.13</v>
      </c>
      <c r="AO301" t="s">
        <v>3226</v>
      </c>
      <c r="AP301">
        <v>4.2074832806429999E-2</v>
      </c>
      <c r="AQ301">
        <f>(Table2[[#This Row],[Sharpe Ratio]]-AVERAGE(Table2[Sharpe Ratio]))/_xlfn.STDEV.P(Table2[Sharpe Ratio])</f>
        <v>-0.2462171591866994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4.1450203083886361</v>
      </c>
      <c r="AS301">
        <f>_xlfn.RANK.AVG(Table2[[#This Row],[1Y Return vs Nifty Z-Score]],Table2[1Y Return vs Nifty Z-Score])</f>
        <v>280</v>
      </c>
      <c r="AT301">
        <f>_xlfn.RANK.AVG(Table2[[#This Row],[6M Return vs Nifty Z-Score]],Table2[6M Return vs Nifty Z-Score])</f>
        <v>271</v>
      </c>
      <c r="AU301">
        <f>_xlfn.RANK.AVG(Table2[[#This Row],[Sharpe Ratio Z-Score]],Table2[Sharpe Ratio Z-Score])</f>
        <v>404</v>
      </c>
      <c r="AV301">
        <f>(Table2[[#This Row],[Rank 1Y]]+Table2[[#This Row],[Rank 6M]]+Table2[[#This Row],[Rank Sharpe]])/3</f>
        <v>318.33333333333331</v>
      </c>
    </row>
    <row r="302" spans="1:48" x14ac:dyDescent="0.3">
      <c r="A302" t="s">
        <v>2001</v>
      </c>
      <c r="B302" t="s">
        <v>2002</v>
      </c>
      <c r="C302" t="s">
        <v>3182</v>
      </c>
      <c r="D302" t="s">
        <v>282</v>
      </c>
      <c r="E302">
        <v>3478.1244363999999</v>
      </c>
      <c r="F302">
        <v>339.7</v>
      </c>
      <c r="G302">
        <v>26.608813098325101</v>
      </c>
      <c r="H302">
        <f>(Table2[[#This Row],[1Y Return vs Nifty]]-AVERAGE(Table2[1Y Return vs Nifty]))/_xlfn.STDEV.P(Table2[1Y Return vs Nifty])</f>
        <v>-3.9085855894622254E-2</v>
      </c>
      <c r="I302">
        <v>-6.0979220748106897</v>
      </c>
      <c r="J302">
        <f>(Table2[[#This Row],[1M Return vs Nifty]]-AVERAGE(Table2[1M Return vs Nifty]))/_xlfn.STDEV.P(Table2[1M Return vs Nifty])</f>
        <v>-0.45773450973064911</v>
      </c>
      <c r="K302">
        <v>47.461669904030998</v>
      </c>
      <c r="L302">
        <f>(Table2[[#This Row],[6M Return vs Nifty]]-AVERAGE(Table2[6M Return vs Nifty]))/_xlfn.STDEV.P(Table2[6M Return vs Nifty])</f>
        <v>0.74840388860186147</v>
      </c>
      <c r="M302">
        <v>-5.0122725265620103</v>
      </c>
      <c r="N302">
        <f>(Table2[[#This Row],[1W Return vs Nifty]]-AVERAGE(Table2[1W Return vs Nifty]))/_xlfn.STDEV.P(Table2[1W Return vs Nifty])</f>
        <v>-0.54928481456457434</v>
      </c>
      <c r="O302">
        <v>332.3</v>
      </c>
      <c r="P302">
        <v>323.24587731306502</v>
      </c>
      <c r="Q302">
        <v>277.95180058504098</v>
      </c>
      <c r="R302">
        <v>58.7142752497885</v>
      </c>
      <c r="S302" s="1">
        <f>(Table2[[#This Row],[Close Price]]-Table2[[#This Row],[20D EMA]])/Table2[[#This Row],[20D EMA]]</f>
        <v>2.2269034005416723E-2</v>
      </c>
      <c r="T302" s="1">
        <f>(Table2[[#This Row],[Close Price]]-Table2[[#This Row],[50D EMA]])/Table2[[#This Row],[50D EMA]]</f>
        <v>5.0902807558467565E-2</v>
      </c>
      <c r="U302" s="1">
        <f>(Table2[[#This Row],[Close Price]]-Table2[[#This Row],[200D EMA]])/Table2[[#This Row],[200D EMA]]</f>
        <v>0.22215434217367763</v>
      </c>
      <c r="V302">
        <v>0.44003995756071501</v>
      </c>
      <c r="W302">
        <v>329</v>
      </c>
      <c r="X302">
        <v>347.8</v>
      </c>
      <c r="Y302">
        <v>316.35000000000002</v>
      </c>
      <c r="Z302">
        <v>347.8</v>
      </c>
      <c r="AA302">
        <v>316.35000000000002</v>
      </c>
      <c r="AB302">
        <v>347.8</v>
      </c>
      <c r="AC302" s="1">
        <f>(Table2[[#This Row],[Close Price]]/Table2[[#This Row],[Day Low]])-1</f>
        <v>3.2522796352583594E-2</v>
      </c>
      <c r="AD302" s="1">
        <f>(Table2[[#This Row],[Day High]]/Table2[[#This Row],[Close Price]])-1</f>
        <v>2.3844568737121152E-2</v>
      </c>
      <c r="AE302" s="1">
        <f>(Table2[[#This Row],[Close Price]]/Table2[[#This Row],[Current Week Low]])-1</f>
        <v>7.3810652758021122E-2</v>
      </c>
      <c r="AF302" s="1">
        <f>(Table2[[#This Row],[Current Week High]]/Table2[[#This Row],[Close Price]])-1</f>
        <v>2.3844568737121152E-2</v>
      </c>
      <c r="AG302" s="1">
        <f>(Table2[[#This Row],[Close Price]]/Table2[[#This Row],[Current Month Low]])-1</f>
        <v>7.3810652758021122E-2</v>
      </c>
      <c r="AH302" s="1">
        <f>(Table2[[#This Row],[Current Month High]]/Table2[[#This Row],[Close Price]])-1</f>
        <v>2.3844568737121152E-2</v>
      </c>
      <c r="AI302">
        <v>6.8148366205475597</v>
      </c>
      <c r="AJ302">
        <v>80.068910681155501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</v>
      </c>
      <c r="AM302" t="s">
        <v>3226</v>
      </c>
      <c r="AN302">
        <v>-2.5099999999999998</v>
      </c>
      <c r="AO302" t="s">
        <v>3227</v>
      </c>
      <c r="AP302">
        <v>5.3783792536990001E-3</v>
      </c>
      <c r="AQ302">
        <f>(Table2[[#This Row],[Sharpe Ratio]]-AVERAGE(Table2[Sharpe Ratio]))/_xlfn.STDEV.P(Table2[Sharpe Ratio])</f>
        <v>-0.67306769747539541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-0.97076898906337961</v>
      </c>
      <c r="AS302">
        <f>_xlfn.RANK.AVG(Table2[[#This Row],[1Y Return vs Nifty Z-Score]],Table2[1Y Return vs Nifty Z-Score])</f>
        <v>310</v>
      </c>
      <c r="AT302">
        <f>_xlfn.RANK.AVG(Table2[[#This Row],[6M Return vs Nifty Z-Score]],Table2[6M Return vs Nifty Z-Score])</f>
        <v>132</v>
      </c>
      <c r="AU302">
        <f>_xlfn.RANK.AVG(Table2[[#This Row],[Sharpe Ratio Z-Score]],Table2[Sharpe Ratio Z-Score])</f>
        <v>514</v>
      </c>
      <c r="AV302">
        <f>(Table2[[#This Row],[Rank 1Y]]+Table2[[#This Row],[Rank 6M]]+Table2[[#This Row],[Rank Sharpe]])/3</f>
        <v>318.66666666666669</v>
      </c>
    </row>
    <row r="303" spans="1:48" x14ac:dyDescent="0.3">
      <c r="A303" t="s">
        <v>768</v>
      </c>
      <c r="B303" t="s">
        <v>769</v>
      </c>
      <c r="C303" t="s">
        <v>3172</v>
      </c>
      <c r="D303" t="s">
        <v>279</v>
      </c>
      <c r="E303">
        <v>22101.674074725001</v>
      </c>
      <c r="F303">
        <v>552.35</v>
      </c>
      <c r="G303">
        <v>5.9400819232503999</v>
      </c>
      <c r="H303">
        <f>(Table2[[#This Row],[1Y Return vs Nifty]]-AVERAGE(Table2[1Y Return vs Nifty]))/_xlfn.STDEV.P(Table2[1Y Return vs Nifty])</f>
        <v>-0.37900480339435794</v>
      </c>
      <c r="I303">
        <v>16.822664503126902</v>
      </c>
      <c r="J303">
        <f>(Table2[[#This Row],[1M Return vs Nifty]]-AVERAGE(Table2[1M Return vs Nifty]))/_xlfn.STDEV.P(Table2[1M Return vs Nifty])</f>
        <v>1.7328311781158112</v>
      </c>
      <c r="K303">
        <v>23.195947607179299</v>
      </c>
      <c r="L303">
        <f>(Table2[[#This Row],[6M Return vs Nifty]]-AVERAGE(Table2[6M Return vs Nifty]))/_xlfn.STDEV.P(Table2[6M Return vs Nifty])</f>
        <v>6.0039587243965686E-2</v>
      </c>
      <c r="M303">
        <v>1.1692703665205399</v>
      </c>
      <c r="N303">
        <f>(Table2[[#This Row],[1W Return vs Nifty]]-AVERAGE(Table2[1W Return vs Nifty]))/_xlfn.STDEV.P(Table2[1W Return vs Nifty])</f>
        <v>0.92577582565383754</v>
      </c>
      <c r="O303">
        <v>511.08</v>
      </c>
      <c r="P303">
        <v>474.499440007266</v>
      </c>
      <c r="Q303">
        <v>422.26270655768298</v>
      </c>
      <c r="R303">
        <v>84.664164451154093</v>
      </c>
      <c r="S303" s="1">
        <f>(Table2[[#This Row],[Close Price]]-Table2[[#This Row],[20D EMA]])/Table2[[#This Row],[20D EMA]]</f>
        <v>8.0750567425843384E-2</v>
      </c>
      <c r="T303" s="1">
        <f>(Table2[[#This Row],[Close Price]]-Table2[[#This Row],[50D EMA]])/Table2[[#This Row],[50D EMA]]</f>
        <v>0.16406881321407227</v>
      </c>
      <c r="U303" s="1">
        <f>(Table2[[#This Row],[Close Price]]-Table2[[#This Row],[200D EMA]])/Table2[[#This Row],[200D EMA]]</f>
        <v>0.30807194531290333</v>
      </c>
      <c r="V303">
        <v>1.30556497070345</v>
      </c>
      <c r="W303">
        <v>549.04999999999995</v>
      </c>
      <c r="X303">
        <v>580</v>
      </c>
      <c r="Y303">
        <v>519.47</v>
      </c>
      <c r="Z303">
        <v>580</v>
      </c>
      <c r="AA303">
        <v>503</v>
      </c>
      <c r="AB303">
        <v>580</v>
      </c>
      <c r="AC303" s="1">
        <f>(Table2[[#This Row],[Close Price]]/Table2[[#This Row],[Day Low]])-1</f>
        <v>6.0103815681633588E-3</v>
      </c>
      <c r="AD303" s="1">
        <f>(Table2[[#This Row],[Day High]]/Table2[[#This Row],[Close Price]])-1</f>
        <v>5.0058839503937635E-2</v>
      </c>
      <c r="AE303" s="1">
        <f>(Table2[[#This Row],[Close Price]]/Table2[[#This Row],[Current Week Low]])-1</f>
        <v>6.3295281729454977E-2</v>
      </c>
      <c r="AF303" s="1">
        <f>(Table2[[#This Row],[Current Week High]]/Table2[[#This Row],[Close Price]])-1</f>
        <v>5.0058839503937635E-2</v>
      </c>
      <c r="AG303" s="1">
        <f>(Table2[[#This Row],[Close Price]]/Table2[[#This Row],[Current Month Low]])-1</f>
        <v>9.8111332007952301E-2</v>
      </c>
      <c r="AH303" s="1">
        <f>(Table2[[#This Row],[Current Month High]]/Table2[[#This Row],[Close Price]])-1</f>
        <v>5.0058839503937635E-2</v>
      </c>
      <c r="AI303">
        <v>5.00588395039376</v>
      </c>
      <c r="AJ303">
        <v>57.814285714285703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0.08</v>
      </c>
      <c r="AM303" t="s">
        <v>3226</v>
      </c>
      <c r="AN303">
        <v>10.02</v>
      </c>
      <c r="AO303" t="s">
        <v>3226</v>
      </c>
      <c r="AP303">
        <v>9.4775920435077002E-2</v>
      </c>
      <c r="AQ303">
        <f>(Table2[[#This Row],[Sharpe Ratio]]-AVERAGE(Table2[Sharpe Ratio]))/_xlfn.STDEV.P(Table2[Sharpe Ratio])</f>
        <v>0.36679814460451854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2.7064399322237751</v>
      </c>
      <c r="AS303">
        <f>_xlfn.RANK.AVG(Table2[[#This Row],[1Y Return vs Nifty Z-Score]],Table2[1Y Return vs Nifty Z-Score])</f>
        <v>429</v>
      </c>
      <c r="AT303">
        <f>_xlfn.RANK.AVG(Table2[[#This Row],[6M Return vs Nifty Z-Score]],Table2[6M Return vs Nifty Z-Score])</f>
        <v>289</v>
      </c>
      <c r="AU303">
        <f>_xlfn.RANK.AVG(Table2[[#This Row],[Sharpe Ratio Z-Score]],Table2[Sharpe Ratio Z-Score])</f>
        <v>244</v>
      </c>
      <c r="AV303">
        <f>(Table2[[#This Row],[Rank 1Y]]+Table2[[#This Row],[Rank 6M]]+Table2[[#This Row],[Rank Sharpe]])/3</f>
        <v>320.66666666666669</v>
      </c>
    </row>
    <row r="304" spans="1:48" x14ac:dyDescent="0.3">
      <c r="A304" t="s">
        <v>786</v>
      </c>
      <c r="B304" t="s">
        <v>787</v>
      </c>
      <c r="C304" t="s">
        <v>3168</v>
      </c>
      <c r="D304" t="s">
        <v>412</v>
      </c>
      <c r="E304">
        <v>21690.659689125001</v>
      </c>
      <c r="F304">
        <v>4401.25</v>
      </c>
      <c r="G304">
        <v>43.546208238740697</v>
      </c>
      <c r="H304">
        <f>(Table2[[#This Row],[1Y Return vs Nifty]]-AVERAGE(Table2[1Y Return vs Nifty]))/_xlfn.STDEV.P(Table2[1Y Return vs Nifty])</f>
        <v>0.23946735962449145</v>
      </c>
      <c r="I304">
        <v>-1.6726817144589701</v>
      </c>
      <c r="J304">
        <f>(Table2[[#This Row],[1M Return vs Nifty]]-AVERAGE(Table2[1M Return vs Nifty]))/_xlfn.STDEV.P(Table2[1M Return vs Nifty])</f>
        <v>-3.4805556280975432E-2</v>
      </c>
      <c r="K304">
        <v>45.073948570858498</v>
      </c>
      <c r="L304">
        <f>(Table2[[#This Row],[6M Return vs Nifty]]-AVERAGE(Table2[6M Return vs Nifty]))/_xlfn.STDEV.P(Table2[6M Return vs Nifty])</f>
        <v>0.68066957155827279</v>
      </c>
      <c r="M304">
        <v>-2.1177371035725199</v>
      </c>
      <c r="N304">
        <f>(Table2[[#This Row],[1W Return vs Nifty]]-AVERAGE(Table2[1W Return vs Nifty]))/_xlfn.STDEV.P(Table2[1W Return vs Nifty])</f>
        <v>0.14141900291563086</v>
      </c>
      <c r="O304">
        <v>4342.84</v>
      </c>
      <c r="P304">
        <v>4185.7614142820003</v>
      </c>
      <c r="Q304">
        <v>3498.89757333638</v>
      </c>
      <c r="R304">
        <v>55.594614916107801</v>
      </c>
      <c r="S304" s="1">
        <f>(Table2[[#This Row],[Close Price]]-Table2[[#This Row],[20D EMA]])/Table2[[#This Row],[20D EMA]]</f>
        <v>1.3449724143647902E-2</v>
      </c>
      <c r="T304" s="1">
        <f>(Table2[[#This Row],[Close Price]]-Table2[[#This Row],[50D EMA]])/Table2[[#This Row],[50D EMA]]</f>
        <v>5.1481335028495244E-2</v>
      </c>
      <c r="U304" s="1">
        <f>(Table2[[#This Row],[Close Price]]-Table2[[#This Row],[200D EMA]])/Table2[[#This Row],[200D EMA]]</f>
        <v>0.25789621094943349</v>
      </c>
      <c r="V304">
        <v>0.47011969073174997</v>
      </c>
      <c r="W304">
        <v>4375.05</v>
      </c>
      <c r="X304">
        <v>4463.6499999999996</v>
      </c>
      <c r="Y304">
        <v>4234.6000000000004</v>
      </c>
      <c r="Z304">
        <v>4463.6499999999996</v>
      </c>
      <c r="AA304">
        <v>4234.6000000000004</v>
      </c>
      <c r="AB304">
        <v>4509</v>
      </c>
      <c r="AC304" s="1">
        <f>(Table2[[#This Row],[Close Price]]/Table2[[#This Row],[Day Low]])-1</f>
        <v>5.9885029885371477E-3</v>
      </c>
      <c r="AD304" s="1">
        <f>(Table2[[#This Row],[Day High]]/Table2[[#This Row],[Close Price]])-1</f>
        <v>1.4177790400454304E-2</v>
      </c>
      <c r="AE304" s="1">
        <f>(Table2[[#This Row],[Close Price]]/Table2[[#This Row],[Current Week Low]])-1</f>
        <v>3.9354366410050412E-2</v>
      </c>
      <c r="AF304" s="1">
        <f>(Table2[[#This Row],[Current Week High]]/Table2[[#This Row],[Close Price]])-1</f>
        <v>1.4177790400454304E-2</v>
      </c>
      <c r="AG304" s="1">
        <f>(Table2[[#This Row],[Close Price]]/Table2[[#This Row],[Current Month Low]])-1</f>
        <v>3.9354366410050412E-2</v>
      </c>
      <c r="AH304" s="1">
        <f>(Table2[[#This Row],[Current Month High]]/Table2[[#This Row],[Close Price]])-1</f>
        <v>2.4481681340528194E-2</v>
      </c>
      <c r="AI304">
        <v>11.559216131780699</v>
      </c>
      <c r="AJ304">
        <v>97.365470852017907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0.19</v>
      </c>
      <c r="AM304" t="s">
        <v>3226</v>
      </c>
      <c r="AN304">
        <v>1.46</v>
      </c>
      <c r="AO304" t="s">
        <v>3226</v>
      </c>
      <c r="AP304">
        <v>-4.9860178415090002E-3</v>
      </c>
      <c r="AQ304">
        <f>(Table2[[#This Row],[Sharpe Ratio]]-AVERAGE(Table2[Sharpe Ratio]))/_xlfn.STDEV.P(Table2[Sharpe Ratio])</f>
        <v>-0.79362562748817422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0.23312475032924546</v>
      </c>
      <c r="AS304">
        <f>_xlfn.RANK.AVG(Table2[[#This Row],[1Y Return vs Nifty Z-Score]],Table2[1Y Return vs Nifty Z-Score])</f>
        <v>230</v>
      </c>
      <c r="AT304">
        <f>_xlfn.RANK.AVG(Table2[[#This Row],[6M Return vs Nifty Z-Score]],Table2[6M Return vs Nifty Z-Score])</f>
        <v>142</v>
      </c>
      <c r="AU304">
        <f>_xlfn.RANK.AVG(Table2[[#This Row],[Sharpe Ratio Z-Score]],Table2[Sharpe Ratio Z-Score])</f>
        <v>591</v>
      </c>
      <c r="AV304">
        <f>(Table2[[#This Row],[Rank 1Y]]+Table2[[#This Row],[Rank 6M]]+Table2[[#This Row],[Rank Sharpe]])/3</f>
        <v>321</v>
      </c>
    </row>
    <row r="305" spans="1:48" x14ac:dyDescent="0.3">
      <c r="A305" t="s">
        <v>392</v>
      </c>
      <c r="B305" t="s">
        <v>393</v>
      </c>
      <c r="C305" t="s">
        <v>3174</v>
      </c>
      <c r="D305" t="s">
        <v>206</v>
      </c>
      <c r="E305">
        <v>62036.145104650001</v>
      </c>
      <c r="F305">
        <v>3968.95</v>
      </c>
      <c r="G305">
        <v>-5.9121752901165898</v>
      </c>
      <c r="H305">
        <f>(Table2[[#This Row],[1Y Return vs Nifty]]-AVERAGE(Table2[1Y Return vs Nifty]))/_xlfn.STDEV.P(Table2[1Y Return vs Nifty])</f>
        <v>-0.57392759586467501</v>
      </c>
      <c r="I305">
        <v>-7.7738094935414903</v>
      </c>
      <c r="J305">
        <f>(Table2[[#This Row],[1M Return vs Nifty]]-AVERAGE(Table2[1M Return vs Nifty]))/_xlfn.STDEV.P(Table2[1M Return vs Nifty])</f>
        <v>-0.61790237732348607</v>
      </c>
      <c r="K305">
        <v>28.045567321876799</v>
      </c>
      <c r="L305">
        <f>(Table2[[#This Row],[6M Return vs Nifty]]-AVERAGE(Table2[6M Return vs Nifty]))/_xlfn.STDEV.P(Table2[6M Return vs Nifty])</f>
        <v>0.19761245838789793</v>
      </c>
      <c r="M305">
        <v>-6.1630301793216802</v>
      </c>
      <c r="N305">
        <f>(Table2[[#This Row],[1W Return vs Nifty]]-AVERAGE(Table2[1W Return vs Nifty]))/_xlfn.STDEV.P(Table2[1W Return vs Nifty])</f>
        <v>-0.82388249177481121</v>
      </c>
      <c r="O305">
        <v>3920.34</v>
      </c>
      <c r="P305">
        <v>4003.6579593700999</v>
      </c>
      <c r="Q305">
        <v>3710.4968746731902</v>
      </c>
      <c r="R305">
        <v>58.871358642413497</v>
      </c>
      <c r="S305" s="1">
        <f>(Table2[[#This Row],[Close Price]]-Table2[[#This Row],[20D EMA]])/Table2[[#This Row],[20D EMA]]</f>
        <v>1.2399434742904869E-2</v>
      </c>
      <c r="T305" s="1">
        <f>(Table2[[#This Row],[Close Price]]-Table2[[#This Row],[50D EMA]])/Table2[[#This Row],[50D EMA]]</f>
        <v>-8.6690620733147535E-3</v>
      </c>
      <c r="U305" s="1">
        <f>(Table2[[#This Row],[Close Price]]-Table2[[#This Row],[200D EMA]])/Table2[[#This Row],[200D EMA]]</f>
        <v>6.9654586449307665E-2</v>
      </c>
      <c r="V305">
        <v>0.42003934578271701</v>
      </c>
      <c r="W305">
        <v>3851</v>
      </c>
      <c r="X305">
        <v>3975</v>
      </c>
      <c r="Y305">
        <v>3790</v>
      </c>
      <c r="Z305">
        <v>3975</v>
      </c>
      <c r="AA305">
        <v>3784.05</v>
      </c>
      <c r="AB305">
        <v>4049</v>
      </c>
      <c r="AC305" s="1">
        <f>(Table2[[#This Row],[Close Price]]/Table2[[#This Row],[Day Low]])-1</f>
        <v>3.0628408205660929E-2</v>
      </c>
      <c r="AD305" s="1">
        <f>(Table2[[#This Row],[Day High]]/Table2[[#This Row],[Close Price]])-1</f>
        <v>1.5243326320564243E-3</v>
      </c>
      <c r="AE305" s="1">
        <f>(Table2[[#This Row],[Close Price]]/Table2[[#This Row],[Current Week Low]])-1</f>
        <v>4.7216358839050176E-2</v>
      </c>
      <c r="AF305" s="1">
        <f>(Table2[[#This Row],[Current Week High]]/Table2[[#This Row],[Close Price]])-1</f>
        <v>1.5243326320564243E-3</v>
      </c>
      <c r="AG305" s="1">
        <f>(Table2[[#This Row],[Close Price]]/Table2[[#This Row],[Current Month Low]])-1</f>
        <v>4.8862990711010523E-2</v>
      </c>
      <c r="AH305" s="1">
        <f>(Table2[[#This Row],[Current Month High]]/Table2[[#This Row],[Close Price]])-1</f>
        <v>2.0169062346464539E-2</v>
      </c>
      <c r="AI305">
        <v>24.7433200216682</v>
      </c>
      <c r="AJ305">
        <v>51.938978638695303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-0.18</v>
      </c>
      <c r="AM305" t="s">
        <v>3227</v>
      </c>
      <c r="AN305">
        <v>1.91</v>
      </c>
      <c r="AO305" t="s">
        <v>3226</v>
      </c>
      <c r="AP305">
        <v>0.109276580922857</v>
      </c>
      <c r="AQ305">
        <f>(Table2[[#This Row],[Sharpe Ratio]]-AVERAGE(Table2[Sharpe Ratio]))/_xlfn.STDEV.P(Table2[Sharpe Ratio])</f>
        <v>0.5354687962754312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511</v>
      </c>
      <c r="AT305">
        <f>_xlfn.RANK.AVG(Table2[[#This Row],[6M Return vs Nifty Z-Score]],Table2[6M Return vs Nifty Z-Score])</f>
        <v>250</v>
      </c>
      <c r="AU305">
        <f>_xlfn.RANK.AVG(Table2[[#This Row],[Sharpe Ratio Z-Score]],Table2[Sharpe Ratio Z-Score])</f>
        <v>204</v>
      </c>
      <c r="AV305">
        <f>(Table2[[#This Row],[Rank 1Y]]+Table2[[#This Row],[Rank 6M]]+Table2[[#This Row],[Rank Sharpe]])/3</f>
        <v>321.66666666666669</v>
      </c>
    </row>
    <row r="306" spans="1:48" x14ac:dyDescent="0.3">
      <c r="A306" t="s">
        <v>888</v>
      </c>
      <c r="B306" t="s">
        <v>889</v>
      </c>
      <c r="C306" t="s">
        <v>3167</v>
      </c>
      <c r="D306" t="s">
        <v>21</v>
      </c>
      <c r="E306">
        <v>17914.622287459999</v>
      </c>
      <c r="F306">
        <v>789.85</v>
      </c>
      <c r="G306">
        <v>28.592998260501702</v>
      </c>
      <c r="H306">
        <f>(Table2[[#This Row],[1Y Return vs Nifty]]-AVERAGE(Table2[1Y Return vs Nifty]))/_xlfn.STDEV.P(Table2[1Y Return vs Nifty])</f>
        <v>-6.4538512370250255E-3</v>
      </c>
      <c r="I306">
        <v>-4.5807724303961797</v>
      </c>
      <c r="J306">
        <f>(Table2[[#This Row],[1M Return vs Nifty]]-AVERAGE(Table2[1M Return vs Nifty]))/_xlfn.STDEV.P(Table2[1M Return vs Nifty])</f>
        <v>-0.31273752446231107</v>
      </c>
      <c r="K306">
        <v>35.121458476163198</v>
      </c>
      <c r="L306">
        <f>(Table2[[#This Row],[6M Return vs Nifty]]-AVERAGE(Table2[6M Return vs Nifty]))/_xlfn.STDEV.P(Table2[6M Return vs Nifty])</f>
        <v>0.39833967397697689</v>
      </c>
      <c r="M306">
        <v>-5.8856355031013798</v>
      </c>
      <c r="N306">
        <f>(Table2[[#This Row],[1W Return vs Nifty]]-AVERAGE(Table2[1W Return vs Nifty]))/_xlfn.STDEV.P(Table2[1W Return vs Nifty])</f>
        <v>-0.75768963737327</v>
      </c>
      <c r="O306">
        <v>778.5</v>
      </c>
      <c r="P306">
        <v>760.12342173138097</v>
      </c>
      <c r="Q306">
        <v>649.96883179812301</v>
      </c>
      <c r="R306">
        <v>55.333728873311301</v>
      </c>
      <c r="S306" s="1">
        <f>(Table2[[#This Row],[Close Price]]-Table2[[#This Row],[20D EMA]])/Table2[[#This Row],[20D EMA]]</f>
        <v>1.457931920359669E-2</v>
      </c>
      <c r="T306" s="1">
        <f>(Table2[[#This Row],[Close Price]]-Table2[[#This Row],[50D EMA]])/Table2[[#This Row],[50D EMA]]</f>
        <v>3.9107567822221488E-2</v>
      </c>
      <c r="U306" s="1">
        <f>(Table2[[#This Row],[Close Price]]-Table2[[#This Row],[200D EMA]])/Table2[[#This Row],[200D EMA]]</f>
        <v>0.21521211688705005</v>
      </c>
      <c r="V306">
        <v>0.51701009791401398</v>
      </c>
      <c r="W306">
        <v>770.05</v>
      </c>
      <c r="X306">
        <v>794</v>
      </c>
      <c r="Y306">
        <v>755.3</v>
      </c>
      <c r="Z306">
        <v>807.75</v>
      </c>
      <c r="AA306">
        <v>755.3</v>
      </c>
      <c r="AB306">
        <v>814.8</v>
      </c>
      <c r="AC306" s="1">
        <f>(Table2[[#This Row],[Close Price]]/Table2[[#This Row],[Day Low]])-1</f>
        <v>2.571261606389208E-2</v>
      </c>
      <c r="AD306" s="1">
        <f>(Table2[[#This Row],[Day High]]/Table2[[#This Row],[Close Price]])-1</f>
        <v>5.254162182692923E-3</v>
      </c>
      <c r="AE306" s="1">
        <f>(Table2[[#This Row],[Close Price]]/Table2[[#This Row],[Current Week Low]])-1</f>
        <v>4.5743413213292783E-2</v>
      </c>
      <c r="AF306" s="1">
        <f>(Table2[[#This Row],[Current Week High]]/Table2[[#This Row],[Close Price]])-1</f>
        <v>2.2662530860289909E-2</v>
      </c>
      <c r="AG306" s="1">
        <f>(Table2[[#This Row],[Close Price]]/Table2[[#This Row],[Current Month Low]])-1</f>
        <v>4.5743413213292783E-2</v>
      </c>
      <c r="AH306" s="1">
        <f>(Table2[[#This Row],[Current Month High]]/Table2[[#This Row],[Close Price]])-1</f>
        <v>3.1588276254985059E-2</v>
      </c>
      <c r="AI306">
        <v>6.2860036715831997</v>
      </c>
      <c r="AJ306">
        <v>73.098838483453804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-0.14000000000000001</v>
      </c>
      <c r="AM306" t="s">
        <v>3227</v>
      </c>
      <c r="AN306">
        <v>1.52</v>
      </c>
      <c r="AO306" t="s">
        <v>3226</v>
      </c>
      <c r="AP306">
        <v>2.6165162505844001E-2</v>
      </c>
      <c r="AQ306">
        <f>(Table2[[#This Row],[Sharpe Ratio]]-AVERAGE(Table2[Sharpe Ratio]))/_xlfn.STDEV.P(Table2[Sharpe Ratio])</f>
        <v>-0.43127731280733217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-1.1098186519029614</v>
      </c>
      <c r="AS306">
        <f>_xlfn.RANK.AVG(Table2[[#This Row],[1Y Return vs Nifty Z-Score]],Table2[1Y Return vs Nifty Z-Score])</f>
        <v>303</v>
      </c>
      <c r="AT306">
        <f>_xlfn.RANK.AVG(Table2[[#This Row],[6M Return vs Nifty Z-Score]],Table2[6M Return vs Nifty Z-Score])</f>
        <v>204</v>
      </c>
      <c r="AU306">
        <f>_xlfn.RANK.AVG(Table2[[#This Row],[Sharpe Ratio Z-Score]],Table2[Sharpe Ratio Z-Score])</f>
        <v>459</v>
      </c>
      <c r="AV306">
        <f>(Table2[[#This Row],[Rank 1Y]]+Table2[[#This Row],[Rank 6M]]+Table2[[#This Row],[Rank Sharpe]])/3</f>
        <v>322</v>
      </c>
    </row>
    <row r="307" spans="1:48" x14ac:dyDescent="0.3">
      <c r="A307" t="s">
        <v>934</v>
      </c>
      <c r="B307" t="s">
        <v>935</v>
      </c>
      <c r="C307" t="s">
        <v>3172</v>
      </c>
      <c r="D307" t="s">
        <v>54</v>
      </c>
      <c r="E307">
        <v>16480.943409420001</v>
      </c>
      <c r="F307">
        <v>7156.1</v>
      </c>
      <c r="G307">
        <v>31.099832218617099</v>
      </c>
      <c r="H307">
        <f>(Table2[[#This Row],[1Y Return vs Nifty]]-AVERAGE(Table2[1Y Return vs Nifty]))/_xlfn.STDEV.P(Table2[1Y Return vs Nifty])</f>
        <v>3.4773660668823862E-2</v>
      </c>
      <c r="I307">
        <v>1.47729474830868</v>
      </c>
      <c r="J307">
        <f>(Table2[[#This Row],[1M Return vs Nifty]]-AVERAGE(Table2[1M Return vs Nifty]))/_xlfn.STDEV.P(Table2[1M Return vs Nifty])</f>
        <v>0.26624391003175207</v>
      </c>
      <c r="K307">
        <v>27.2410794986178</v>
      </c>
      <c r="L307">
        <f>(Table2[[#This Row],[6M Return vs Nifty]]-AVERAGE(Table2[6M Return vs Nifty]))/_xlfn.STDEV.P(Table2[6M Return vs Nifty])</f>
        <v>0.17479093708166984</v>
      </c>
      <c r="M307">
        <v>-5.1324861400450503</v>
      </c>
      <c r="N307">
        <f>(Table2[[#This Row],[1W Return vs Nifty]]-AVERAGE(Table2[1W Return vs Nifty]))/_xlfn.STDEV.P(Table2[1W Return vs Nifty])</f>
        <v>-0.57797059297528386</v>
      </c>
      <c r="O307">
        <v>7054.38</v>
      </c>
      <c r="P307">
        <v>6758.9539905893398</v>
      </c>
      <c r="Q307">
        <v>5870.8639014259697</v>
      </c>
      <c r="R307">
        <v>52.878457395058902</v>
      </c>
      <c r="S307" s="1">
        <f>(Table2[[#This Row],[Close Price]]-Table2[[#This Row],[20D EMA]])/Table2[[#This Row],[20D EMA]]</f>
        <v>1.4419410352150048E-2</v>
      </c>
      <c r="T307" s="1">
        <f>(Table2[[#This Row],[Close Price]]-Table2[[#This Row],[50D EMA]])/Table2[[#This Row],[50D EMA]]</f>
        <v>5.8758501679936993E-2</v>
      </c>
      <c r="U307" s="1">
        <f>(Table2[[#This Row],[Close Price]]-Table2[[#This Row],[200D EMA]])/Table2[[#This Row],[200D EMA]]</f>
        <v>0.21891771298971188</v>
      </c>
      <c r="V307">
        <v>1.12595954480294</v>
      </c>
      <c r="W307">
        <v>7134.05</v>
      </c>
      <c r="X307">
        <v>7237</v>
      </c>
      <c r="Y307">
        <v>7134.05</v>
      </c>
      <c r="Z307">
        <v>7490</v>
      </c>
      <c r="AA307">
        <v>6700</v>
      </c>
      <c r="AB307">
        <v>7600</v>
      </c>
      <c r="AC307" s="1">
        <f>(Table2[[#This Row],[Close Price]]/Table2[[#This Row],[Day Low]])-1</f>
        <v>3.0908109699259168E-3</v>
      </c>
      <c r="AD307" s="1">
        <f>(Table2[[#This Row],[Day High]]/Table2[[#This Row],[Close Price]])-1</f>
        <v>1.1305040454996362E-2</v>
      </c>
      <c r="AE307" s="1">
        <f>(Table2[[#This Row],[Close Price]]/Table2[[#This Row],[Current Week Low]])-1</f>
        <v>3.0908109699259168E-3</v>
      </c>
      <c r="AF307" s="1">
        <f>(Table2[[#This Row],[Current Week High]]/Table2[[#This Row],[Close Price]])-1</f>
        <v>4.6659493299422872E-2</v>
      </c>
      <c r="AG307" s="1">
        <f>(Table2[[#This Row],[Close Price]]/Table2[[#This Row],[Current Month Low]])-1</f>
        <v>6.8074626865671783E-2</v>
      </c>
      <c r="AH307" s="1">
        <f>(Table2[[#This Row],[Current Month High]]/Table2[[#This Row],[Close Price]])-1</f>
        <v>6.2030994536129924E-2</v>
      </c>
      <c r="AI307">
        <v>6.2030994536129898</v>
      </c>
      <c r="AJ307">
        <v>62.335573448732497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-0.11</v>
      </c>
      <c r="AM307" t="s">
        <v>3227</v>
      </c>
      <c r="AN307">
        <v>6.13</v>
      </c>
      <c r="AO307" t="s">
        <v>3226</v>
      </c>
      <c r="AP307">
        <v>3.5949365130680998E-2</v>
      </c>
      <c r="AQ307">
        <f>(Table2[[#This Row],[Sharpe Ratio]]-AVERAGE(Table2[Sharpe Ratio]))/_xlfn.STDEV.P(Table2[Sharpe Ratio])</f>
        <v>-0.31746816361704122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-0.41963024881007926</v>
      </c>
      <c r="AS307">
        <f>_xlfn.RANK.AVG(Table2[[#This Row],[1Y Return vs Nifty Z-Score]],Table2[1Y Return vs Nifty Z-Score])</f>
        <v>288</v>
      </c>
      <c r="AT307">
        <f>_xlfn.RANK.AVG(Table2[[#This Row],[6M Return vs Nifty Z-Score]],Table2[6M Return vs Nifty Z-Score])</f>
        <v>257</v>
      </c>
      <c r="AU307">
        <f>_xlfn.RANK.AVG(Table2[[#This Row],[Sharpe Ratio Z-Score]],Table2[Sharpe Ratio Z-Score])</f>
        <v>426</v>
      </c>
      <c r="AV307">
        <f>(Table2[[#This Row],[Rank 1Y]]+Table2[[#This Row],[Rank 6M]]+Table2[[#This Row],[Rank Sharpe]])/3</f>
        <v>323.66666666666669</v>
      </c>
    </row>
    <row r="308" spans="1:48" x14ac:dyDescent="0.3">
      <c r="A308" t="s">
        <v>517</v>
      </c>
      <c r="B308" t="s">
        <v>518</v>
      </c>
      <c r="C308" t="s">
        <v>3180</v>
      </c>
      <c r="D308" t="s">
        <v>519</v>
      </c>
      <c r="E308">
        <v>41400.956637495001</v>
      </c>
      <c r="F308">
        <v>3812.55</v>
      </c>
      <c r="G308">
        <v>-4.1236075243300103</v>
      </c>
      <c r="H308">
        <f>(Table2[[#This Row],[1Y Return vs Nifty]]-AVERAGE(Table2[1Y Return vs Nifty]))/_xlfn.STDEV.P(Table2[1Y Return vs Nifty])</f>
        <v>-0.54451272432136022</v>
      </c>
      <c r="I308">
        <v>-3.0754392966315698</v>
      </c>
      <c r="J308">
        <f>(Table2[[#This Row],[1M Return vs Nifty]]-AVERAGE(Table2[1M Return vs Nifty]))/_xlfn.STDEV.P(Table2[1M Return vs Nifty])</f>
        <v>-0.16886986643399482</v>
      </c>
      <c r="K308">
        <v>25.2652457667918</v>
      </c>
      <c r="L308">
        <f>(Table2[[#This Row],[6M Return vs Nifty]]-AVERAGE(Table2[6M Return vs Nifty]))/_xlfn.STDEV.P(Table2[6M Return vs Nifty])</f>
        <v>0.11874095061231051</v>
      </c>
      <c r="M308">
        <v>-0.454166668130426</v>
      </c>
      <c r="N308">
        <f>(Table2[[#This Row],[1W Return vs Nifty]]-AVERAGE(Table2[1W Return vs Nifty]))/_xlfn.STDEV.P(Table2[1W Return vs Nifty])</f>
        <v>0.53838579809837317</v>
      </c>
      <c r="O308">
        <v>3789.79</v>
      </c>
      <c r="P308">
        <v>3834.41368539105</v>
      </c>
      <c r="Q308">
        <v>3492.2623588233801</v>
      </c>
      <c r="R308">
        <v>58.794714924226703</v>
      </c>
      <c r="S308" s="1">
        <f>(Table2[[#This Row],[Close Price]]-Table2[[#This Row],[20D EMA]])/Table2[[#This Row],[20D EMA]]</f>
        <v>6.0056098095145694E-3</v>
      </c>
      <c r="T308" s="1">
        <f>(Table2[[#This Row],[Close Price]]-Table2[[#This Row],[50D EMA]])/Table2[[#This Row],[50D EMA]]</f>
        <v>-5.7019631122091699E-3</v>
      </c>
      <c r="U308" s="1">
        <f>(Table2[[#This Row],[Close Price]]-Table2[[#This Row],[200D EMA]])/Table2[[#This Row],[200D EMA]]</f>
        <v>9.1713510689538244E-2</v>
      </c>
      <c r="V308">
        <v>0.49057015672299498</v>
      </c>
      <c r="W308">
        <v>3787.3</v>
      </c>
      <c r="X308">
        <v>3836.65</v>
      </c>
      <c r="Y308">
        <v>3621</v>
      </c>
      <c r="Z308">
        <v>3836.65</v>
      </c>
      <c r="AA308">
        <v>3621</v>
      </c>
      <c r="AB308">
        <v>3860</v>
      </c>
      <c r="AC308" s="1">
        <f>(Table2[[#This Row],[Close Price]]/Table2[[#This Row],[Day Low]])-1</f>
        <v>6.6670187204604936E-3</v>
      </c>
      <c r="AD308" s="1">
        <f>(Table2[[#This Row],[Day High]]/Table2[[#This Row],[Close Price]])-1</f>
        <v>6.3212285740514851E-3</v>
      </c>
      <c r="AE308" s="1">
        <f>(Table2[[#This Row],[Close Price]]/Table2[[#This Row],[Current Week Low]])-1</f>
        <v>5.2899751449875687E-2</v>
      </c>
      <c r="AF308" s="1">
        <f>(Table2[[#This Row],[Current Week High]]/Table2[[#This Row],[Close Price]])-1</f>
        <v>6.3212285740514851E-3</v>
      </c>
      <c r="AG308" s="1">
        <f>(Table2[[#This Row],[Close Price]]/Table2[[#This Row],[Current Month Low]])-1</f>
        <v>5.2899751449875687E-2</v>
      </c>
      <c r="AH308" s="1">
        <f>(Table2[[#This Row],[Current Month High]]/Table2[[#This Row],[Close Price]])-1</f>
        <v>1.2445738416545282E-2</v>
      </c>
      <c r="AI308">
        <v>15.658811031986399</v>
      </c>
      <c r="AJ308">
        <v>43.956728590847298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-0.13</v>
      </c>
      <c r="AM308" t="s">
        <v>3227</v>
      </c>
      <c r="AN308">
        <v>-1.0900000000000001</v>
      </c>
      <c r="AO308" t="s">
        <v>3227</v>
      </c>
      <c r="AP308">
        <v>0.114210983066951</v>
      </c>
      <c r="AQ308">
        <f>(Table2[[#This Row],[Sharpe Ratio]]-AVERAGE(Table2[Sharpe Ratio]))/_xlfn.STDEV.P(Table2[Sharpe Ratio])</f>
        <v>0.59286541113666946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500</v>
      </c>
      <c r="AT308">
        <f>_xlfn.RANK.AVG(Table2[[#This Row],[6M Return vs Nifty Z-Score]],Table2[6M Return vs Nifty Z-Score])</f>
        <v>276</v>
      </c>
      <c r="AU308">
        <f>_xlfn.RANK.AVG(Table2[[#This Row],[Sharpe Ratio Z-Score]],Table2[Sharpe Ratio Z-Score])</f>
        <v>197</v>
      </c>
      <c r="AV308">
        <f>(Table2[[#This Row],[Rank 1Y]]+Table2[[#This Row],[Rank 6M]]+Table2[[#This Row],[Rank Sharpe]])/3</f>
        <v>324.33333333333331</v>
      </c>
    </row>
    <row r="309" spans="1:48" x14ac:dyDescent="0.3">
      <c r="A309" t="s">
        <v>797</v>
      </c>
      <c r="B309" t="s">
        <v>798</v>
      </c>
      <c r="C309" t="s">
        <v>3181</v>
      </c>
      <c r="D309" t="s">
        <v>135</v>
      </c>
      <c r="E309">
        <v>20820.171638925</v>
      </c>
      <c r="F309">
        <v>1481.75</v>
      </c>
      <c r="G309">
        <v>196.797843954402</v>
      </c>
      <c r="H309">
        <f>(Table2[[#This Row],[1Y Return vs Nifty]]-AVERAGE(Table2[1Y Return vs Nifty]))/_xlfn.STDEV.P(Table2[1Y Return vs Nifty])</f>
        <v>2.7598511351850257</v>
      </c>
      <c r="I309">
        <v>-4.8301458853069104</v>
      </c>
      <c r="J309">
        <f>(Table2[[#This Row],[1M Return vs Nifty]]-AVERAGE(Table2[1M Return vs Nifty]))/_xlfn.STDEV.P(Table2[1M Return vs Nifty])</f>
        <v>-0.33657063763023448</v>
      </c>
      <c r="K309">
        <v>11.1764951496443</v>
      </c>
      <c r="L309">
        <f>(Table2[[#This Row],[6M Return vs Nifty]]-AVERAGE(Table2[6M Return vs Nifty]))/_xlfn.STDEV.P(Table2[6M Return vs Nifty])</f>
        <v>-0.28092541237234425</v>
      </c>
      <c r="M309">
        <v>-1.2830823625600001</v>
      </c>
      <c r="N309">
        <f>(Table2[[#This Row],[1W Return vs Nifty]]-AVERAGE(Table2[1W Return vs Nifty]))/_xlfn.STDEV.P(Table2[1W Return vs Nifty])</f>
        <v>0.34058713584519379</v>
      </c>
      <c r="O309">
        <v>1470.07</v>
      </c>
      <c r="P309">
        <v>1453.9111478340601</v>
      </c>
      <c r="Q309">
        <v>1214.4696826699601</v>
      </c>
      <c r="R309">
        <v>55.637415508356597</v>
      </c>
      <c r="S309" s="1">
        <f>(Table2[[#This Row],[Close Price]]-Table2[[#This Row],[20D EMA]])/Table2[[#This Row],[20D EMA]]</f>
        <v>7.9451998884407307E-3</v>
      </c>
      <c r="T309" s="1">
        <f>(Table2[[#This Row],[Close Price]]-Table2[[#This Row],[50D EMA]])/Table2[[#This Row],[50D EMA]]</f>
        <v>1.9147560844699735E-2</v>
      </c>
      <c r="U309" s="1">
        <f>(Table2[[#This Row],[Close Price]]-Table2[[#This Row],[200D EMA]])/Table2[[#This Row],[200D EMA]]</f>
        <v>0.22007985966552535</v>
      </c>
      <c r="V309">
        <v>1.5728118990177</v>
      </c>
      <c r="W309">
        <v>1476.4</v>
      </c>
      <c r="X309">
        <v>1492</v>
      </c>
      <c r="Y309">
        <v>1433.5</v>
      </c>
      <c r="Z309">
        <v>1492</v>
      </c>
      <c r="AA309">
        <v>1387.35</v>
      </c>
      <c r="AB309">
        <v>1524</v>
      </c>
      <c r="AC309" s="1">
        <f>(Table2[[#This Row],[Close Price]]/Table2[[#This Row],[Day Low]])-1</f>
        <v>3.6236792197235079E-3</v>
      </c>
      <c r="AD309" s="1">
        <f>(Table2[[#This Row],[Day High]]/Table2[[#This Row],[Close Price]])-1</f>
        <v>6.9174962038129895E-3</v>
      </c>
      <c r="AE309" s="1">
        <f>(Table2[[#This Row],[Close Price]]/Table2[[#This Row],[Current Week Low]])-1</f>
        <v>3.3658876874782084E-2</v>
      </c>
      <c r="AF309" s="1">
        <f>(Table2[[#This Row],[Current Week High]]/Table2[[#This Row],[Close Price]])-1</f>
        <v>6.9174962038129895E-3</v>
      </c>
      <c r="AG309" s="1">
        <f>(Table2[[#This Row],[Close Price]]/Table2[[#This Row],[Current Month Low]])-1</f>
        <v>6.8043392078422915E-2</v>
      </c>
      <c r="AH309" s="1">
        <f>(Table2[[#This Row],[Current Month High]]/Table2[[#This Row],[Close Price]])-1</f>
        <v>2.8513581913278241E-2</v>
      </c>
      <c r="AI309">
        <v>6.2932343512738198</v>
      </c>
      <c r="AJ309">
        <v>233.72747747747701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0.1</v>
      </c>
      <c r="AM309" t="s">
        <v>3226</v>
      </c>
      <c r="AN309">
        <v>-0.37</v>
      </c>
      <c r="AO309" t="s">
        <v>3227</v>
      </c>
      <c r="AQ309">
        <f>(Table2[[#This Row],[Sharpe Ratio]]-AVERAGE(Table2[Sharpe Ratio]))/_xlfn.STDEV.P(Table2[Sharpe Ratio])</f>
        <v>-0.73562862250492922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1.7473135985227117</v>
      </c>
      <c r="AS309">
        <f>_xlfn.RANK.AVG(Table2[[#This Row],[1Y Return vs Nifty Z-Score]],Table2[1Y Return vs Nifty Z-Score])</f>
        <v>18</v>
      </c>
      <c r="AT309">
        <f>_xlfn.RANK.AVG(Table2[[#This Row],[6M Return vs Nifty Z-Score]],Table2[6M Return vs Nifty Z-Score])</f>
        <v>407</v>
      </c>
      <c r="AU309">
        <f>_xlfn.RANK.AVG(Table2[[#This Row],[Sharpe Ratio Z-Score]],Table2[Sharpe Ratio Z-Score])</f>
        <v>551.5</v>
      </c>
      <c r="AV309">
        <f>(Table2[[#This Row],[Rank 1Y]]+Table2[[#This Row],[Rank 6M]]+Table2[[#This Row],[Rank Sharpe]])/3</f>
        <v>325.5</v>
      </c>
    </row>
    <row r="310" spans="1:48" x14ac:dyDescent="0.3">
      <c r="A310" t="s">
        <v>1432</v>
      </c>
      <c r="B310" t="s">
        <v>1433</v>
      </c>
      <c r="C310" t="s">
        <v>3171</v>
      </c>
      <c r="D310" t="s">
        <v>46</v>
      </c>
      <c r="E310">
        <v>7769.5521466</v>
      </c>
      <c r="F310">
        <v>1159.8499999999999</v>
      </c>
      <c r="G310">
        <v>36.194724713502701</v>
      </c>
      <c r="H310">
        <f>(Table2[[#This Row],[1Y Return vs Nifty]]-AVERAGE(Table2[1Y Return vs Nifty]))/_xlfn.STDEV.P(Table2[1Y Return vs Nifty])</f>
        <v>0.11856450780966472</v>
      </c>
      <c r="I310">
        <v>-16.984003714803499</v>
      </c>
      <c r="J310">
        <f>(Table2[[#This Row],[1M Return vs Nifty]]-AVERAGE(Table2[1M Return vs Nifty]))/_xlfn.STDEV.P(Table2[1M Return vs Nifty])</f>
        <v>-1.498138813284442</v>
      </c>
      <c r="K310">
        <v>-1.68614365946037</v>
      </c>
      <c r="L310">
        <f>(Table2[[#This Row],[6M Return vs Nifty]]-AVERAGE(Table2[6M Return vs Nifty]))/_xlfn.STDEV.P(Table2[6M Return vs Nifty])</f>
        <v>-0.64580972404177506</v>
      </c>
      <c r="M310">
        <v>-4.5932927212630297</v>
      </c>
      <c r="N310">
        <f>(Table2[[#This Row],[1W Return vs Nifty]]-AVERAGE(Table2[1W Return vs Nifty]))/_xlfn.STDEV.P(Table2[1W Return vs Nifty])</f>
        <v>-0.44930643852928143</v>
      </c>
      <c r="O310">
        <v>1239.2</v>
      </c>
      <c r="P310">
        <v>1271.4867229500101</v>
      </c>
      <c r="Q310">
        <v>1117.2842408025799</v>
      </c>
      <c r="R310">
        <v>32.223537611611299</v>
      </c>
      <c r="S310" s="1">
        <f>(Table2[[#This Row],[Close Price]]-Table2[[#This Row],[20D EMA]])/Table2[[#This Row],[20D EMA]]</f>
        <v>-6.4033247256294487E-2</v>
      </c>
      <c r="T310" s="1">
        <f>(Table2[[#This Row],[Close Price]]-Table2[[#This Row],[50D EMA]])/Table2[[#This Row],[50D EMA]]</f>
        <v>-8.7800148389279936E-2</v>
      </c>
      <c r="U310" s="1">
        <f>(Table2[[#This Row],[Close Price]]-Table2[[#This Row],[200D EMA]])/Table2[[#This Row],[200D EMA]]</f>
        <v>3.8097520436557564E-2</v>
      </c>
      <c r="V310">
        <v>1.0140698734173501</v>
      </c>
      <c r="W310">
        <v>1147.95</v>
      </c>
      <c r="X310">
        <v>1190.0999999999999</v>
      </c>
      <c r="Y310">
        <v>1147.95</v>
      </c>
      <c r="Z310">
        <v>1280.5</v>
      </c>
      <c r="AA310">
        <v>1147.95</v>
      </c>
      <c r="AB310">
        <v>1285</v>
      </c>
      <c r="AC310" s="1">
        <f>(Table2[[#This Row],[Close Price]]/Table2[[#This Row],[Day Low]])-1</f>
        <v>1.0366305152663235E-2</v>
      </c>
      <c r="AD310" s="1">
        <f>(Table2[[#This Row],[Day High]]/Table2[[#This Row],[Close Price]])-1</f>
        <v>2.6080958744665317E-2</v>
      </c>
      <c r="AE310" s="1">
        <f>(Table2[[#This Row],[Close Price]]/Table2[[#This Row],[Current Week Low]])-1</f>
        <v>1.0366305152663235E-2</v>
      </c>
      <c r="AF310" s="1">
        <f>(Table2[[#This Row],[Current Week High]]/Table2[[#This Row],[Close Price]])-1</f>
        <v>0.10402207181963186</v>
      </c>
      <c r="AG310" s="1">
        <f>(Table2[[#This Row],[Close Price]]/Table2[[#This Row],[Current Month Low]])-1</f>
        <v>1.0366305152663235E-2</v>
      </c>
      <c r="AH310" s="1">
        <f>(Table2[[#This Row],[Current Month High]]/Table2[[#This Row],[Close Price]])-1</f>
        <v>0.10790188386429289</v>
      </c>
      <c r="AI310">
        <v>32.987024184161697</v>
      </c>
      <c r="AJ310">
        <v>78.438461538461496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-0.02</v>
      </c>
      <c r="AM310" t="s">
        <v>3227</v>
      </c>
      <c r="AN310">
        <v>-10.75</v>
      </c>
      <c r="AO310" t="s">
        <v>3227</v>
      </c>
      <c r="AP310">
        <v>0.12345082383825499</v>
      </c>
      <c r="AQ310">
        <f>(Table2[[#This Row],[Sharpe Ratio]]-AVERAGE(Table2[Sharpe Ratio]))/_xlfn.STDEV.P(Table2[Sharpe Ratio])</f>
        <v>0.70034258195552179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265</v>
      </c>
      <c r="AT310">
        <f>_xlfn.RANK.AVG(Table2[[#This Row],[6M Return vs Nifty Z-Score]],Table2[6M Return vs Nifty Z-Score])</f>
        <v>540</v>
      </c>
      <c r="AU310">
        <f>_xlfn.RANK.AVG(Table2[[#This Row],[Sharpe Ratio Z-Score]],Table2[Sharpe Ratio Z-Score])</f>
        <v>172</v>
      </c>
      <c r="AV310">
        <f>(Table2[[#This Row],[Rank 1Y]]+Table2[[#This Row],[Rank 6M]]+Table2[[#This Row],[Rank Sharpe]])/3</f>
        <v>325.66666666666669</v>
      </c>
    </row>
    <row r="311" spans="1:48" x14ac:dyDescent="0.3">
      <c r="A311" t="s">
        <v>1139</v>
      </c>
      <c r="B311" t="s">
        <v>1140</v>
      </c>
      <c r="C311" t="s">
        <v>3170</v>
      </c>
      <c r="D311" t="s">
        <v>1007</v>
      </c>
      <c r="E311">
        <v>11243.485423849999</v>
      </c>
      <c r="F311">
        <v>557.29999999999995</v>
      </c>
      <c r="G311">
        <v>7.7388442148618299</v>
      </c>
      <c r="H311">
        <f>(Table2[[#This Row],[1Y Return vs Nifty]]-AVERAGE(Table2[1Y Return vs Nifty]))/_xlfn.STDEV.P(Table2[1Y Return vs Nifty])</f>
        <v>-0.34942227218875965</v>
      </c>
      <c r="I311">
        <v>8.8797159761499795</v>
      </c>
      <c r="J311">
        <f>(Table2[[#This Row],[1M Return vs Nifty]]-AVERAGE(Table2[1M Return vs Nifty]))/_xlfn.STDEV.P(Table2[1M Return vs Nifty])</f>
        <v>0.97370791378040722</v>
      </c>
      <c r="K311">
        <v>45.059094157939697</v>
      </c>
      <c r="L311">
        <f>(Table2[[#This Row],[6M Return vs Nifty]]-AVERAGE(Table2[6M Return vs Nifty]))/_xlfn.STDEV.P(Table2[6M Return vs Nifty])</f>
        <v>0.68024818506724472</v>
      </c>
      <c r="M311">
        <v>-4.5400401806068196</v>
      </c>
      <c r="N311">
        <f>(Table2[[#This Row],[1W Return vs Nifty]]-AVERAGE(Table2[1W Return vs Nifty]))/_xlfn.STDEV.P(Table2[1W Return vs Nifty])</f>
        <v>-0.4365991374440607</v>
      </c>
      <c r="O311">
        <v>558.26</v>
      </c>
      <c r="P311">
        <v>517.90304510009901</v>
      </c>
      <c r="Q311">
        <v>442.72566579641602</v>
      </c>
      <c r="R311">
        <v>45.2166973950048</v>
      </c>
      <c r="S311" s="1">
        <f>(Table2[[#This Row],[Close Price]]-Table2[[#This Row],[20D EMA]])/Table2[[#This Row],[20D EMA]]</f>
        <v>-1.7196288467739699E-3</v>
      </c>
      <c r="T311" s="1">
        <f>(Table2[[#This Row],[Close Price]]-Table2[[#This Row],[50D EMA]])/Table2[[#This Row],[50D EMA]]</f>
        <v>7.6070135660790336E-2</v>
      </c>
      <c r="U311" s="1">
        <f>(Table2[[#This Row],[Close Price]]-Table2[[#This Row],[200D EMA]])/Table2[[#This Row],[200D EMA]]</f>
        <v>0.25879306996461787</v>
      </c>
      <c r="V311">
        <v>0.88286515037244295</v>
      </c>
      <c r="W311">
        <v>556</v>
      </c>
      <c r="X311">
        <v>574</v>
      </c>
      <c r="Y311">
        <v>546.1</v>
      </c>
      <c r="Z311">
        <v>578.4</v>
      </c>
      <c r="AA311">
        <v>546.1</v>
      </c>
      <c r="AB311">
        <v>605.35</v>
      </c>
      <c r="AC311" s="1">
        <f>(Table2[[#This Row],[Close Price]]/Table2[[#This Row],[Day Low]])-1</f>
        <v>2.3381294964028854E-3</v>
      </c>
      <c r="AD311" s="1">
        <f>(Table2[[#This Row],[Day High]]/Table2[[#This Row],[Close Price]])-1</f>
        <v>2.9965907051857199E-2</v>
      </c>
      <c r="AE311" s="1">
        <f>(Table2[[#This Row],[Close Price]]/Table2[[#This Row],[Current Week Low]])-1</f>
        <v>2.0509064273942279E-2</v>
      </c>
      <c r="AF311" s="1">
        <f>(Table2[[#This Row],[Current Week High]]/Table2[[#This Row],[Close Price]])-1</f>
        <v>3.7861116095460279E-2</v>
      </c>
      <c r="AG311" s="1">
        <f>(Table2[[#This Row],[Close Price]]/Table2[[#This Row],[Current Month Low]])-1</f>
        <v>2.0509064273942279E-2</v>
      </c>
      <c r="AH311" s="1">
        <f>(Table2[[#This Row],[Current Month High]]/Table2[[#This Row],[Close Price]])-1</f>
        <v>8.6219271487529392E-2</v>
      </c>
      <c r="AI311">
        <v>12.1478557329983</v>
      </c>
      <c r="AJ311">
        <v>62.241630276564699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0.12</v>
      </c>
      <c r="AM311" t="s">
        <v>3226</v>
      </c>
      <c r="AN311">
        <v>-5.12</v>
      </c>
      <c r="AO311" t="s">
        <v>3227</v>
      </c>
      <c r="AP311">
        <v>3.6561256682406999E-2</v>
      </c>
      <c r="AQ311">
        <f>(Table2[[#This Row],[Sharpe Ratio]]-AVERAGE(Table2[Sharpe Ratio]))/_xlfn.STDEV.P(Table2[Sharpe Ratio])</f>
        <v>-0.31035068459816989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0.5575840046166618</v>
      </c>
      <c r="AS311">
        <f>_xlfn.RANK.AVG(Table2[[#This Row],[1Y Return vs Nifty Z-Score]],Table2[1Y Return vs Nifty Z-Score])</f>
        <v>415</v>
      </c>
      <c r="AT311">
        <f>_xlfn.RANK.AVG(Table2[[#This Row],[6M Return vs Nifty Z-Score]],Table2[6M Return vs Nifty Z-Score])</f>
        <v>143</v>
      </c>
      <c r="AU311">
        <f>_xlfn.RANK.AVG(Table2[[#This Row],[Sharpe Ratio Z-Score]],Table2[Sharpe Ratio Z-Score])</f>
        <v>422</v>
      </c>
      <c r="AV311">
        <f>(Table2[[#This Row],[Rank 1Y]]+Table2[[#This Row],[Rank 6M]]+Table2[[#This Row],[Rank Sharpe]])/3</f>
        <v>326.66666666666669</v>
      </c>
    </row>
    <row r="312" spans="1:48" x14ac:dyDescent="0.3">
      <c r="A312" t="s">
        <v>836</v>
      </c>
      <c r="B312" t="s">
        <v>837</v>
      </c>
      <c r="C312" t="s">
        <v>3168</v>
      </c>
      <c r="D312" t="s">
        <v>838</v>
      </c>
      <c r="E312">
        <v>19480.305199474999</v>
      </c>
      <c r="F312">
        <v>219.07</v>
      </c>
      <c r="G312">
        <v>36.718864880992399</v>
      </c>
      <c r="H312">
        <f>(Table2[[#This Row],[1Y Return vs Nifty]]-AVERAGE(Table2[1Y Return vs Nifty]))/_xlfn.STDEV.P(Table2[1Y Return vs Nifty])</f>
        <v>0.1271845422262084</v>
      </c>
      <c r="I312">
        <v>6.74894245891279</v>
      </c>
      <c r="J312">
        <f>(Table2[[#This Row],[1M Return vs Nifty]]-AVERAGE(Table2[1M Return vs Nifty]))/_xlfn.STDEV.P(Table2[1M Return vs Nifty])</f>
        <v>0.77006568413849463</v>
      </c>
      <c r="K312">
        <v>49.321664415383999</v>
      </c>
      <c r="L312">
        <f>(Table2[[#This Row],[6M Return vs Nifty]]-AVERAGE(Table2[6M Return vs Nifty]))/_xlfn.STDEV.P(Table2[6M Return vs Nifty])</f>
        <v>0.80116777531720329</v>
      </c>
      <c r="M312">
        <v>1.4498563852830999</v>
      </c>
      <c r="N312">
        <f>(Table2[[#This Row],[1W Return vs Nifty]]-AVERAGE(Table2[1W Return vs Nifty]))/_xlfn.STDEV.P(Table2[1W Return vs Nifty])</f>
        <v>0.99273020898997688</v>
      </c>
      <c r="O312">
        <v>205.56</v>
      </c>
      <c r="P312">
        <v>194.04114356024701</v>
      </c>
      <c r="Q312">
        <v>168.051610497898</v>
      </c>
      <c r="R312">
        <v>77.186988820696001</v>
      </c>
      <c r="S312" s="1">
        <f>(Table2[[#This Row],[Close Price]]-Table2[[#This Row],[20D EMA]])/Table2[[#This Row],[20D EMA]]</f>
        <v>6.5722903288577494E-2</v>
      </c>
      <c r="T312" s="1">
        <f>(Table2[[#This Row],[Close Price]]-Table2[[#This Row],[50D EMA]])/Table2[[#This Row],[50D EMA]]</f>
        <v>0.12898736824843482</v>
      </c>
      <c r="U312" s="1">
        <f>(Table2[[#This Row],[Close Price]]-Table2[[#This Row],[200D EMA]])/Table2[[#This Row],[200D EMA]]</f>
        <v>0.30358762615214652</v>
      </c>
      <c r="V312">
        <v>0.87879726177710005</v>
      </c>
      <c r="W312">
        <v>216.06</v>
      </c>
      <c r="X312">
        <v>220.7</v>
      </c>
      <c r="Y312">
        <v>207.85</v>
      </c>
      <c r="Z312">
        <v>220.7</v>
      </c>
      <c r="AA312">
        <v>201.75</v>
      </c>
      <c r="AB312">
        <v>220.7</v>
      </c>
      <c r="AC312" s="1">
        <f>(Table2[[#This Row],[Close Price]]/Table2[[#This Row],[Day Low]])-1</f>
        <v>1.3931315375358633E-2</v>
      </c>
      <c r="AD312" s="1">
        <f>(Table2[[#This Row],[Day High]]/Table2[[#This Row],[Close Price]])-1</f>
        <v>7.440544118318293E-3</v>
      </c>
      <c r="AE312" s="1">
        <f>(Table2[[#This Row],[Close Price]]/Table2[[#This Row],[Current Week Low]])-1</f>
        <v>5.3981236468607197E-2</v>
      </c>
      <c r="AF312" s="1">
        <f>(Table2[[#This Row],[Current Week High]]/Table2[[#This Row],[Close Price]])-1</f>
        <v>7.440544118318293E-3</v>
      </c>
      <c r="AG312" s="1">
        <f>(Table2[[#This Row],[Close Price]]/Table2[[#This Row],[Current Month Low]])-1</f>
        <v>8.5848822800495661E-2</v>
      </c>
      <c r="AH312" s="1">
        <f>(Table2[[#This Row],[Current Month High]]/Table2[[#This Row],[Close Price]])-1</f>
        <v>7.440544118318293E-3</v>
      </c>
      <c r="AI312">
        <v>0.74405441183182897</v>
      </c>
      <c r="AJ312">
        <v>80.527400082406203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0.19</v>
      </c>
      <c r="AM312" t="s">
        <v>3226</v>
      </c>
      <c r="AN312">
        <v>7.65</v>
      </c>
      <c r="AO312" t="s">
        <v>3226</v>
      </c>
      <c r="AP312">
        <v>-7.5810903268119997E-3</v>
      </c>
      <c r="AQ312">
        <f>(Table2[[#This Row],[Sharpe Ratio]]-AVERAGE(Table2[Sharpe Ratio]))/_xlfn.STDEV.P(Table2[Sharpe Ratio])</f>
        <v>-0.82381132610501873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1.8673368845668645</v>
      </c>
      <c r="AS312">
        <f>_xlfn.RANK.AVG(Table2[[#This Row],[1Y Return vs Nifty Z-Score]],Table2[1Y Return vs Nifty Z-Score])</f>
        <v>261</v>
      </c>
      <c r="AT312">
        <f>_xlfn.RANK.AVG(Table2[[#This Row],[6M Return vs Nifty Z-Score]],Table2[6M Return vs Nifty Z-Score])</f>
        <v>123</v>
      </c>
      <c r="AU312">
        <f>_xlfn.RANK.AVG(Table2[[#This Row],[Sharpe Ratio Z-Score]],Table2[Sharpe Ratio Z-Score])</f>
        <v>597</v>
      </c>
      <c r="AV312">
        <f>(Table2[[#This Row],[Rank 1Y]]+Table2[[#This Row],[Rank 6M]]+Table2[[#This Row],[Rank Sharpe]])/3</f>
        <v>327</v>
      </c>
    </row>
    <row r="313" spans="1:48" x14ac:dyDescent="0.3">
      <c r="A313" t="s">
        <v>2062</v>
      </c>
      <c r="B313" t="s">
        <v>2063</v>
      </c>
      <c r="C313" t="s">
        <v>3166</v>
      </c>
      <c r="D313" t="s">
        <v>65</v>
      </c>
      <c r="E313">
        <v>3208.2221911400002</v>
      </c>
      <c r="F313">
        <v>242.6</v>
      </c>
      <c r="G313">
        <v>23.737018640757899</v>
      </c>
      <c r="H313">
        <f>(Table2[[#This Row],[1Y Return vs Nifty]]-AVERAGE(Table2[1Y Return vs Nifty]))/_xlfn.STDEV.P(Table2[1Y Return vs Nifty])</f>
        <v>-8.6315525736621601E-2</v>
      </c>
      <c r="I313">
        <v>-12.3401721812271</v>
      </c>
      <c r="J313">
        <f>(Table2[[#This Row],[1M Return vs Nifty]]-AVERAGE(Table2[1M Return vs Nifty]))/_xlfn.STDEV.P(Table2[1M Return vs Nifty])</f>
        <v>-1.0543186700694507</v>
      </c>
      <c r="K313">
        <v>37.165940909616403</v>
      </c>
      <c r="L313">
        <f>(Table2[[#This Row],[6M Return vs Nifty]]-AVERAGE(Table2[6M Return vs Nifty]))/_xlfn.STDEV.P(Table2[6M Return vs Nifty])</f>
        <v>0.45633707066378804</v>
      </c>
      <c r="M313">
        <v>-6.5577783905454297</v>
      </c>
      <c r="N313">
        <f>(Table2[[#This Row],[1W Return vs Nifty]]-AVERAGE(Table2[1W Return vs Nifty]))/_xlfn.STDEV.P(Table2[1W Return vs Nifty])</f>
        <v>-0.91807864300177655</v>
      </c>
      <c r="O313">
        <v>251.27</v>
      </c>
      <c r="P313">
        <v>245.59889567263801</v>
      </c>
      <c r="Q313">
        <v>211.48052179940899</v>
      </c>
      <c r="R313">
        <v>39.016237441960897</v>
      </c>
      <c r="S313" s="1">
        <f>(Table2[[#This Row],[Close Price]]-Table2[[#This Row],[20D EMA]])/Table2[[#This Row],[20D EMA]]</f>
        <v>-3.4504716042504144E-2</v>
      </c>
      <c r="T313" s="1">
        <f>(Table2[[#This Row],[Close Price]]-Table2[[#This Row],[50D EMA]])/Table2[[#This Row],[50D EMA]]</f>
        <v>-1.221054217049608E-2</v>
      </c>
      <c r="U313" s="1">
        <f>(Table2[[#This Row],[Close Price]]-Table2[[#This Row],[200D EMA]])/Table2[[#This Row],[200D EMA]]</f>
        <v>0.14715056467520959</v>
      </c>
      <c r="V313">
        <v>0.33931061087420999</v>
      </c>
      <c r="W313">
        <v>242</v>
      </c>
      <c r="X313">
        <v>249.35</v>
      </c>
      <c r="Y313">
        <v>235.5</v>
      </c>
      <c r="Z313">
        <v>249.35</v>
      </c>
      <c r="AA313">
        <v>235.5</v>
      </c>
      <c r="AB313">
        <v>264.8</v>
      </c>
      <c r="AC313" s="1">
        <f>(Table2[[#This Row],[Close Price]]/Table2[[#This Row],[Day Low]])-1</f>
        <v>2.4793388429751317E-3</v>
      </c>
      <c r="AD313" s="1">
        <f>(Table2[[#This Row],[Day High]]/Table2[[#This Row],[Close Price]])-1</f>
        <v>2.7823577906018082E-2</v>
      </c>
      <c r="AE313" s="1">
        <f>(Table2[[#This Row],[Close Price]]/Table2[[#This Row],[Current Week Low]])-1</f>
        <v>3.0148619957537148E-2</v>
      </c>
      <c r="AF313" s="1">
        <f>(Table2[[#This Row],[Current Week High]]/Table2[[#This Row],[Close Price]])-1</f>
        <v>2.7823577906018082E-2</v>
      </c>
      <c r="AG313" s="1">
        <f>(Table2[[#This Row],[Close Price]]/Table2[[#This Row],[Current Month Low]])-1</f>
        <v>3.0148619957537148E-2</v>
      </c>
      <c r="AH313" s="1">
        <f>(Table2[[#This Row],[Current Month High]]/Table2[[#This Row],[Close Price]])-1</f>
        <v>9.1508656224237539E-2</v>
      </c>
      <c r="AI313">
        <v>21.0016488046166</v>
      </c>
      <c r="AJ313">
        <v>56.819650937297901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0.14000000000000001</v>
      </c>
      <c r="AM313" t="s">
        <v>3226</v>
      </c>
      <c r="AN313">
        <v>-7.1</v>
      </c>
      <c r="AO313" t="s">
        <v>3227</v>
      </c>
      <c r="AP313">
        <v>2.0410327499121E-2</v>
      </c>
      <c r="AQ313">
        <f>(Table2[[#This Row],[Sharpe Ratio]]-AVERAGE(Table2[Sharpe Ratio]))/_xlfn.STDEV.P(Table2[Sharpe Ratio])</f>
        <v>-0.4982171443867664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-2.1005929125308271</v>
      </c>
      <c r="AS313">
        <f>_xlfn.RANK.AVG(Table2[[#This Row],[1Y Return vs Nifty Z-Score]],Table2[1Y Return vs Nifty Z-Score])</f>
        <v>324</v>
      </c>
      <c r="AT313">
        <f>_xlfn.RANK.AVG(Table2[[#This Row],[6M Return vs Nifty Z-Score]],Table2[6M Return vs Nifty Z-Score])</f>
        <v>184</v>
      </c>
      <c r="AU313">
        <f>_xlfn.RANK.AVG(Table2[[#This Row],[Sharpe Ratio Z-Score]],Table2[Sharpe Ratio Z-Score])</f>
        <v>473</v>
      </c>
      <c r="AV313">
        <f>(Table2[[#This Row],[Rank 1Y]]+Table2[[#This Row],[Rank 6M]]+Table2[[#This Row],[Rank Sharpe]])/3</f>
        <v>327</v>
      </c>
    </row>
    <row r="314" spans="1:48" x14ac:dyDescent="0.3">
      <c r="A314" t="s">
        <v>285</v>
      </c>
      <c r="B314" t="s">
        <v>286</v>
      </c>
      <c r="C314" t="s">
        <v>3177</v>
      </c>
      <c r="D314" t="s">
        <v>124</v>
      </c>
      <c r="E314">
        <v>99838.66315773</v>
      </c>
      <c r="F314">
        <v>7729.05</v>
      </c>
      <c r="G314">
        <v>49.477755024983402</v>
      </c>
      <c r="H314">
        <f>(Table2[[#This Row],[1Y Return vs Nifty]]-AVERAGE(Table2[1Y Return vs Nifty]))/_xlfn.STDEV.P(Table2[1Y Return vs Nifty])</f>
        <v>0.3370178635014075</v>
      </c>
      <c r="I314">
        <v>2.8495734539325199</v>
      </c>
      <c r="J314">
        <f>(Table2[[#This Row],[1M Return vs Nifty]]-AVERAGE(Table2[1M Return vs Nifty]))/_xlfn.STDEV.P(Table2[1M Return vs Nifty])</f>
        <v>0.39739529380983796</v>
      </c>
      <c r="K314">
        <v>36.067479666085902</v>
      </c>
      <c r="L314">
        <f>(Table2[[#This Row],[6M Return vs Nifty]]-AVERAGE(Table2[6M Return vs Nifty]))/_xlfn.STDEV.P(Table2[6M Return vs Nifty])</f>
        <v>0.42517618053154982</v>
      </c>
      <c r="M314">
        <v>2.2419397643526899</v>
      </c>
      <c r="N314">
        <f>(Table2[[#This Row],[1W Return vs Nifty]]-AVERAGE(Table2[1W Return vs Nifty]))/_xlfn.STDEV.P(Table2[1W Return vs Nifty])</f>
        <v>1.1817398197692239</v>
      </c>
      <c r="O314">
        <v>7491.09</v>
      </c>
      <c r="P314">
        <v>7193.4033077202903</v>
      </c>
      <c r="Q314">
        <v>6133.4204163579197</v>
      </c>
      <c r="R314">
        <v>67.566345031646904</v>
      </c>
      <c r="S314" s="1">
        <f>(Table2[[#This Row],[Close Price]]-Table2[[#This Row],[20D EMA]])/Table2[[#This Row],[20D EMA]]</f>
        <v>3.1765737696383307E-2</v>
      </c>
      <c r="T314" s="1">
        <f>(Table2[[#This Row],[Close Price]]-Table2[[#This Row],[50D EMA]])/Table2[[#This Row],[50D EMA]]</f>
        <v>7.446359801692605E-2</v>
      </c>
      <c r="U314" s="1">
        <f>(Table2[[#This Row],[Close Price]]-Table2[[#This Row],[200D EMA]])/Table2[[#This Row],[200D EMA]]</f>
        <v>0.26015330359329575</v>
      </c>
      <c r="V314">
        <v>0.715347738642375</v>
      </c>
      <c r="W314">
        <v>7692.8</v>
      </c>
      <c r="X314">
        <v>7830</v>
      </c>
      <c r="Y314">
        <v>7296.45</v>
      </c>
      <c r="Z314">
        <v>7830</v>
      </c>
      <c r="AA314">
        <v>7264.05</v>
      </c>
      <c r="AB314">
        <v>7830</v>
      </c>
      <c r="AC314" s="1">
        <f>(Table2[[#This Row],[Close Price]]/Table2[[#This Row],[Day Low]])-1</f>
        <v>4.7121984193012612E-3</v>
      </c>
      <c r="AD314" s="1">
        <f>(Table2[[#This Row],[Day High]]/Table2[[#This Row],[Close Price]])-1</f>
        <v>1.3061113590932871E-2</v>
      </c>
      <c r="AE314" s="1">
        <f>(Table2[[#This Row],[Close Price]]/Table2[[#This Row],[Current Week Low]])-1</f>
        <v>5.9289106346236853E-2</v>
      </c>
      <c r="AF314" s="1">
        <f>(Table2[[#This Row],[Current Week High]]/Table2[[#This Row],[Close Price]])-1</f>
        <v>1.3061113590932871E-2</v>
      </c>
      <c r="AG314" s="1">
        <f>(Table2[[#This Row],[Close Price]]/Table2[[#This Row],[Current Month Low]])-1</f>
        <v>6.4013876556466398E-2</v>
      </c>
      <c r="AH314" s="1">
        <f>(Table2[[#This Row],[Current Month High]]/Table2[[#This Row],[Close Price]])-1</f>
        <v>1.3061113590932871E-2</v>
      </c>
      <c r="AI314">
        <v>1.30611135909328</v>
      </c>
      <c r="AJ314">
        <v>94.585919109779496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-7.0000000000000007E-2</v>
      </c>
      <c r="AM314" t="s">
        <v>3227</v>
      </c>
      <c r="AN314">
        <v>1.4</v>
      </c>
      <c r="AO314" t="s">
        <v>3226</v>
      </c>
      <c r="AP314">
        <v>-7.207126176005E-3</v>
      </c>
      <c r="AQ314">
        <f>(Table2[[#This Row],[Sharpe Ratio]]-AVERAGE(Table2[Sharpe Ratio]))/_xlfn.STDEV.P(Table2[Sharpe Ratio])</f>
        <v>-0.81946140169493176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1.5218677559170875</v>
      </c>
      <c r="AS314">
        <f>_xlfn.RANK.AVG(Table2[[#This Row],[1Y Return vs Nifty Z-Score]],Table2[1Y Return vs Nifty Z-Score])</f>
        <v>196</v>
      </c>
      <c r="AT314">
        <f>_xlfn.RANK.AVG(Table2[[#This Row],[6M Return vs Nifty Z-Score]],Table2[6M Return vs Nifty Z-Score])</f>
        <v>196</v>
      </c>
      <c r="AU314">
        <f>_xlfn.RANK.AVG(Table2[[#This Row],[Sharpe Ratio Z-Score]],Table2[Sharpe Ratio Z-Score])</f>
        <v>594</v>
      </c>
      <c r="AV314">
        <f>(Table2[[#This Row],[Rank 1Y]]+Table2[[#This Row],[Rank 6M]]+Table2[[#This Row],[Rank Sharpe]])/3</f>
        <v>328.66666666666669</v>
      </c>
    </row>
    <row r="315" spans="1:48" x14ac:dyDescent="0.3">
      <c r="A315" t="s">
        <v>1075</v>
      </c>
      <c r="B315" t="s">
        <v>1076</v>
      </c>
      <c r="C315" t="s">
        <v>3171</v>
      </c>
      <c r="D315" t="s">
        <v>46</v>
      </c>
      <c r="E315">
        <v>12536.355129764999</v>
      </c>
      <c r="F315">
        <v>223.05</v>
      </c>
      <c r="G315">
        <v>25.964231880123201</v>
      </c>
      <c r="H315">
        <f>(Table2[[#This Row],[1Y Return vs Nifty]]-AVERAGE(Table2[1Y Return vs Nifty]))/_xlfn.STDEV.P(Table2[1Y Return vs Nifty])</f>
        <v>-4.968666962689023E-2</v>
      </c>
      <c r="I315">
        <v>-5.7395476581066802</v>
      </c>
      <c r="J315">
        <f>(Table2[[#This Row],[1M Return vs Nifty]]-AVERAGE(Table2[1M Return vs Nifty]))/_xlfn.STDEV.P(Table2[1M Return vs Nifty])</f>
        <v>-0.42348395955540002</v>
      </c>
      <c r="K315">
        <v>4.1688819858914403</v>
      </c>
      <c r="L315">
        <f>(Table2[[#This Row],[6M Return vs Nifty]]-AVERAGE(Table2[6M Return vs Nifty]))/_xlfn.STDEV.P(Table2[6M Return vs Nifty])</f>
        <v>-0.47971573398906286</v>
      </c>
      <c r="M315">
        <v>2.3114267373050499</v>
      </c>
      <c r="N315">
        <f>(Table2[[#This Row],[1W Return vs Nifty]]-AVERAGE(Table2[1W Return vs Nifty]))/_xlfn.STDEV.P(Table2[1W Return vs Nifty])</f>
        <v>1.1983210359126317</v>
      </c>
      <c r="O315">
        <v>220.85</v>
      </c>
      <c r="P315">
        <v>231.09064601220899</v>
      </c>
      <c r="Q315">
        <v>216.81299643030999</v>
      </c>
      <c r="R315">
        <v>55.530564506342202</v>
      </c>
      <c r="S315" s="1">
        <f>(Table2[[#This Row],[Close Price]]-Table2[[#This Row],[20D EMA]])/Table2[[#This Row],[20D EMA]]</f>
        <v>9.9615123386914972E-3</v>
      </c>
      <c r="T315" s="1">
        <f>(Table2[[#This Row],[Close Price]]-Table2[[#This Row],[50D EMA]])/Table2[[#This Row],[50D EMA]]</f>
        <v>-3.4794337853831507E-2</v>
      </c>
      <c r="U315" s="1">
        <f>(Table2[[#This Row],[Close Price]]-Table2[[#This Row],[200D EMA]])/Table2[[#This Row],[200D EMA]]</f>
        <v>2.8766742180489038E-2</v>
      </c>
      <c r="V315">
        <v>0.77878882184186404</v>
      </c>
      <c r="W315">
        <v>222.02</v>
      </c>
      <c r="X315">
        <v>228.7</v>
      </c>
      <c r="Y315">
        <v>204.15</v>
      </c>
      <c r="Z315">
        <v>228.7</v>
      </c>
      <c r="AA315">
        <v>204.15</v>
      </c>
      <c r="AB315">
        <v>228.7</v>
      </c>
      <c r="AC315" s="1">
        <f>(Table2[[#This Row],[Close Price]]/Table2[[#This Row],[Day Low]])-1</f>
        <v>4.6392216917394702E-3</v>
      </c>
      <c r="AD315" s="1">
        <f>(Table2[[#This Row],[Day High]]/Table2[[#This Row],[Close Price]])-1</f>
        <v>2.5330643353508098E-2</v>
      </c>
      <c r="AE315" s="1">
        <f>(Table2[[#This Row],[Close Price]]/Table2[[#This Row],[Current Week Low]])-1</f>
        <v>9.2578986039676625E-2</v>
      </c>
      <c r="AF315" s="1">
        <f>(Table2[[#This Row],[Current Week High]]/Table2[[#This Row],[Close Price]])-1</f>
        <v>2.5330643353508098E-2</v>
      </c>
      <c r="AG315" s="1">
        <f>(Table2[[#This Row],[Close Price]]/Table2[[#This Row],[Current Month Low]])-1</f>
        <v>9.2578986039676625E-2</v>
      </c>
      <c r="AH315" s="1">
        <f>(Table2[[#This Row],[Current Month High]]/Table2[[#This Row],[Close Price]])-1</f>
        <v>2.5330643353508098E-2</v>
      </c>
      <c r="AI315">
        <v>36.247478143913902</v>
      </c>
      <c r="AJ315">
        <v>91.541434091884895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-0.13</v>
      </c>
      <c r="AM315" t="s">
        <v>3227</v>
      </c>
      <c r="AN315">
        <v>-1.1100000000000001</v>
      </c>
      <c r="AO315" t="s">
        <v>3227</v>
      </c>
      <c r="AP315">
        <v>0.11678270078384601</v>
      </c>
      <c r="AQ315">
        <f>(Table2[[#This Row],[Sharpe Ratio]]-AVERAGE(Table2[Sharpe Ratio]))/_xlfn.STDEV.P(Table2[Sharpe Ratio])</f>
        <v>0.62277944874811908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312</v>
      </c>
      <c r="AT315">
        <f>_xlfn.RANK.AVG(Table2[[#This Row],[6M Return vs Nifty Z-Score]],Table2[6M Return vs Nifty Z-Score])</f>
        <v>486</v>
      </c>
      <c r="AU315">
        <f>_xlfn.RANK.AVG(Table2[[#This Row],[Sharpe Ratio Z-Score]],Table2[Sharpe Ratio Z-Score])</f>
        <v>189</v>
      </c>
      <c r="AV315">
        <f>(Table2[[#This Row],[Rank 1Y]]+Table2[[#This Row],[Rank 6M]]+Table2[[#This Row],[Rank Sharpe]])/3</f>
        <v>329</v>
      </c>
    </row>
    <row r="316" spans="1:48" x14ac:dyDescent="0.3">
      <c r="A316" t="s">
        <v>1705</v>
      </c>
      <c r="B316" t="s">
        <v>1706</v>
      </c>
      <c r="C316" t="s">
        <v>3172</v>
      </c>
      <c r="D316" t="s">
        <v>279</v>
      </c>
      <c r="E316">
        <v>4998.6298164250002</v>
      </c>
      <c r="F316">
        <v>582.25</v>
      </c>
      <c r="G316">
        <v>35.733455868968001</v>
      </c>
      <c r="H316">
        <f>(Table2[[#This Row],[1Y Return vs Nifty]]-AVERAGE(Table2[1Y Return vs Nifty]))/_xlfn.STDEV.P(Table2[1Y Return vs Nifty])</f>
        <v>0.11097845819585296</v>
      </c>
      <c r="I316">
        <v>18.553510973607398</v>
      </c>
      <c r="J316">
        <f>(Table2[[#This Row],[1M Return vs Nifty]]-AVERAGE(Table2[1M Return vs Nifty]))/_xlfn.STDEV.P(Table2[1M Return vs Nifty])</f>
        <v>1.8982515907336237</v>
      </c>
      <c r="K316">
        <v>40.329741350662097</v>
      </c>
      <c r="L316">
        <f>(Table2[[#This Row],[6M Return vs Nifty]]-AVERAGE(Table2[6M Return vs Nifty]))/_xlfn.STDEV.P(Table2[6M Return vs Nifty])</f>
        <v>0.5460870172589809</v>
      </c>
      <c r="M316">
        <v>3.60256837748855</v>
      </c>
      <c r="N316">
        <f>(Table2[[#This Row],[1W Return vs Nifty]]-AVERAGE(Table2[1W Return vs Nifty]))/_xlfn.STDEV.P(Table2[1W Return vs Nifty])</f>
        <v>1.5064176142786843</v>
      </c>
      <c r="O316">
        <v>519.17999999999995</v>
      </c>
      <c r="P316">
        <v>486.17614321229797</v>
      </c>
      <c r="Q316">
        <v>433.94355591136002</v>
      </c>
      <c r="R316">
        <v>83.004711602638594</v>
      </c>
      <c r="S316" s="1">
        <f>(Table2[[#This Row],[Close Price]]-Table2[[#This Row],[20D EMA]])/Table2[[#This Row],[20D EMA]]</f>
        <v>0.12148002619515401</v>
      </c>
      <c r="T316" s="1">
        <f>(Table2[[#This Row],[Close Price]]-Table2[[#This Row],[50D EMA]])/Table2[[#This Row],[50D EMA]]</f>
        <v>0.19761121175736007</v>
      </c>
      <c r="U316" s="1">
        <f>(Table2[[#This Row],[Close Price]]-Table2[[#This Row],[200D EMA]])/Table2[[#This Row],[200D EMA]]</f>
        <v>0.34176436559167145</v>
      </c>
      <c r="V316">
        <v>1.3510026907989601</v>
      </c>
      <c r="W316">
        <v>574.04999999999995</v>
      </c>
      <c r="X316">
        <v>597</v>
      </c>
      <c r="Y316">
        <v>508.1</v>
      </c>
      <c r="Z316">
        <v>597</v>
      </c>
      <c r="AA316">
        <v>508.1</v>
      </c>
      <c r="AB316">
        <v>597</v>
      </c>
      <c r="AC316" s="1">
        <f>(Table2[[#This Row],[Close Price]]/Table2[[#This Row],[Day Low]])-1</f>
        <v>1.4284469993903093E-2</v>
      </c>
      <c r="AD316" s="1">
        <f>(Table2[[#This Row],[Day High]]/Table2[[#This Row],[Close Price]])-1</f>
        <v>2.5332760841562996E-2</v>
      </c>
      <c r="AE316" s="1">
        <f>(Table2[[#This Row],[Close Price]]/Table2[[#This Row],[Current Week Low]])-1</f>
        <v>0.14593583940169252</v>
      </c>
      <c r="AF316" s="1">
        <f>(Table2[[#This Row],[Current Week High]]/Table2[[#This Row],[Close Price]])-1</f>
        <v>2.5332760841562996E-2</v>
      </c>
      <c r="AG316" s="1">
        <f>(Table2[[#This Row],[Close Price]]/Table2[[#This Row],[Current Month Low]])-1</f>
        <v>0.14593583940169252</v>
      </c>
      <c r="AH316" s="1">
        <f>(Table2[[#This Row],[Current Month High]]/Table2[[#This Row],[Close Price]])-1</f>
        <v>2.5332760841562996E-2</v>
      </c>
      <c r="AI316">
        <v>2.5332760841562898</v>
      </c>
      <c r="AJ316">
        <v>69.209532112757898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0.18</v>
      </c>
      <c r="AM316" t="s">
        <v>3226</v>
      </c>
      <c r="AN316">
        <v>10.18</v>
      </c>
      <c r="AO316" t="s">
        <v>3226</v>
      </c>
      <c r="AQ316">
        <f>(Table2[[#This Row],[Sharpe Ratio]]-AVERAGE(Table2[Sharpe Ratio]))/_xlfn.STDEV.P(Table2[Sharpe Ratio])</f>
        <v>-0.73562862250492922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3.3261060579622126</v>
      </c>
      <c r="AS316">
        <f>_xlfn.RANK.AVG(Table2[[#This Row],[1Y Return vs Nifty Z-Score]],Table2[1Y Return vs Nifty Z-Score])</f>
        <v>268</v>
      </c>
      <c r="AT316">
        <f>_xlfn.RANK.AVG(Table2[[#This Row],[6M Return vs Nifty Z-Score]],Table2[6M Return vs Nifty Z-Score])</f>
        <v>168</v>
      </c>
      <c r="AU316">
        <f>_xlfn.RANK.AVG(Table2[[#This Row],[Sharpe Ratio Z-Score]],Table2[Sharpe Ratio Z-Score])</f>
        <v>551.5</v>
      </c>
      <c r="AV316">
        <f>(Table2[[#This Row],[Rank 1Y]]+Table2[[#This Row],[Rank 6M]]+Table2[[#This Row],[Rank Sharpe]])/3</f>
        <v>329.16666666666669</v>
      </c>
    </row>
    <row r="317" spans="1:48" x14ac:dyDescent="0.3">
      <c r="A317" t="s">
        <v>582</v>
      </c>
      <c r="B317" t="s">
        <v>583</v>
      </c>
      <c r="C317" t="s">
        <v>3174</v>
      </c>
      <c r="D317" t="s">
        <v>206</v>
      </c>
      <c r="E317">
        <v>34517.256270719998</v>
      </c>
      <c r="F317">
        <v>2453.9</v>
      </c>
      <c r="G317">
        <v>30.273278852859502</v>
      </c>
      <c r="H317">
        <f>(Table2[[#This Row],[1Y Return vs Nifty]]-AVERAGE(Table2[1Y Return vs Nifty]))/_xlfn.STDEV.P(Table2[1Y Return vs Nifty])</f>
        <v>2.1180124241222079E-2</v>
      </c>
      <c r="I317">
        <v>-8.1429069872350208</v>
      </c>
      <c r="J317">
        <f>(Table2[[#This Row],[1M Return vs Nifty]]-AVERAGE(Table2[1M Return vs Nifty]))/_xlfn.STDEV.P(Table2[1M Return vs Nifty])</f>
        <v>-0.65317775312619064</v>
      </c>
      <c r="K317">
        <v>26.8790774569955</v>
      </c>
      <c r="L317">
        <f>(Table2[[#This Row],[6M Return vs Nifty]]-AVERAGE(Table2[6M Return vs Nifty]))/_xlfn.STDEV.P(Table2[6M Return vs Nifty])</f>
        <v>0.16452174832960878</v>
      </c>
      <c r="M317">
        <v>-3.0283650347523401</v>
      </c>
      <c r="N317">
        <f>(Table2[[#This Row],[1W Return vs Nifty]]-AVERAGE(Table2[1W Return vs Nifty]))/_xlfn.STDEV.P(Table2[1W Return vs Nifty])</f>
        <v>-7.5878109213125128E-2</v>
      </c>
      <c r="O317">
        <v>2501.37</v>
      </c>
      <c r="P317">
        <v>2501.5861958681098</v>
      </c>
      <c r="Q317">
        <v>2197.30150311532</v>
      </c>
      <c r="R317">
        <v>37.9905718131659</v>
      </c>
      <c r="S317" s="1">
        <f>(Table2[[#This Row],[Close Price]]-Table2[[#This Row],[20D EMA]])/Table2[[#This Row],[20D EMA]]</f>
        <v>-1.8977600275049192E-2</v>
      </c>
      <c r="T317" s="1">
        <f>(Table2[[#This Row],[Close Price]]-Table2[[#This Row],[50D EMA]])/Table2[[#This Row],[50D EMA]]</f>
        <v>-1.906238367755363E-2</v>
      </c>
      <c r="U317" s="1">
        <f>(Table2[[#This Row],[Close Price]]-Table2[[#This Row],[200D EMA]])/Table2[[#This Row],[200D EMA]]</f>
        <v>0.11677892019865112</v>
      </c>
      <c r="V317">
        <v>0.67282286077090403</v>
      </c>
      <c r="W317">
        <v>2435</v>
      </c>
      <c r="X317">
        <v>2475</v>
      </c>
      <c r="Y317">
        <v>2435</v>
      </c>
      <c r="Z317">
        <v>2544</v>
      </c>
      <c r="AA317">
        <v>2424.25</v>
      </c>
      <c r="AB317">
        <v>2568.65</v>
      </c>
      <c r="AC317" s="1">
        <f>(Table2[[#This Row],[Close Price]]/Table2[[#This Row],[Day Low]])-1</f>
        <v>7.7618069815195145E-3</v>
      </c>
      <c r="AD317" s="1">
        <f>(Table2[[#This Row],[Day High]]/Table2[[#This Row],[Close Price]])-1</f>
        <v>8.5985573984268537E-3</v>
      </c>
      <c r="AE317" s="1">
        <f>(Table2[[#This Row],[Close Price]]/Table2[[#This Row],[Current Week Low]])-1</f>
        <v>7.7618069815195145E-3</v>
      </c>
      <c r="AF317" s="1">
        <f>(Table2[[#This Row],[Current Week High]]/Table2[[#This Row],[Close Price]])-1</f>
        <v>3.6717062634989084E-2</v>
      </c>
      <c r="AG317" s="1">
        <f>(Table2[[#This Row],[Close Price]]/Table2[[#This Row],[Current Month Low]])-1</f>
        <v>1.2230586779416353E-2</v>
      </c>
      <c r="AH317" s="1">
        <f>(Table2[[#This Row],[Current Month High]]/Table2[[#This Row],[Close Price]])-1</f>
        <v>4.6762296752108856E-2</v>
      </c>
      <c r="AI317">
        <v>24.752434899547598</v>
      </c>
      <c r="AJ317">
        <v>59.3389825005681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-0.1</v>
      </c>
      <c r="AM317" t="s">
        <v>3227</v>
      </c>
      <c r="AN317">
        <v>-1.34</v>
      </c>
      <c r="AO317" t="s">
        <v>3227</v>
      </c>
      <c r="AP317">
        <v>3.3081160918976997E-2</v>
      </c>
      <c r="AQ317">
        <f>(Table2[[#This Row],[Sharpe Ratio]]-AVERAGE(Table2[Sharpe Ratio]))/_xlfn.STDEV.P(Table2[Sharpe Ratio])</f>
        <v>-0.35083091105334335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295</v>
      </c>
      <c r="AT317">
        <f>_xlfn.RANK.AVG(Table2[[#This Row],[6M Return vs Nifty Z-Score]],Table2[6M Return vs Nifty Z-Score])</f>
        <v>261</v>
      </c>
      <c r="AU317">
        <f>_xlfn.RANK.AVG(Table2[[#This Row],[Sharpe Ratio Z-Score]],Table2[Sharpe Ratio Z-Score])</f>
        <v>435</v>
      </c>
      <c r="AV317">
        <f>(Table2[[#This Row],[Rank 1Y]]+Table2[[#This Row],[Rank 6M]]+Table2[[#This Row],[Rank Sharpe]])/3</f>
        <v>330.33333333333331</v>
      </c>
    </row>
    <row r="318" spans="1:48" x14ac:dyDescent="0.3">
      <c r="A318" t="s">
        <v>312</v>
      </c>
      <c r="B318" t="s">
        <v>313</v>
      </c>
      <c r="C318" t="s">
        <v>3172</v>
      </c>
      <c r="D318" t="s">
        <v>279</v>
      </c>
      <c r="E318">
        <v>88250.877349600007</v>
      </c>
      <c r="F318">
        <v>908</v>
      </c>
      <c r="G318">
        <v>29.4860168062886</v>
      </c>
      <c r="H318">
        <f>(Table2[[#This Row],[1Y Return vs Nifty]]-AVERAGE(Table2[1Y Return vs Nifty]))/_xlfn.STDEV.P(Table2[1Y Return vs Nifty])</f>
        <v>8.2327747396916985E-3</v>
      </c>
      <c r="I318">
        <v>0.83660300191704695</v>
      </c>
      <c r="J318">
        <f>(Table2[[#This Row],[1M Return vs Nifty]]-AVERAGE(Table2[1M Return vs Nifty]))/_xlfn.STDEV.P(Table2[1M Return vs Nifty])</f>
        <v>0.20501173556886695</v>
      </c>
      <c r="K318">
        <v>6.7003700174049596</v>
      </c>
      <c r="L318">
        <f>(Table2[[#This Row],[6M Return vs Nifty]]-AVERAGE(Table2[6M Return vs Nifty]))/_xlfn.STDEV.P(Table2[6M Return vs Nifty])</f>
        <v>-0.40790307706952145</v>
      </c>
      <c r="M318">
        <v>0.87600352267091397</v>
      </c>
      <c r="N318">
        <f>(Table2[[#This Row],[1W Return vs Nifty]]-AVERAGE(Table2[1W Return vs Nifty]))/_xlfn.STDEV.P(Table2[1W Return vs Nifty])</f>
        <v>0.85579550101227475</v>
      </c>
      <c r="O318">
        <v>884.47</v>
      </c>
      <c r="P318">
        <v>882.522460534277</v>
      </c>
      <c r="Q318">
        <v>804.96911047806395</v>
      </c>
      <c r="R318">
        <v>64.900542610756105</v>
      </c>
      <c r="S318" s="1">
        <f>(Table2[[#This Row],[Close Price]]-Table2[[#This Row],[20D EMA]])/Table2[[#This Row],[20D EMA]]</f>
        <v>2.6603502662611477E-2</v>
      </c>
      <c r="T318" s="1">
        <f>(Table2[[#This Row],[Close Price]]-Table2[[#This Row],[50D EMA]])/Table2[[#This Row],[50D EMA]]</f>
        <v>2.8868998359881919E-2</v>
      </c>
      <c r="U318" s="1">
        <f>(Table2[[#This Row],[Close Price]]-Table2[[#This Row],[200D EMA]])/Table2[[#This Row],[200D EMA]]</f>
        <v>0.1279935940159827</v>
      </c>
      <c r="V318">
        <v>1.17855676183098</v>
      </c>
      <c r="W318">
        <v>896.05</v>
      </c>
      <c r="X318">
        <v>926.1</v>
      </c>
      <c r="Y318">
        <v>873.5</v>
      </c>
      <c r="Z318">
        <v>926.1</v>
      </c>
      <c r="AA318">
        <v>860.25</v>
      </c>
      <c r="AB318">
        <v>926.1</v>
      </c>
      <c r="AC318" s="1">
        <f>(Table2[[#This Row],[Close Price]]/Table2[[#This Row],[Day Low]])-1</f>
        <v>1.3336309357736775E-2</v>
      </c>
      <c r="AD318" s="1">
        <f>(Table2[[#This Row],[Day High]]/Table2[[#This Row],[Close Price]])-1</f>
        <v>1.9933920704845898E-2</v>
      </c>
      <c r="AE318" s="1">
        <f>(Table2[[#This Row],[Close Price]]/Table2[[#This Row],[Current Week Low]])-1</f>
        <v>3.9496279336004525E-2</v>
      </c>
      <c r="AF318" s="1">
        <f>(Table2[[#This Row],[Current Week High]]/Table2[[#This Row],[Close Price]])-1</f>
        <v>1.9933920704845898E-2</v>
      </c>
      <c r="AG318" s="1">
        <f>(Table2[[#This Row],[Close Price]]/Table2[[#This Row],[Current Month Low]])-1</f>
        <v>5.550712002324909E-2</v>
      </c>
      <c r="AH318" s="1">
        <f>(Table2[[#This Row],[Current Month High]]/Table2[[#This Row],[Close Price]])-1</f>
        <v>1.9933920704845898E-2</v>
      </c>
      <c r="AI318">
        <v>7.9185022026431602</v>
      </c>
      <c r="AJ318">
        <v>70.982016759250499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-0.14000000000000001</v>
      </c>
      <c r="AM318" t="s">
        <v>3227</v>
      </c>
      <c r="AN318">
        <v>4.87</v>
      </c>
      <c r="AO318" t="s">
        <v>3226</v>
      </c>
      <c r="AP318">
        <v>9.3390438372071005E-2</v>
      </c>
      <c r="AQ318">
        <f>(Table2[[#This Row],[Sharpe Ratio]]-AVERAGE(Table2[Sharpe Ratio]))/_xlfn.STDEV.P(Table2[Sharpe Ratio])</f>
        <v>0.35068231576744469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1.0118192500187566</v>
      </c>
      <c r="AS318">
        <f>_xlfn.RANK.AVG(Table2[[#This Row],[1Y Return vs Nifty Z-Score]],Table2[1Y Return vs Nifty Z-Score])</f>
        <v>298</v>
      </c>
      <c r="AT318">
        <f>_xlfn.RANK.AVG(Table2[[#This Row],[6M Return vs Nifty Z-Score]],Table2[6M Return vs Nifty Z-Score])</f>
        <v>449</v>
      </c>
      <c r="AU318">
        <f>_xlfn.RANK.AVG(Table2[[#This Row],[Sharpe Ratio Z-Score]],Table2[Sharpe Ratio Z-Score])</f>
        <v>247</v>
      </c>
      <c r="AV318">
        <f>(Table2[[#This Row],[Rank 1Y]]+Table2[[#This Row],[Rank 6M]]+Table2[[#This Row],[Rank Sharpe]])/3</f>
        <v>331.33333333333331</v>
      </c>
    </row>
    <row r="319" spans="1:48" x14ac:dyDescent="0.3">
      <c r="A319" t="s">
        <v>1622</v>
      </c>
      <c r="B319" t="s">
        <v>1623</v>
      </c>
      <c r="C319" t="s">
        <v>3180</v>
      </c>
      <c r="D319" t="s">
        <v>1396</v>
      </c>
      <c r="E319">
        <v>5878.0805507550003</v>
      </c>
      <c r="F319">
        <v>908.55</v>
      </c>
      <c r="G319">
        <v>5.2382573375517198</v>
      </c>
      <c r="H319">
        <f>(Table2[[#This Row],[1Y Return vs Nifty]]-AVERAGE(Table2[1Y Return vs Nifty]))/_xlfn.STDEV.P(Table2[1Y Return vs Nifty])</f>
        <v>-0.39054704430307069</v>
      </c>
      <c r="I319">
        <v>8.8229947427340498</v>
      </c>
      <c r="J319">
        <f>(Table2[[#This Row],[1M Return vs Nifty]]-AVERAGE(Table2[1M Return vs Nifty]))/_xlfn.STDEV.P(Table2[1M Return vs Nifty])</f>
        <v>0.968286953576323</v>
      </c>
      <c r="K319">
        <v>12.750012199291101</v>
      </c>
      <c r="L319">
        <f>(Table2[[#This Row],[6M Return vs Nifty]]-AVERAGE(Table2[6M Return vs Nifty]))/_xlfn.STDEV.P(Table2[6M Return vs Nifty])</f>
        <v>-0.23628825089393282</v>
      </c>
      <c r="M319">
        <v>-1.60007559475562</v>
      </c>
      <c r="N319">
        <f>(Table2[[#This Row],[1W Return vs Nifty]]-AVERAGE(Table2[1W Return vs Nifty]))/_xlfn.STDEV.P(Table2[1W Return vs Nifty])</f>
        <v>0.26494514029249372</v>
      </c>
      <c r="O319">
        <v>905.42</v>
      </c>
      <c r="P319">
        <v>858.54778486473197</v>
      </c>
      <c r="Q319">
        <v>791.69370561754602</v>
      </c>
      <c r="R319">
        <v>46.356309824413302</v>
      </c>
      <c r="S319" s="1">
        <f>(Table2[[#This Row],[Close Price]]-Table2[[#This Row],[20D EMA]])/Table2[[#This Row],[20D EMA]]</f>
        <v>3.4569592012546613E-3</v>
      </c>
      <c r="T319" s="1">
        <f>(Table2[[#This Row],[Close Price]]-Table2[[#This Row],[50D EMA]])/Table2[[#This Row],[50D EMA]]</f>
        <v>5.8240456753546992E-2</v>
      </c>
      <c r="U319" s="1">
        <f>(Table2[[#This Row],[Close Price]]-Table2[[#This Row],[200D EMA]])/Table2[[#This Row],[200D EMA]]</f>
        <v>0.14760290950059071</v>
      </c>
      <c r="V319">
        <v>0.74284825076238103</v>
      </c>
      <c r="W319">
        <v>905</v>
      </c>
      <c r="X319">
        <v>932.6</v>
      </c>
      <c r="Y319">
        <v>896.5</v>
      </c>
      <c r="Z319">
        <v>969.3</v>
      </c>
      <c r="AA319">
        <v>890.1</v>
      </c>
      <c r="AB319">
        <v>969.3</v>
      </c>
      <c r="AC319" s="1">
        <f>(Table2[[#This Row],[Close Price]]/Table2[[#This Row],[Day Low]])-1</f>
        <v>3.9226519337016708E-3</v>
      </c>
      <c r="AD319" s="1">
        <f>(Table2[[#This Row],[Day High]]/Table2[[#This Row],[Close Price]])-1</f>
        <v>2.6470750096307283E-2</v>
      </c>
      <c r="AE319" s="1">
        <f>(Table2[[#This Row],[Close Price]]/Table2[[#This Row],[Current Week Low]])-1</f>
        <v>1.344116006692686E-2</v>
      </c>
      <c r="AF319" s="1">
        <f>(Table2[[#This Row],[Current Week High]]/Table2[[#This Row],[Close Price]])-1</f>
        <v>6.6864784546805334E-2</v>
      </c>
      <c r="AG319" s="1">
        <f>(Table2[[#This Row],[Close Price]]/Table2[[#This Row],[Current Month Low]])-1</f>
        <v>2.0728008088978678E-2</v>
      </c>
      <c r="AH319" s="1">
        <f>(Table2[[#This Row],[Current Month High]]/Table2[[#This Row],[Close Price]])-1</f>
        <v>6.6864784546805334E-2</v>
      </c>
      <c r="AI319">
        <v>19.861317483902901</v>
      </c>
      <c r="AJ319">
        <v>48.845019659239803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0.11</v>
      </c>
      <c r="AM319" t="s">
        <v>3226</v>
      </c>
      <c r="AN319">
        <v>-1.76</v>
      </c>
      <c r="AO319" t="s">
        <v>3227</v>
      </c>
      <c r="AP319">
        <v>0.121422557279663</v>
      </c>
      <c r="AQ319">
        <f>(Table2[[#This Row],[Sharpe Ratio]]-AVERAGE(Table2[Sharpe Ratio]))/_xlfn.STDEV.P(Table2[Sharpe Ratio])</f>
        <v>0.67674992957335389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1.2831467282451672</v>
      </c>
      <c r="AS319">
        <f>_xlfn.RANK.AVG(Table2[[#This Row],[1Y Return vs Nifty Z-Score]],Table2[1Y Return vs Nifty Z-Score])</f>
        <v>432</v>
      </c>
      <c r="AT319">
        <f>_xlfn.RANK.AVG(Table2[[#This Row],[6M Return vs Nifty Z-Score]],Table2[6M Return vs Nifty Z-Score])</f>
        <v>386</v>
      </c>
      <c r="AU319">
        <f>_xlfn.RANK.AVG(Table2[[#This Row],[Sharpe Ratio Z-Score]],Table2[Sharpe Ratio Z-Score])</f>
        <v>179</v>
      </c>
      <c r="AV319">
        <f>(Table2[[#This Row],[Rank 1Y]]+Table2[[#This Row],[Rank 6M]]+Table2[[#This Row],[Rank Sharpe]])/3</f>
        <v>332.33333333333331</v>
      </c>
    </row>
    <row r="320" spans="1:48" x14ac:dyDescent="0.3">
      <c r="A320" t="s">
        <v>112</v>
      </c>
      <c r="B320" t="s">
        <v>113</v>
      </c>
      <c r="C320" t="s">
        <v>3166</v>
      </c>
      <c r="D320" t="s">
        <v>18</v>
      </c>
      <c r="E320">
        <v>244565.727555177</v>
      </c>
      <c r="F320">
        <v>173.19</v>
      </c>
      <c r="G320">
        <v>59.685469813761401</v>
      </c>
      <c r="H320">
        <f>(Table2[[#This Row],[1Y Return vs Nifty]]-AVERAGE(Table2[1Y Return vs Nifty]))/_xlfn.STDEV.P(Table2[1Y Return vs Nifty])</f>
        <v>0.50489443212035001</v>
      </c>
      <c r="I320">
        <v>-2.2370832409253398</v>
      </c>
      <c r="J320">
        <f>(Table2[[#This Row],[1M Return vs Nifty]]-AVERAGE(Table2[1M Return vs Nifty]))/_xlfn.STDEV.P(Table2[1M Return vs Nifty])</f>
        <v>-8.8746523884111E-2</v>
      </c>
      <c r="K320">
        <v>-9.2449939033404096</v>
      </c>
      <c r="L320">
        <f>(Table2[[#This Row],[6M Return vs Nifty]]-AVERAGE(Table2[6M Return vs Nifty]))/_xlfn.STDEV.P(Table2[6M Return vs Nifty])</f>
        <v>-0.86023740946338423</v>
      </c>
      <c r="M320">
        <v>-6.4534972048880599</v>
      </c>
      <c r="N320">
        <f>(Table2[[#This Row],[1W Return vs Nifty]]-AVERAGE(Table2[1W Return vs Nifty]))/_xlfn.STDEV.P(Table2[1W Return vs Nifty])</f>
        <v>-0.89319471432263908</v>
      </c>
      <c r="O320">
        <v>174.21</v>
      </c>
      <c r="P320">
        <v>172.50896073501499</v>
      </c>
      <c r="Q320">
        <v>156.45943734212599</v>
      </c>
      <c r="R320">
        <v>45.6808163505777</v>
      </c>
      <c r="S320" s="1">
        <f>(Table2[[#This Row],[Close Price]]-Table2[[#This Row],[20D EMA]])/Table2[[#This Row],[20D EMA]]</f>
        <v>-5.8550025830894333E-3</v>
      </c>
      <c r="T320" s="1">
        <f>(Table2[[#This Row],[Close Price]]-Table2[[#This Row],[50D EMA]])/Table2[[#This Row],[50D EMA]]</f>
        <v>3.9478486339682012E-3</v>
      </c>
      <c r="U320" s="1">
        <f>(Table2[[#This Row],[Close Price]]-Table2[[#This Row],[200D EMA]])/Table2[[#This Row],[200D EMA]]</f>
        <v>0.10693226910492906</v>
      </c>
      <c r="V320">
        <v>0.98851656510049002</v>
      </c>
      <c r="W320">
        <v>172.45</v>
      </c>
      <c r="X320">
        <v>176</v>
      </c>
      <c r="Y320">
        <v>169.09</v>
      </c>
      <c r="Z320">
        <v>177.89</v>
      </c>
      <c r="AA320">
        <v>169.09</v>
      </c>
      <c r="AB320">
        <v>184</v>
      </c>
      <c r="AC320" s="1">
        <f>(Table2[[#This Row],[Close Price]]/Table2[[#This Row],[Day Low]])-1</f>
        <v>4.2910988692375085E-3</v>
      </c>
      <c r="AD320" s="1">
        <f>(Table2[[#This Row],[Day High]]/Table2[[#This Row],[Close Price]])-1</f>
        <v>1.6224955251457951E-2</v>
      </c>
      <c r="AE320" s="1">
        <f>(Table2[[#This Row],[Close Price]]/Table2[[#This Row],[Current Week Low]])-1</f>
        <v>2.4247442190549418E-2</v>
      </c>
      <c r="AF320" s="1">
        <f>(Table2[[#This Row],[Current Week High]]/Table2[[#This Row],[Close Price]])-1</f>
        <v>2.7137825509556013E-2</v>
      </c>
      <c r="AG320" s="1">
        <f>(Table2[[#This Row],[Close Price]]/Table2[[#This Row],[Current Month Low]])-1</f>
        <v>2.4247442190549418E-2</v>
      </c>
      <c r="AH320" s="1">
        <f>(Table2[[#This Row],[Current Month High]]/Table2[[#This Row],[Close Price]])-1</f>
        <v>6.2416998671978696E-2</v>
      </c>
      <c r="AI320">
        <v>13.6324268144812</v>
      </c>
      <c r="AJ320">
        <v>102.56140350877099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0.02</v>
      </c>
      <c r="AM320" t="s">
        <v>3226</v>
      </c>
      <c r="AN320">
        <v>-0.32</v>
      </c>
      <c r="AO320" t="s">
        <v>3227</v>
      </c>
      <c r="AP320">
        <v>9.9121273736284002E-2</v>
      </c>
      <c r="AQ320">
        <f>(Table2[[#This Row],[Sharpe Ratio]]-AVERAGE(Table2[Sharpe Ratio]))/_xlfn.STDEV.P(Table2[Sharpe Ratio])</f>
        <v>0.41734298521178564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-0.91994123033799857</v>
      </c>
      <c r="AS320">
        <f>_xlfn.RANK.AVG(Table2[[#This Row],[1Y Return vs Nifty Z-Score]],Table2[1Y Return vs Nifty Z-Score])</f>
        <v>157</v>
      </c>
      <c r="AT320">
        <f>_xlfn.RANK.AVG(Table2[[#This Row],[6M Return vs Nifty Z-Score]],Table2[6M Return vs Nifty Z-Score])</f>
        <v>613</v>
      </c>
      <c r="AU320">
        <f>_xlfn.RANK.AVG(Table2[[#This Row],[Sharpe Ratio Z-Score]],Table2[Sharpe Ratio Z-Score])</f>
        <v>228</v>
      </c>
      <c r="AV320">
        <f>(Table2[[#This Row],[Rank 1Y]]+Table2[[#This Row],[Rank 6M]]+Table2[[#This Row],[Rank Sharpe]])/3</f>
        <v>332.66666666666669</v>
      </c>
    </row>
    <row r="321" spans="1:48" x14ac:dyDescent="0.3">
      <c r="A321" t="s">
        <v>232</v>
      </c>
      <c r="B321" t="s">
        <v>233</v>
      </c>
      <c r="C321" t="s">
        <v>3168</v>
      </c>
      <c r="D321" t="s">
        <v>234</v>
      </c>
      <c r="E321">
        <v>115425.8380263</v>
      </c>
      <c r="F321">
        <v>10371.299999999999</v>
      </c>
      <c r="G321">
        <v>19.874375567766201</v>
      </c>
      <c r="H321">
        <f>(Table2[[#This Row],[1Y Return vs Nifty]]-AVERAGE(Table2[1Y Return vs Nifty]))/_xlfn.STDEV.P(Table2[1Y Return vs Nifty])</f>
        <v>-0.14984073958825211</v>
      </c>
      <c r="I321">
        <v>6.9010113249563103</v>
      </c>
      <c r="J321">
        <f>(Table2[[#This Row],[1M Return vs Nifty]]-AVERAGE(Table2[1M Return vs Nifty]))/_xlfn.STDEV.P(Table2[1M Return vs Nifty])</f>
        <v>0.78459920573978303</v>
      </c>
      <c r="K321">
        <v>8.6563311252616799</v>
      </c>
      <c r="L321">
        <f>(Table2[[#This Row],[6M Return vs Nifty]]-AVERAGE(Table2[6M Return vs Nifty]))/_xlfn.STDEV.P(Table2[6M Return vs Nifty])</f>
        <v>-0.35241683252168476</v>
      </c>
      <c r="M321">
        <v>-5.6170536858307996</v>
      </c>
      <c r="N321">
        <f>(Table2[[#This Row],[1W Return vs Nifty]]-AVERAGE(Table2[1W Return vs Nifty]))/_xlfn.STDEV.P(Table2[1W Return vs Nifty])</f>
        <v>-0.69359973713533662</v>
      </c>
      <c r="O321">
        <v>10242.870000000001</v>
      </c>
      <c r="P321">
        <v>9797.2017343275402</v>
      </c>
      <c r="Q321">
        <v>8720.3052928376892</v>
      </c>
      <c r="R321">
        <v>51.511922049092703</v>
      </c>
      <c r="S321" s="1">
        <f>(Table2[[#This Row],[Close Price]]-Table2[[#This Row],[20D EMA]])/Table2[[#This Row],[20D EMA]]</f>
        <v>1.2538477985173928E-2</v>
      </c>
      <c r="T321" s="1">
        <f>(Table2[[#This Row],[Close Price]]-Table2[[#This Row],[50D EMA]])/Table2[[#This Row],[50D EMA]]</f>
        <v>5.8598187649941659E-2</v>
      </c>
      <c r="U321" s="1">
        <f>(Table2[[#This Row],[Close Price]]-Table2[[#This Row],[200D EMA]])/Table2[[#This Row],[200D EMA]]</f>
        <v>0.18932762692589827</v>
      </c>
      <c r="V321">
        <v>1.6407937383191999</v>
      </c>
      <c r="W321">
        <v>10330.299999999999</v>
      </c>
      <c r="X321">
        <v>10485</v>
      </c>
      <c r="Y321">
        <v>10260.1</v>
      </c>
      <c r="Z321">
        <v>10761.35</v>
      </c>
      <c r="AA321">
        <v>10100.049999999999</v>
      </c>
      <c r="AB321">
        <v>11185</v>
      </c>
      <c r="AC321" s="1">
        <f>(Table2[[#This Row],[Close Price]]/Table2[[#This Row],[Day Low]])-1</f>
        <v>3.9689070017328021E-3</v>
      </c>
      <c r="AD321" s="1">
        <f>(Table2[[#This Row],[Day High]]/Table2[[#This Row],[Close Price]])-1</f>
        <v>1.0962945821642478E-2</v>
      </c>
      <c r="AE321" s="1">
        <f>(Table2[[#This Row],[Close Price]]/Table2[[#This Row],[Current Week Low]])-1</f>
        <v>1.083810099316751E-2</v>
      </c>
      <c r="AF321" s="1">
        <f>(Table2[[#This Row],[Current Week High]]/Table2[[#This Row],[Close Price]])-1</f>
        <v>3.7608592943989771E-2</v>
      </c>
      <c r="AG321" s="1">
        <f>(Table2[[#This Row],[Close Price]]/Table2[[#This Row],[Current Month Low]])-1</f>
        <v>2.685630269157091E-2</v>
      </c>
      <c r="AH321" s="1">
        <f>(Table2[[#This Row],[Current Month High]]/Table2[[#This Row],[Close Price]])-1</f>
        <v>7.8456895471155974E-2</v>
      </c>
      <c r="AI321">
        <v>7.8456895471155903</v>
      </c>
      <c r="AJ321">
        <v>56.479427873081903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0.2</v>
      </c>
      <c r="AM321" t="s">
        <v>3226</v>
      </c>
      <c r="AN321">
        <v>4</v>
      </c>
      <c r="AO321" t="s">
        <v>3226</v>
      </c>
      <c r="AP321">
        <v>0.102785785218373</v>
      </c>
      <c r="AQ321">
        <f>(Table2[[#This Row],[Sharpe Ratio]]-AVERAGE(Table2[Sharpe Ratio]))/_xlfn.STDEV.P(Table2[Sharpe Ratio])</f>
        <v>0.45996832219284084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4.871021868735026E-2</v>
      </c>
      <c r="AS321">
        <f>_xlfn.RANK.AVG(Table2[[#This Row],[1Y Return vs Nifty Z-Score]],Table2[1Y Return vs Nifty Z-Score])</f>
        <v>349</v>
      </c>
      <c r="AT321">
        <f>_xlfn.RANK.AVG(Table2[[#This Row],[6M Return vs Nifty Z-Score]],Table2[6M Return vs Nifty Z-Score])</f>
        <v>430</v>
      </c>
      <c r="AU321">
        <f>_xlfn.RANK.AVG(Table2[[#This Row],[Sharpe Ratio Z-Score]],Table2[Sharpe Ratio Z-Score])</f>
        <v>223</v>
      </c>
      <c r="AV321">
        <f>(Table2[[#This Row],[Rank 1Y]]+Table2[[#This Row],[Rank 6M]]+Table2[[#This Row],[Rank Sharpe]])/3</f>
        <v>334</v>
      </c>
    </row>
    <row r="322" spans="1:48" x14ac:dyDescent="0.3">
      <c r="A322" t="s">
        <v>342</v>
      </c>
      <c r="B322" t="s">
        <v>343</v>
      </c>
      <c r="C322" t="s">
        <v>3172</v>
      </c>
      <c r="D322" t="s">
        <v>54</v>
      </c>
      <c r="E322">
        <v>76118.068125000005</v>
      </c>
      <c r="F322">
        <v>6366.25</v>
      </c>
      <c r="G322">
        <v>43.664364290375197</v>
      </c>
      <c r="H322">
        <f>(Table2[[#This Row],[1Y Return vs Nifty]]-AVERAGE(Table2[1Y Return vs Nifty]))/_xlfn.STDEV.P(Table2[1Y Return vs Nifty])</f>
        <v>0.24141055973542805</v>
      </c>
      <c r="I322">
        <v>5.92105373402896</v>
      </c>
      <c r="J322">
        <f>(Table2[[#This Row],[1M Return vs Nifty]]-AVERAGE(Table2[1M Return vs Nifty]))/_xlfn.STDEV.P(Table2[1M Return vs Nifty])</f>
        <v>0.69094272505021725</v>
      </c>
      <c r="K322">
        <v>13.4553633881313</v>
      </c>
      <c r="L322">
        <f>(Table2[[#This Row],[6M Return vs Nifty]]-AVERAGE(Table2[6M Return vs Nifty]))/_xlfn.STDEV.P(Table2[6M Return vs Nifty])</f>
        <v>-0.21627901430999072</v>
      </c>
      <c r="M322">
        <v>-1.0261877788648199</v>
      </c>
      <c r="N322">
        <f>(Table2[[#This Row],[1W Return vs Nifty]]-AVERAGE(Table2[1W Return vs Nifty]))/_xlfn.STDEV.P(Table2[1W Return vs Nifty])</f>
        <v>0.40188818893957606</v>
      </c>
      <c r="O322">
        <v>6080.59</v>
      </c>
      <c r="P322">
        <v>5741.5942072115804</v>
      </c>
      <c r="Q322">
        <v>5095.4040234981403</v>
      </c>
      <c r="R322">
        <v>77.246620123559097</v>
      </c>
      <c r="S322" s="1">
        <f>(Table2[[#This Row],[Close Price]]-Table2[[#This Row],[20D EMA]])/Table2[[#This Row],[20D EMA]]</f>
        <v>4.6978993814744928E-2</v>
      </c>
      <c r="T322" s="1">
        <f>(Table2[[#This Row],[Close Price]]-Table2[[#This Row],[50D EMA]])/Table2[[#This Row],[50D EMA]]</f>
        <v>0.10879483471747915</v>
      </c>
      <c r="U322" s="1">
        <f>(Table2[[#This Row],[Close Price]]-Table2[[#This Row],[200D EMA]])/Table2[[#This Row],[200D EMA]]</f>
        <v>0.24941024708564477</v>
      </c>
      <c r="V322">
        <v>0.82621974469255</v>
      </c>
      <c r="W322">
        <v>6321.1</v>
      </c>
      <c r="X322">
        <v>6439.9</v>
      </c>
      <c r="Y322">
        <v>6250.4</v>
      </c>
      <c r="Z322">
        <v>6439.9</v>
      </c>
      <c r="AA322">
        <v>6040.05</v>
      </c>
      <c r="AB322">
        <v>6439.9</v>
      </c>
      <c r="AC322" s="1">
        <f>(Table2[[#This Row],[Close Price]]/Table2[[#This Row],[Day Low]])-1</f>
        <v>7.1427441426332727E-3</v>
      </c>
      <c r="AD322" s="1">
        <f>(Table2[[#This Row],[Day High]]/Table2[[#This Row],[Close Price]])-1</f>
        <v>1.1568819948949427E-2</v>
      </c>
      <c r="AE322" s="1">
        <f>(Table2[[#This Row],[Close Price]]/Table2[[#This Row],[Current Week Low]])-1</f>
        <v>1.8534813771918568E-2</v>
      </c>
      <c r="AF322" s="1">
        <f>(Table2[[#This Row],[Current Week High]]/Table2[[#This Row],[Close Price]])-1</f>
        <v>1.1568819948949427E-2</v>
      </c>
      <c r="AG322" s="1">
        <f>(Table2[[#This Row],[Close Price]]/Table2[[#This Row],[Current Month Low]])-1</f>
        <v>5.4006175445567406E-2</v>
      </c>
      <c r="AH322" s="1">
        <f>(Table2[[#This Row],[Current Month High]]/Table2[[#This Row],[Close Price]])-1</f>
        <v>1.1568819948949427E-2</v>
      </c>
      <c r="AI322">
        <v>1.15688199489494</v>
      </c>
      <c r="AJ322">
        <v>84.6895851465042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7.0000000000000007E-2</v>
      </c>
      <c r="AM322" t="s">
        <v>3226</v>
      </c>
      <c r="AN322">
        <v>6.15</v>
      </c>
      <c r="AO322" t="s">
        <v>3226</v>
      </c>
      <c r="AP322">
        <v>4.5107113743530998E-2</v>
      </c>
      <c r="AQ322">
        <f>(Table2[[#This Row],[Sharpe Ratio]]-AVERAGE(Table2[Sharpe Ratio]))/_xlfn.STDEV.P(Table2[Sharpe Ratio])</f>
        <v>-0.21094588294786004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0.90701657646737055</v>
      </c>
      <c r="AS322">
        <f>_xlfn.RANK.AVG(Table2[[#This Row],[1Y Return vs Nifty Z-Score]],Table2[1Y Return vs Nifty Z-Score])</f>
        <v>229</v>
      </c>
      <c r="AT322">
        <f>_xlfn.RANK.AVG(Table2[[#This Row],[6M Return vs Nifty Z-Score]],Table2[6M Return vs Nifty Z-Score])</f>
        <v>380</v>
      </c>
      <c r="AU322">
        <f>_xlfn.RANK.AVG(Table2[[#This Row],[Sharpe Ratio Z-Score]],Table2[Sharpe Ratio Z-Score])</f>
        <v>394</v>
      </c>
      <c r="AV322">
        <f>(Table2[[#This Row],[Rank 1Y]]+Table2[[#This Row],[Rank 6M]]+Table2[[#This Row],[Rank Sharpe]])/3</f>
        <v>334.33333333333331</v>
      </c>
    </row>
    <row r="323" spans="1:48" x14ac:dyDescent="0.3">
      <c r="A323" t="s">
        <v>936</v>
      </c>
      <c r="B323" t="s">
        <v>937</v>
      </c>
      <c r="C323" t="s">
        <v>3168</v>
      </c>
      <c r="D323" t="s">
        <v>234</v>
      </c>
      <c r="E323">
        <v>16420.771046099999</v>
      </c>
      <c r="F323">
        <v>1288.5</v>
      </c>
      <c r="G323">
        <v>38.482204672517298</v>
      </c>
      <c r="H323">
        <f>(Table2[[#This Row],[1Y Return vs Nifty]]-AVERAGE(Table2[1Y Return vs Nifty]))/_xlfn.STDEV.P(Table2[1Y Return vs Nifty])</f>
        <v>0.15618451329082703</v>
      </c>
      <c r="I323">
        <v>18.0105058284771</v>
      </c>
      <c r="J323">
        <f>(Table2[[#This Row],[1M Return vs Nifty]]-AVERAGE(Table2[1M Return vs Nifty]))/_xlfn.STDEV.P(Table2[1M Return vs Nifty])</f>
        <v>1.8463555175156952</v>
      </c>
      <c r="K323">
        <v>43.511167950451998</v>
      </c>
      <c r="L323">
        <f>(Table2[[#This Row],[6M Return vs Nifty]]-AVERAGE(Table2[6M Return vs Nifty]))/_xlfn.STDEV.P(Table2[6M Return vs Nifty])</f>
        <v>0.63633697857869553</v>
      </c>
      <c r="M323">
        <v>-2.3313626670482002</v>
      </c>
      <c r="N323">
        <f>(Table2[[#This Row],[1W Return vs Nifty]]-AVERAGE(Table2[1W Return vs Nifty]))/_xlfn.STDEV.P(Table2[1W Return vs Nifty])</f>
        <v>9.0442949545511839E-2</v>
      </c>
      <c r="O323">
        <v>1198.6400000000001</v>
      </c>
      <c r="P323">
        <v>1115.3689422929201</v>
      </c>
      <c r="Q323">
        <v>968.67587908374105</v>
      </c>
      <c r="R323">
        <v>70.988371642642207</v>
      </c>
      <c r="S323" s="1">
        <f>(Table2[[#This Row],[Close Price]]-Table2[[#This Row],[20D EMA]])/Table2[[#This Row],[20D EMA]]</f>
        <v>7.4968297403724127E-2</v>
      </c>
      <c r="T323" s="1">
        <f>(Table2[[#This Row],[Close Price]]-Table2[[#This Row],[50D EMA]])/Table2[[#This Row],[50D EMA]]</f>
        <v>0.15522312944375666</v>
      </c>
      <c r="U323" s="1">
        <f>(Table2[[#This Row],[Close Price]]-Table2[[#This Row],[200D EMA]])/Table2[[#This Row],[200D EMA]]</f>
        <v>0.33016628969720685</v>
      </c>
      <c r="V323">
        <v>1.7179585118453899</v>
      </c>
      <c r="W323">
        <v>1268.45</v>
      </c>
      <c r="X323">
        <v>1300.2</v>
      </c>
      <c r="Y323">
        <v>1252</v>
      </c>
      <c r="Z323">
        <v>1317.6</v>
      </c>
      <c r="AA323">
        <v>1145.3</v>
      </c>
      <c r="AB323">
        <v>1319</v>
      </c>
      <c r="AC323" s="1">
        <f>(Table2[[#This Row],[Close Price]]/Table2[[#This Row],[Day Low]])-1</f>
        <v>1.5806693208246347E-2</v>
      </c>
      <c r="AD323" s="1">
        <f>(Table2[[#This Row],[Day High]]/Table2[[#This Row],[Close Price]])-1</f>
        <v>9.0803259604190778E-3</v>
      </c>
      <c r="AE323" s="1">
        <f>(Table2[[#This Row],[Close Price]]/Table2[[#This Row],[Current Week Low]])-1</f>
        <v>2.9153354632587947E-2</v>
      </c>
      <c r="AF323" s="1">
        <f>(Table2[[#This Row],[Current Week High]]/Table2[[#This Row],[Close Price]])-1</f>
        <v>2.2584400465657684E-2</v>
      </c>
      <c r="AG323" s="1">
        <f>(Table2[[#This Row],[Close Price]]/Table2[[#This Row],[Current Month Low]])-1</f>
        <v>0.12503274251287877</v>
      </c>
      <c r="AH323" s="1">
        <f>(Table2[[#This Row],[Current Month High]]/Table2[[#This Row],[Close Price]])-1</f>
        <v>2.3670935195964304E-2</v>
      </c>
      <c r="AI323">
        <v>2.36709351959643</v>
      </c>
      <c r="AJ323">
        <v>73.886639676113305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0.25</v>
      </c>
      <c r="AM323" t="s">
        <v>3226</v>
      </c>
      <c r="AN323">
        <v>14.16</v>
      </c>
      <c r="AO323" t="s">
        <v>3226</v>
      </c>
      <c r="AP323">
        <v>-9.8857900309109997E-3</v>
      </c>
      <c r="AQ323">
        <f>(Table2[[#This Row],[Sharpe Ratio]]-AVERAGE(Table2[Sharpe Ratio]))/_xlfn.STDEV.P(Table2[Sharpe Ratio])</f>
        <v>-0.85061942917892575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1.878700529751804</v>
      </c>
      <c r="AS323">
        <f>_xlfn.RANK.AVG(Table2[[#This Row],[1Y Return vs Nifty Z-Score]],Table2[1Y Return vs Nifty Z-Score])</f>
        <v>254</v>
      </c>
      <c r="AT323">
        <f>_xlfn.RANK.AVG(Table2[[#This Row],[6M Return vs Nifty Z-Score]],Table2[6M Return vs Nifty Z-Score])</f>
        <v>150</v>
      </c>
      <c r="AU323">
        <f>_xlfn.RANK.AVG(Table2[[#This Row],[Sharpe Ratio Z-Score]],Table2[Sharpe Ratio Z-Score])</f>
        <v>600</v>
      </c>
      <c r="AV323">
        <f>(Table2[[#This Row],[Rank 1Y]]+Table2[[#This Row],[Rank 6M]]+Table2[[#This Row],[Rank Sharpe]])/3</f>
        <v>334.66666666666669</v>
      </c>
    </row>
    <row r="324" spans="1:48" x14ac:dyDescent="0.3">
      <c r="A324" t="s">
        <v>847</v>
      </c>
      <c r="B324" t="s">
        <v>848</v>
      </c>
      <c r="C324" t="s">
        <v>3180</v>
      </c>
      <c r="D324" t="s">
        <v>438</v>
      </c>
      <c r="E324">
        <v>18960.595896825002</v>
      </c>
      <c r="F324">
        <v>306.64999999999998</v>
      </c>
      <c r="G324">
        <v>9.4356485751276207</v>
      </c>
      <c r="H324">
        <f>(Table2[[#This Row],[1Y Return vs Nifty]]-AVERAGE(Table2[1Y Return vs Nifty]))/_xlfn.STDEV.P(Table2[1Y Return vs Nifty])</f>
        <v>-0.32151654602836188</v>
      </c>
      <c r="I324">
        <v>0.74866330417517502</v>
      </c>
      <c r="J324">
        <f>(Table2[[#This Row],[1M Return vs Nifty]]-AVERAGE(Table2[1M Return vs Nifty]))/_xlfn.STDEV.P(Table2[1M Return vs Nifty])</f>
        <v>0.19660716512657478</v>
      </c>
      <c r="K324">
        <v>32.656842511060098</v>
      </c>
      <c r="L324">
        <f>(Table2[[#This Row],[6M Return vs Nifty]]-AVERAGE(Table2[6M Return vs Nifty]))/_xlfn.STDEV.P(Table2[6M Return vs Nifty])</f>
        <v>0.32842402810502908</v>
      </c>
      <c r="M324">
        <v>-2.4339326270710502</v>
      </c>
      <c r="N324">
        <f>(Table2[[#This Row],[1W Return vs Nifty]]-AVERAGE(Table2[1W Return vs Nifty]))/_xlfn.STDEV.P(Table2[1W Return vs Nifty])</f>
        <v>6.5967359306092696E-2</v>
      </c>
      <c r="O324">
        <v>305</v>
      </c>
      <c r="P324">
        <v>305.13561274636999</v>
      </c>
      <c r="Q324">
        <v>274.21790044760701</v>
      </c>
      <c r="R324">
        <v>51.6741954179464</v>
      </c>
      <c r="S324" s="1">
        <f>(Table2[[#This Row],[Close Price]]-Table2[[#This Row],[20D EMA]])/Table2[[#This Row],[20D EMA]]</f>
        <v>5.4098360655736961E-3</v>
      </c>
      <c r="T324" s="1">
        <f>(Table2[[#This Row],[Close Price]]-Table2[[#This Row],[50D EMA]])/Table2[[#This Row],[50D EMA]]</f>
        <v>4.9629974030227534E-3</v>
      </c>
      <c r="U324" s="1">
        <f>(Table2[[#This Row],[Close Price]]-Table2[[#This Row],[200D EMA]])/Table2[[#This Row],[200D EMA]]</f>
        <v>0.11827127076479661</v>
      </c>
      <c r="V324">
        <v>0.76058667239403599</v>
      </c>
      <c r="W324">
        <v>305.64999999999998</v>
      </c>
      <c r="X324">
        <v>310.3</v>
      </c>
      <c r="Y324">
        <v>303.5</v>
      </c>
      <c r="Z324">
        <v>315.05</v>
      </c>
      <c r="AA324">
        <v>303.5</v>
      </c>
      <c r="AB324">
        <v>316.2</v>
      </c>
      <c r="AC324" s="1">
        <f>(Table2[[#This Row],[Close Price]]/Table2[[#This Row],[Day Low]])-1</f>
        <v>3.2717160150499414E-3</v>
      </c>
      <c r="AD324" s="1">
        <f>(Table2[[#This Row],[Day High]]/Table2[[#This Row],[Close Price]])-1</f>
        <v>1.1902820805478775E-2</v>
      </c>
      <c r="AE324" s="1">
        <f>(Table2[[#This Row],[Close Price]]/Table2[[#This Row],[Current Week Low]])-1</f>
        <v>1.0378912685337749E-2</v>
      </c>
      <c r="AF324" s="1">
        <f>(Table2[[#This Row],[Current Week High]]/Table2[[#This Row],[Close Price]])-1</f>
        <v>2.7392793086580935E-2</v>
      </c>
      <c r="AG324" s="1">
        <f>(Table2[[#This Row],[Close Price]]/Table2[[#This Row],[Current Month Low]])-1</f>
        <v>1.0378912685337749E-2</v>
      </c>
      <c r="AH324" s="1">
        <f>(Table2[[#This Row],[Current Month High]]/Table2[[#This Row],[Close Price]])-1</f>
        <v>3.1142996902005615E-2</v>
      </c>
      <c r="AI324">
        <v>16.060655470406001</v>
      </c>
      <c r="AJ324">
        <v>65.043057050591997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-0.18</v>
      </c>
      <c r="AM324" t="s">
        <v>3227</v>
      </c>
      <c r="AN324">
        <v>3.09</v>
      </c>
      <c r="AO324" t="s">
        <v>3226</v>
      </c>
      <c r="AP324">
        <v>4.6801250686160999E-2</v>
      </c>
      <c r="AQ324">
        <f>(Table2[[#This Row],[Sharpe Ratio]]-AVERAGE(Table2[Sharpe Ratio]))/_xlfn.STDEV.P(Table2[Sharpe Ratio])</f>
        <v>-0.19123980249904335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405</v>
      </c>
      <c r="AT324">
        <f>_xlfn.RANK.AVG(Table2[[#This Row],[6M Return vs Nifty Z-Score]],Table2[6M Return vs Nifty Z-Score])</f>
        <v>216</v>
      </c>
      <c r="AU324">
        <f>_xlfn.RANK.AVG(Table2[[#This Row],[Sharpe Ratio Z-Score]],Table2[Sharpe Ratio Z-Score])</f>
        <v>391</v>
      </c>
      <c r="AV324">
        <f>(Table2[[#This Row],[Rank 1Y]]+Table2[[#This Row],[Rank 6M]]+Table2[[#This Row],[Rank Sharpe]])/3</f>
        <v>337.33333333333331</v>
      </c>
    </row>
    <row r="325" spans="1:48" x14ac:dyDescent="0.3">
      <c r="A325" t="s">
        <v>977</v>
      </c>
      <c r="B325" t="s">
        <v>978</v>
      </c>
      <c r="C325" t="s">
        <v>3170</v>
      </c>
      <c r="D325" t="s">
        <v>979</v>
      </c>
      <c r="E325">
        <v>15293.37642696</v>
      </c>
      <c r="F325">
        <v>795.45</v>
      </c>
      <c r="G325">
        <v>38.588158839872101</v>
      </c>
      <c r="H325">
        <f>(Table2[[#This Row],[1Y Return vs Nifty]]-AVERAGE(Table2[1Y Return vs Nifty]))/_xlfn.STDEV.P(Table2[1Y Return vs Nifty])</f>
        <v>0.15792704062573612</v>
      </c>
      <c r="I325">
        <v>-11.1998613634969</v>
      </c>
      <c r="J325">
        <f>(Table2[[#This Row],[1M Return vs Nifty]]-AVERAGE(Table2[1M Return vs Nifty]))/_xlfn.STDEV.P(Table2[1M Return vs Nifty])</f>
        <v>-0.94533691507351558</v>
      </c>
      <c r="K325">
        <v>46.358683557309703</v>
      </c>
      <c r="L325">
        <f>(Table2[[#This Row],[6M Return vs Nifty]]-AVERAGE(Table2[6M Return vs Nifty]))/_xlfn.STDEV.P(Table2[6M Return vs Nifty])</f>
        <v>0.71711463140688358</v>
      </c>
      <c r="M325">
        <v>-4.2937416588025403</v>
      </c>
      <c r="N325">
        <f>(Table2[[#This Row],[1W Return vs Nifty]]-AVERAGE(Table2[1W Return vs Nifty]))/_xlfn.STDEV.P(Table2[1W Return vs Nifty])</f>
        <v>-0.37782655242098739</v>
      </c>
      <c r="O325">
        <v>794.15</v>
      </c>
      <c r="P325">
        <v>776.67139173899898</v>
      </c>
      <c r="Q325">
        <v>646.17042048619999</v>
      </c>
      <c r="R325">
        <v>52.233684320966603</v>
      </c>
      <c r="S325" s="1">
        <f>(Table2[[#This Row],[Close Price]]-Table2[[#This Row],[20D EMA]])/Table2[[#This Row],[20D EMA]]</f>
        <v>1.6369703456526705E-3</v>
      </c>
      <c r="T325" s="1">
        <f>(Table2[[#This Row],[Close Price]]-Table2[[#This Row],[50D EMA]])/Table2[[#This Row],[50D EMA]]</f>
        <v>2.4178318476434413E-2</v>
      </c>
      <c r="U325" s="1">
        <f>(Table2[[#This Row],[Close Price]]-Table2[[#This Row],[200D EMA]])/Table2[[#This Row],[200D EMA]]</f>
        <v>0.23102199478811977</v>
      </c>
      <c r="V325">
        <v>1.10543890439822</v>
      </c>
      <c r="W325">
        <v>782</v>
      </c>
      <c r="X325">
        <v>835</v>
      </c>
      <c r="Y325">
        <v>760</v>
      </c>
      <c r="Z325">
        <v>835</v>
      </c>
      <c r="AA325">
        <v>760</v>
      </c>
      <c r="AB325">
        <v>845</v>
      </c>
      <c r="AC325" s="1">
        <f>(Table2[[#This Row],[Close Price]]/Table2[[#This Row],[Day Low]])-1</f>
        <v>1.7199488491048687E-2</v>
      </c>
      <c r="AD325" s="1">
        <f>(Table2[[#This Row],[Day High]]/Table2[[#This Row],[Close Price]])-1</f>
        <v>4.972028411590923E-2</v>
      </c>
      <c r="AE325" s="1">
        <f>(Table2[[#This Row],[Close Price]]/Table2[[#This Row],[Current Week Low]])-1</f>
        <v>4.6644736842105239E-2</v>
      </c>
      <c r="AF325" s="1">
        <f>(Table2[[#This Row],[Current Week High]]/Table2[[#This Row],[Close Price]])-1</f>
        <v>4.972028411590923E-2</v>
      </c>
      <c r="AG325" s="1">
        <f>(Table2[[#This Row],[Close Price]]/Table2[[#This Row],[Current Month Low]])-1</f>
        <v>4.6644736842105239E-2</v>
      </c>
      <c r="AH325" s="1">
        <f>(Table2[[#This Row],[Current Month High]]/Table2[[#This Row],[Close Price]])-1</f>
        <v>6.2291784524483029E-2</v>
      </c>
      <c r="AI325">
        <v>10.2143440819661</v>
      </c>
      <c r="AJ325">
        <v>78.212165341100004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0.02</v>
      </c>
      <c r="AM325" t="s">
        <v>3226</v>
      </c>
      <c r="AN325">
        <v>1.43</v>
      </c>
      <c r="AO325" t="s">
        <v>3226</v>
      </c>
      <c r="AP325">
        <v>-2.0685639139228999E-2</v>
      </c>
      <c r="AQ325">
        <f>(Table2[[#This Row],[Sharpe Ratio]]-AVERAGE(Table2[Sharpe Ratio]))/_xlfn.STDEV.P(Table2[Sharpe Ratio])</f>
        <v>-0.9762425060437786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-1.424364301505662</v>
      </c>
      <c r="AS325">
        <f>_xlfn.RANK.AVG(Table2[[#This Row],[1Y Return vs Nifty Z-Score]],Table2[1Y Return vs Nifty Z-Score])</f>
        <v>253</v>
      </c>
      <c r="AT325">
        <f>_xlfn.RANK.AVG(Table2[[#This Row],[6M Return vs Nifty Z-Score]],Table2[6M Return vs Nifty Z-Score])</f>
        <v>137</v>
      </c>
      <c r="AU325">
        <f>_xlfn.RANK.AVG(Table2[[#This Row],[Sharpe Ratio Z-Score]],Table2[Sharpe Ratio Z-Score])</f>
        <v>623</v>
      </c>
      <c r="AV325">
        <f>(Table2[[#This Row],[Rank 1Y]]+Table2[[#This Row],[Rank 6M]]+Table2[[#This Row],[Rank Sharpe]])/3</f>
        <v>337.66666666666669</v>
      </c>
    </row>
    <row r="326" spans="1:48" x14ac:dyDescent="0.3">
      <c r="A326" t="s">
        <v>214</v>
      </c>
      <c r="B326" t="s">
        <v>215</v>
      </c>
      <c r="C326" t="s">
        <v>3181</v>
      </c>
      <c r="D326" t="s">
        <v>135</v>
      </c>
      <c r="E326">
        <v>122431.14730116</v>
      </c>
      <c r="F326">
        <v>1230.2</v>
      </c>
      <c r="G326">
        <v>28.704117321054401</v>
      </c>
      <c r="H326">
        <f>(Table2[[#This Row],[1Y Return vs Nifty]]-AVERAGE(Table2[1Y Return vs Nifty]))/_xlfn.STDEV.P(Table2[1Y Return vs Nifty])</f>
        <v>-4.6263818200448894E-3</v>
      </c>
      <c r="I326">
        <v>-13.637932452301101</v>
      </c>
      <c r="J326">
        <f>(Table2[[#This Row],[1M Return vs Nifty]]-AVERAGE(Table2[1M Return vs Nifty]))/_xlfn.STDEV.P(Table2[1M Return vs Nifty])</f>
        <v>-1.1783481800123339</v>
      </c>
      <c r="K326">
        <v>6.2203666129241704</v>
      </c>
      <c r="L326">
        <f>(Table2[[#This Row],[6M Return vs Nifty]]-AVERAGE(Table2[6M Return vs Nifty]))/_xlfn.STDEV.P(Table2[6M Return vs Nifty])</f>
        <v>-0.42151970072212541</v>
      </c>
      <c r="M326">
        <v>-3.5634974655263001</v>
      </c>
      <c r="N326">
        <f>(Table2[[#This Row],[1W Return vs Nifty]]-AVERAGE(Table2[1W Return vs Nifty]))/_xlfn.STDEV.P(Table2[1W Return vs Nifty])</f>
        <v>-0.20357321698668712</v>
      </c>
      <c r="O326">
        <v>1228.74</v>
      </c>
      <c r="P326">
        <v>1278.44613054099</v>
      </c>
      <c r="Q326">
        <v>1183.0680870552601</v>
      </c>
      <c r="R326">
        <v>56.219102155207104</v>
      </c>
      <c r="S326" s="1">
        <f>(Table2[[#This Row],[Close Price]]-Table2[[#This Row],[20D EMA]])/Table2[[#This Row],[20D EMA]]</f>
        <v>1.1882090596871888E-3</v>
      </c>
      <c r="T326" s="1">
        <f>(Table2[[#This Row],[Close Price]]-Table2[[#This Row],[50D EMA]])/Table2[[#This Row],[50D EMA]]</f>
        <v>-3.7738102050943682E-2</v>
      </c>
      <c r="U326" s="1">
        <f>(Table2[[#This Row],[Close Price]]-Table2[[#This Row],[200D EMA]])/Table2[[#This Row],[200D EMA]]</f>
        <v>3.9838715506268628E-2</v>
      </c>
      <c r="V326">
        <v>0.72615583474910605</v>
      </c>
      <c r="W326">
        <v>1213.3499999999999</v>
      </c>
      <c r="X326">
        <v>1247.7</v>
      </c>
      <c r="Y326">
        <v>1165.5999999999999</v>
      </c>
      <c r="Z326">
        <v>1247.7</v>
      </c>
      <c r="AA326">
        <v>1165.5999999999999</v>
      </c>
      <c r="AB326">
        <v>1269</v>
      </c>
      <c r="AC326" s="1">
        <f>(Table2[[#This Row],[Close Price]]/Table2[[#This Row],[Day Low]])-1</f>
        <v>1.3887171879507276E-2</v>
      </c>
      <c r="AD326" s="1">
        <f>(Table2[[#This Row],[Day High]]/Table2[[#This Row],[Close Price]])-1</f>
        <v>1.4225329214761828E-2</v>
      </c>
      <c r="AE326" s="1">
        <f>(Table2[[#This Row],[Close Price]]/Table2[[#This Row],[Current Week Low]])-1</f>
        <v>5.5422100205902769E-2</v>
      </c>
      <c r="AF326" s="1">
        <f>(Table2[[#This Row],[Current Week High]]/Table2[[#This Row],[Close Price]])-1</f>
        <v>1.4225329214761828E-2</v>
      </c>
      <c r="AG326" s="1">
        <f>(Table2[[#This Row],[Close Price]]/Table2[[#This Row],[Current Month Low]])-1</f>
        <v>5.5422100205902769E-2</v>
      </c>
      <c r="AH326" s="1">
        <f>(Table2[[#This Row],[Current Month High]]/Table2[[#This Row],[Close Price]])-1</f>
        <v>3.1539587059014718E-2</v>
      </c>
      <c r="AI326">
        <v>34.120468216550101</v>
      </c>
      <c r="AJ326">
        <v>75.317087074248207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-0.11</v>
      </c>
      <c r="AM326" t="s">
        <v>3227</v>
      </c>
      <c r="AN326">
        <v>-1.72</v>
      </c>
      <c r="AO326" t="s">
        <v>3227</v>
      </c>
      <c r="AP326">
        <v>8.7782140517388002E-2</v>
      </c>
      <c r="AQ326">
        <f>(Table2[[#This Row],[Sharpe Ratio]]-AVERAGE(Table2[Sharpe Ratio]))/_xlfn.STDEV.P(Table2[Sharpe Ratio])</f>
        <v>0.28544699392047507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302</v>
      </c>
      <c r="AT326">
        <f>_xlfn.RANK.AVG(Table2[[#This Row],[6M Return vs Nifty Z-Score]],Table2[6M Return vs Nifty Z-Score])</f>
        <v>455</v>
      </c>
      <c r="AU326">
        <f>_xlfn.RANK.AVG(Table2[[#This Row],[Sharpe Ratio Z-Score]],Table2[Sharpe Ratio Z-Score])</f>
        <v>264</v>
      </c>
      <c r="AV326">
        <f>(Table2[[#This Row],[Rank 1Y]]+Table2[[#This Row],[Rank 6M]]+Table2[[#This Row],[Rank Sharpe]])/3</f>
        <v>340.33333333333331</v>
      </c>
    </row>
    <row r="327" spans="1:48" x14ac:dyDescent="0.3">
      <c r="A327" t="s">
        <v>329</v>
      </c>
      <c r="B327" t="s">
        <v>330</v>
      </c>
      <c r="C327" t="s">
        <v>3168</v>
      </c>
      <c r="D327" t="s">
        <v>51</v>
      </c>
      <c r="E327">
        <v>80816.688577755005</v>
      </c>
      <c r="F327">
        <v>2013.05</v>
      </c>
      <c r="G327">
        <v>30.788052319165999</v>
      </c>
      <c r="H327">
        <f>(Table2[[#This Row],[1Y Return vs Nifty]]-AVERAGE(Table2[1Y Return vs Nifty]))/_xlfn.STDEV.P(Table2[1Y Return vs Nifty])</f>
        <v>2.9646113439374337E-2</v>
      </c>
      <c r="I327">
        <v>-0.195588240250999</v>
      </c>
      <c r="J327">
        <f>(Table2[[#This Row],[1M Return vs Nifty]]-AVERAGE(Table2[1M Return vs Nifty]))/_xlfn.STDEV.P(Table2[1M Return vs Nifty])</f>
        <v>0.10636318175893252</v>
      </c>
      <c r="K327">
        <v>33.790738534633597</v>
      </c>
      <c r="L327">
        <f>(Table2[[#This Row],[6M Return vs Nifty]]-AVERAGE(Table2[6M Return vs Nifty]))/_xlfn.STDEV.P(Table2[6M Return vs Nifty])</f>
        <v>0.36059012374113286</v>
      </c>
      <c r="M327">
        <v>-2.5003909597963001</v>
      </c>
      <c r="N327">
        <f>(Table2[[#This Row],[1W Return vs Nifty]]-AVERAGE(Table2[1W Return vs Nifty]))/_xlfn.STDEV.P(Table2[1W Return vs Nifty])</f>
        <v>5.0108847521396375E-2</v>
      </c>
      <c r="O327">
        <v>1949.15</v>
      </c>
      <c r="P327">
        <v>1883.4862998871399</v>
      </c>
      <c r="Q327">
        <v>1653.77784821058</v>
      </c>
      <c r="R327">
        <v>66.320540827773002</v>
      </c>
      <c r="S327" s="1">
        <f>(Table2[[#This Row],[Close Price]]-Table2[[#This Row],[20D EMA]])/Table2[[#This Row],[20D EMA]]</f>
        <v>3.2783521021983869E-2</v>
      </c>
      <c r="T327" s="1">
        <f>(Table2[[#This Row],[Close Price]]-Table2[[#This Row],[50D EMA]])/Table2[[#This Row],[50D EMA]]</f>
        <v>6.8789297867801635E-2</v>
      </c>
      <c r="U327" s="1">
        <f>(Table2[[#This Row],[Close Price]]-Table2[[#This Row],[200D EMA]])/Table2[[#This Row],[200D EMA]]</f>
        <v>0.21724329672099515</v>
      </c>
      <c r="V327">
        <v>0.97619109378382996</v>
      </c>
      <c r="W327">
        <v>2000</v>
      </c>
      <c r="X327">
        <v>2078.75</v>
      </c>
      <c r="Y327">
        <v>1943</v>
      </c>
      <c r="Z327">
        <v>2078.75</v>
      </c>
      <c r="AA327">
        <v>1942.6</v>
      </c>
      <c r="AB327">
        <v>2078.75</v>
      </c>
      <c r="AC327" s="1">
        <f>(Table2[[#This Row],[Close Price]]/Table2[[#This Row],[Day Low]])-1</f>
        <v>6.524999999999892E-3</v>
      </c>
      <c r="AD327" s="1">
        <f>(Table2[[#This Row],[Day High]]/Table2[[#This Row],[Close Price]])-1</f>
        <v>3.2637043292516266E-2</v>
      </c>
      <c r="AE327" s="1">
        <f>(Table2[[#This Row],[Close Price]]/Table2[[#This Row],[Current Week Low]])-1</f>
        <v>3.6052496139989731E-2</v>
      </c>
      <c r="AF327" s="1">
        <f>(Table2[[#This Row],[Current Week High]]/Table2[[#This Row],[Close Price]])-1</f>
        <v>3.2637043292516266E-2</v>
      </c>
      <c r="AG327" s="1">
        <f>(Table2[[#This Row],[Close Price]]/Table2[[#This Row],[Current Month Low]])-1</f>
        <v>3.6265829300937025E-2</v>
      </c>
      <c r="AH327" s="1">
        <f>(Table2[[#This Row],[Current Month High]]/Table2[[#This Row],[Close Price]])-1</f>
        <v>3.2637043292516266E-2</v>
      </c>
      <c r="AI327">
        <v>3.2637043292516199</v>
      </c>
      <c r="AJ327">
        <v>70.258383727322695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0.12</v>
      </c>
      <c r="AM327" t="s">
        <v>3226</v>
      </c>
      <c r="AN327">
        <v>2.79</v>
      </c>
      <c r="AO327" t="s">
        <v>3226</v>
      </c>
      <c r="AP327">
        <v>3.166751923058E-3</v>
      </c>
      <c r="AQ327">
        <f>(Table2[[#This Row],[Sharpe Ratio]]-AVERAGE(Table2[Sharpe Ratio]))/_xlfn.STDEV.P(Table2[Sharpe Ratio])</f>
        <v>-0.69879318931949341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-0.15208492285865732</v>
      </c>
      <c r="AS327">
        <f>_xlfn.RANK.AVG(Table2[[#This Row],[1Y Return vs Nifty Z-Score]],Table2[1Y Return vs Nifty Z-Score])</f>
        <v>290</v>
      </c>
      <c r="AT327">
        <f>_xlfn.RANK.AVG(Table2[[#This Row],[6M Return vs Nifty Z-Score]],Table2[6M Return vs Nifty Z-Score])</f>
        <v>212</v>
      </c>
      <c r="AU327">
        <f>_xlfn.RANK.AVG(Table2[[#This Row],[Sharpe Ratio Z-Score]],Table2[Sharpe Ratio Z-Score])</f>
        <v>521</v>
      </c>
      <c r="AV327">
        <f>(Table2[[#This Row],[Rank 1Y]]+Table2[[#This Row],[Rank 6M]]+Table2[[#This Row],[Rank Sharpe]])/3</f>
        <v>341</v>
      </c>
    </row>
    <row r="328" spans="1:48" x14ac:dyDescent="0.3">
      <c r="A328" t="s">
        <v>370</v>
      </c>
      <c r="B328" t="s">
        <v>371</v>
      </c>
      <c r="C328" t="s">
        <v>3170</v>
      </c>
      <c r="D328" t="s">
        <v>372</v>
      </c>
      <c r="E328">
        <v>67365.432169035004</v>
      </c>
      <c r="F328">
        <v>1860.95</v>
      </c>
      <c r="G328">
        <v>16.9750549626173</v>
      </c>
      <c r="H328">
        <f>(Table2[[#This Row],[1Y Return vs Nifty]]-AVERAGE(Table2[1Y Return vs Nifty]))/_xlfn.STDEV.P(Table2[1Y Return vs Nifty])</f>
        <v>-0.19752310577795845</v>
      </c>
      <c r="I328">
        <v>3.1023622083895201</v>
      </c>
      <c r="J328">
        <f>(Table2[[#This Row],[1M Return vs Nifty]]-AVERAGE(Table2[1M Return vs Nifty]))/_xlfn.STDEV.P(Table2[1M Return vs Nifty])</f>
        <v>0.42155481389471944</v>
      </c>
      <c r="K328">
        <v>22.753084553038999</v>
      </c>
      <c r="L328">
        <f>(Table2[[#This Row],[6M Return vs Nifty]]-AVERAGE(Table2[6M Return vs Nifty]))/_xlfn.STDEV.P(Table2[6M Return vs Nifty])</f>
        <v>4.7476552312173688E-2</v>
      </c>
      <c r="M328">
        <v>-2.1539219615972001</v>
      </c>
      <c r="N328">
        <f>(Table2[[#This Row],[1W Return vs Nifty]]-AVERAGE(Table2[1W Return vs Nifty]))/_xlfn.STDEV.P(Table2[1W Return vs Nifty])</f>
        <v>0.13278444989751201</v>
      </c>
      <c r="O328">
        <v>1890.77</v>
      </c>
      <c r="P328">
        <v>1789.46141321397</v>
      </c>
      <c r="Q328">
        <v>1569.6002786105601</v>
      </c>
      <c r="R328">
        <v>35.218791797793799</v>
      </c>
      <c r="S328" s="1">
        <f>(Table2[[#This Row],[Close Price]]-Table2[[#This Row],[20D EMA]])/Table2[[#This Row],[20D EMA]]</f>
        <v>-1.5771352411980272E-2</v>
      </c>
      <c r="T328" s="1">
        <f>(Table2[[#This Row],[Close Price]]-Table2[[#This Row],[50D EMA]])/Table2[[#This Row],[50D EMA]]</f>
        <v>3.9949778328906609E-2</v>
      </c>
      <c r="U328" s="1">
        <f>(Table2[[#This Row],[Close Price]]-Table2[[#This Row],[200D EMA]])/Table2[[#This Row],[200D EMA]]</f>
        <v>0.18562032981247192</v>
      </c>
      <c r="V328">
        <v>1.8604672890401801</v>
      </c>
      <c r="W328">
        <v>1850</v>
      </c>
      <c r="X328">
        <v>1896.2</v>
      </c>
      <c r="Y328">
        <v>1850</v>
      </c>
      <c r="Z328">
        <v>1946</v>
      </c>
      <c r="AA328">
        <v>1850</v>
      </c>
      <c r="AB328">
        <v>1992.2</v>
      </c>
      <c r="AC328" s="1">
        <f>(Table2[[#This Row],[Close Price]]/Table2[[#This Row],[Day Low]])-1</f>
        <v>5.9189189189190472E-3</v>
      </c>
      <c r="AD328" s="1">
        <f>(Table2[[#This Row],[Day High]]/Table2[[#This Row],[Close Price]])-1</f>
        <v>1.8941938257341695E-2</v>
      </c>
      <c r="AE328" s="1">
        <f>(Table2[[#This Row],[Close Price]]/Table2[[#This Row],[Current Week Low]])-1</f>
        <v>5.9189189189190472E-3</v>
      </c>
      <c r="AF328" s="1">
        <f>(Table2[[#This Row],[Current Week High]]/Table2[[#This Row],[Close Price]])-1</f>
        <v>4.5702463795373349E-2</v>
      </c>
      <c r="AG328" s="1">
        <f>(Table2[[#This Row],[Close Price]]/Table2[[#This Row],[Current Month Low]])-1</f>
        <v>5.9189189189190472E-3</v>
      </c>
      <c r="AH328" s="1">
        <f>(Table2[[#This Row],[Current Month High]]/Table2[[#This Row],[Close Price]])-1</f>
        <v>7.0528493511378576E-2</v>
      </c>
      <c r="AI328">
        <v>7.0528493511378496</v>
      </c>
      <c r="AJ328">
        <v>59.062353092012401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0.04</v>
      </c>
      <c r="AM328" t="s">
        <v>3226</v>
      </c>
      <c r="AN328">
        <v>-3.08</v>
      </c>
      <c r="AO328" t="s">
        <v>3227</v>
      </c>
      <c r="AP328">
        <v>5.5318310665170997E-2</v>
      </c>
      <c r="AQ328">
        <f>(Table2[[#This Row],[Sharpe Ratio]]-AVERAGE(Table2[Sharpe Ratio]))/_xlfn.STDEV.P(Table2[Sharpe Ratio])</f>
        <v>-9.2169966460160846E-2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0.3121227438662858</v>
      </c>
      <c r="AS328">
        <f>_xlfn.RANK.AVG(Table2[[#This Row],[1Y Return vs Nifty Z-Score]],Table2[1Y Return vs Nifty Z-Score])</f>
        <v>360</v>
      </c>
      <c r="AT328">
        <f>_xlfn.RANK.AVG(Table2[[#This Row],[6M Return vs Nifty Z-Score]],Table2[6M Return vs Nifty Z-Score])</f>
        <v>291</v>
      </c>
      <c r="AU328">
        <f>_xlfn.RANK.AVG(Table2[[#This Row],[Sharpe Ratio Z-Score]],Table2[Sharpe Ratio Z-Score])</f>
        <v>374</v>
      </c>
      <c r="AV328">
        <f>(Table2[[#This Row],[Rank 1Y]]+Table2[[#This Row],[Rank 6M]]+Table2[[#This Row],[Rank Sharpe]])/3</f>
        <v>341.66666666666669</v>
      </c>
    </row>
    <row r="329" spans="1:48" x14ac:dyDescent="0.3">
      <c r="A329" t="s">
        <v>989</v>
      </c>
      <c r="B329" t="s">
        <v>990</v>
      </c>
      <c r="C329" t="s">
        <v>3180</v>
      </c>
      <c r="D329" t="s">
        <v>98</v>
      </c>
      <c r="E329">
        <v>15031.4157566549</v>
      </c>
      <c r="F329">
        <v>2684.95</v>
      </c>
      <c r="G329">
        <v>4.8792986368690201</v>
      </c>
      <c r="H329">
        <f>(Table2[[#This Row],[1Y Return vs Nifty]]-AVERAGE(Table2[1Y Return vs Nifty]))/_xlfn.STDEV.P(Table2[1Y Return vs Nifty])</f>
        <v>-0.39645049636785351</v>
      </c>
      <c r="I329">
        <v>-12.9536388913889</v>
      </c>
      <c r="J329">
        <f>(Table2[[#This Row],[1M Return vs Nifty]]-AVERAGE(Table2[1M Return vs Nifty]))/_xlfn.STDEV.P(Table2[1M Return vs Nifty])</f>
        <v>-1.1129488940973999</v>
      </c>
      <c r="K329">
        <v>7.7106340163423397</v>
      </c>
      <c r="L329">
        <f>(Table2[[#This Row],[6M Return vs Nifty]]-AVERAGE(Table2[6M Return vs Nifty]))/_xlfn.STDEV.P(Table2[6M Return vs Nifty])</f>
        <v>-0.37924414562259767</v>
      </c>
      <c r="M329">
        <v>-6.00331414932967</v>
      </c>
      <c r="N329">
        <f>(Table2[[#This Row],[1W Return vs Nifty]]-AVERAGE(Table2[1W Return vs Nifty]))/_xlfn.STDEV.P(Table2[1W Return vs Nifty])</f>
        <v>-0.78577051333706627</v>
      </c>
      <c r="O329">
        <v>2796.96</v>
      </c>
      <c r="P329">
        <v>2895.93188788207</v>
      </c>
      <c r="Q329">
        <v>2639.8249926063299</v>
      </c>
      <c r="R329">
        <v>26.443769969648301</v>
      </c>
      <c r="S329" s="1">
        <f>(Table2[[#This Row],[Close Price]]-Table2[[#This Row],[20D EMA]])/Table2[[#This Row],[20D EMA]]</f>
        <v>-4.0047051084034169E-2</v>
      </c>
      <c r="T329" s="1">
        <f>(Table2[[#This Row],[Close Price]]-Table2[[#This Row],[50D EMA]])/Table2[[#This Row],[50D EMA]]</f>
        <v>-7.2854575332008606E-2</v>
      </c>
      <c r="U329" s="1">
        <f>(Table2[[#This Row],[Close Price]]-Table2[[#This Row],[200D EMA]])/Table2[[#This Row],[200D EMA]]</f>
        <v>1.7093938999765825E-2</v>
      </c>
      <c r="V329">
        <v>0.30752212281946401</v>
      </c>
      <c r="W329">
        <v>2667.05</v>
      </c>
      <c r="X329">
        <v>2707.95</v>
      </c>
      <c r="Y329">
        <v>2647.5</v>
      </c>
      <c r="Z329">
        <v>2791</v>
      </c>
      <c r="AA329">
        <v>2647.5</v>
      </c>
      <c r="AB329">
        <v>2834</v>
      </c>
      <c r="AC329" s="1">
        <f>(Table2[[#This Row],[Close Price]]/Table2[[#This Row],[Day Low]])-1</f>
        <v>6.7115352168123366E-3</v>
      </c>
      <c r="AD329" s="1">
        <f>(Table2[[#This Row],[Day High]]/Table2[[#This Row],[Close Price]])-1</f>
        <v>8.566267528259397E-3</v>
      </c>
      <c r="AE329" s="1">
        <f>(Table2[[#This Row],[Close Price]]/Table2[[#This Row],[Current Week Low]])-1</f>
        <v>1.414542020774312E-2</v>
      </c>
      <c r="AF329" s="1">
        <f>(Table2[[#This Row],[Current Week High]]/Table2[[#This Row],[Close Price]])-1</f>
        <v>3.949794223356129E-2</v>
      </c>
      <c r="AG329" s="1">
        <f>(Table2[[#This Row],[Close Price]]/Table2[[#This Row],[Current Month Low]])-1</f>
        <v>1.414542020774312E-2</v>
      </c>
      <c r="AH329" s="1">
        <f>(Table2[[#This Row],[Current Month High]]/Table2[[#This Row],[Close Price]])-1</f>
        <v>5.5513138047263544E-2</v>
      </c>
      <c r="AI329">
        <v>36.1291644164695</v>
      </c>
      <c r="AJ329">
        <v>54.752161383285198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0</v>
      </c>
      <c r="AM329">
        <v>0</v>
      </c>
      <c r="AN329">
        <v>-6.51</v>
      </c>
      <c r="AO329" t="s">
        <v>3227</v>
      </c>
      <c r="AP329">
        <v>0.13424539024218499</v>
      </c>
      <c r="AQ329">
        <f>(Table2[[#This Row],[Sharpe Ratio]]-AVERAGE(Table2[Sharpe Ratio]))/_xlfn.STDEV.P(Table2[Sharpe Ratio])</f>
        <v>0.82590421077857967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435</v>
      </c>
      <c r="AT329">
        <f>_xlfn.RANK.AVG(Table2[[#This Row],[6M Return vs Nifty Z-Score]],Table2[6M Return vs Nifty Z-Score])</f>
        <v>442</v>
      </c>
      <c r="AU329">
        <f>_xlfn.RANK.AVG(Table2[[#This Row],[Sharpe Ratio Z-Score]],Table2[Sharpe Ratio Z-Score])</f>
        <v>148</v>
      </c>
      <c r="AV329">
        <f>(Table2[[#This Row],[Rank 1Y]]+Table2[[#This Row],[Rank 6M]]+Table2[[#This Row],[Rank Sharpe]])/3</f>
        <v>341.66666666666669</v>
      </c>
    </row>
    <row r="330" spans="1:48" x14ac:dyDescent="0.3">
      <c r="A330" t="s">
        <v>1605</v>
      </c>
      <c r="B330" t="s">
        <v>1606</v>
      </c>
      <c r="C330" t="s">
        <v>3172</v>
      </c>
      <c r="D330" t="s">
        <v>187</v>
      </c>
      <c r="E330">
        <v>5970.8945370800002</v>
      </c>
      <c r="F330">
        <v>658.85</v>
      </c>
      <c r="G330">
        <v>24.185165150212701</v>
      </c>
      <c r="H330">
        <f>(Table2[[#This Row],[1Y Return vs Nifty]]-AVERAGE(Table2[1Y Return vs Nifty]))/_xlfn.STDEV.P(Table2[1Y Return vs Nifty])</f>
        <v>-7.8945286676990217E-2</v>
      </c>
      <c r="I330">
        <v>7.2840258850961597</v>
      </c>
      <c r="J330">
        <f>(Table2[[#This Row],[1M Return vs Nifty]]-AVERAGE(Table2[1M Return vs Nifty]))/_xlfn.STDEV.P(Table2[1M Return vs Nifty])</f>
        <v>0.82120466304494477</v>
      </c>
      <c r="K330">
        <v>42.823512505570598</v>
      </c>
      <c r="L330">
        <f>(Table2[[#This Row],[6M Return vs Nifty]]-AVERAGE(Table2[6M Return vs Nifty]))/_xlfn.STDEV.P(Table2[6M Return vs Nifty])</f>
        <v>0.61682973069627201</v>
      </c>
      <c r="M330">
        <v>-6.0848138838829202</v>
      </c>
      <c r="N330">
        <f>(Table2[[#This Row],[1W Return vs Nifty]]-AVERAGE(Table2[1W Return vs Nifty]))/_xlfn.STDEV.P(Table2[1W Return vs Nifty])</f>
        <v>-0.80521825522077572</v>
      </c>
      <c r="O330">
        <v>662.78</v>
      </c>
      <c r="P330">
        <v>636.68187297540896</v>
      </c>
      <c r="Q330">
        <v>550.69706052162996</v>
      </c>
      <c r="R330">
        <v>41.203338259019603</v>
      </c>
      <c r="S330" s="1">
        <f>(Table2[[#This Row],[Close Price]]-Table2[[#This Row],[20D EMA]])/Table2[[#This Row],[20D EMA]]</f>
        <v>-5.929569389540949E-3</v>
      </c>
      <c r="T330" s="1">
        <f>(Table2[[#This Row],[Close Price]]-Table2[[#This Row],[50D EMA]])/Table2[[#This Row],[50D EMA]]</f>
        <v>3.4818216075467368E-2</v>
      </c>
      <c r="U330" s="1">
        <f>(Table2[[#This Row],[Close Price]]-Table2[[#This Row],[200D EMA]])/Table2[[#This Row],[200D EMA]]</f>
        <v>0.19639280328811939</v>
      </c>
      <c r="V330">
        <v>0.83282356060718699</v>
      </c>
      <c r="W330">
        <v>655.6</v>
      </c>
      <c r="X330">
        <v>679.55</v>
      </c>
      <c r="Y330">
        <v>655.6</v>
      </c>
      <c r="Z330">
        <v>700.95</v>
      </c>
      <c r="AA330">
        <v>655.6</v>
      </c>
      <c r="AB330">
        <v>715.5</v>
      </c>
      <c r="AC330" s="1">
        <f>(Table2[[#This Row],[Close Price]]/Table2[[#This Row],[Day Low]])-1</f>
        <v>4.9572910311166396E-3</v>
      </c>
      <c r="AD330" s="1">
        <f>(Table2[[#This Row],[Day High]]/Table2[[#This Row],[Close Price]])-1</f>
        <v>3.1418380511497146E-2</v>
      </c>
      <c r="AE330" s="1">
        <f>(Table2[[#This Row],[Close Price]]/Table2[[#This Row],[Current Week Low]])-1</f>
        <v>4.9572910311166396E-3</v>
      </c>
      <c r="AF330" s="1">
        <f>(Table2[[#This Row],[Current Week High]]/Table2[[#This Row],[Close Price]])-1</f>
        <v>6.3899218334977581E-2</v>
      </c>
      <c r="AG330" s="1">
        <f>(Table2[[#This Row],[Close Price]]/Table2[[#This Row],[Current Month Low]])-1</f>
        <v>4.9572910311166396E-3</v>
      </c>
      <c r="AH330" s="1">
        <f>(Table2[[#This Row],[Current Month High]]/Table2[[#This Row],[Close Price]])-1</f>
        <v>8.5983152462624224E-2</v>
      </c>
      <c r="AI330">
        <v>9.5393488654473799</v>
      </c>
      <c r="AJ330">
        <v>77.539746699002905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-0.12</v>
      </c>
      <c r="AM330" t="s">
        <v>3227</v>
      </c>
      <c r="AN330">
        <v>0.49</v>
      </c>
      <c r="AO330" t="s">
        <v>3226</v>
      </c>
      <c r="AQ330">
        <f>(Table2[[#This Row],[Sharpe Ratio]]-AVERAGE(Table2[Sharpe Ratio]))/_xlfn.STDEV.P(Table2[Sharpe Ratio])</f>
        <v>-0.73562862250492922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-0.18175777066147836</v>
      </c>
      <c r="AS330">
        <f>_xlfn.RANK.AVG(Table2[[#This Row],[1Y Return vs Nifty Z-Score]],Table2[1Y Return vs Nifty Z-Score])</f>
        <v>322</v>
      </c>
      <c r="AT330">
        <f>_xlfn.RANK.AVG(Table2[[#This Row],[6M Return vs Nifty Z-Score]],Table2[6M Return vs Nifty Z-Score])</f>
        <v>153</v>
      </c>
      <c r="AU330">
        <f>_xlfn.RANK.AVG(Table2[[#This Row],[Sharpe Ratio Z-Score]],Table2[Sharpe Ratio Z-Score])</f>
        <v>551.5</v>
      </c>
      <c r="AV330">
        <f>(Table2[[#This Row],[Rank 1Y]]+Table2[[#This Row],[Rank 6M]]+Table2[[#This Row],[Rank Sharpe]])/3</f>
        <v>342.16666666666669</v>
      </c>
    </row>
    <row r="331" spans="1:48" x14ac:dyDescent="0.3">
      <c r="A331" t="s">
        <v>1758</v>
      </c>
      <c r="B331" t="s">
        <v>1759</v>
      </c>
      <c r="C331" t="s">
        <v>3177</v>
      </c>
      <c r="D331" t="s">
        <v>124</v>
      </c>
      <c r="E331">
        <v>4689.5669273249996</v>
      </c>
      <c r="F331">
        <v>991.45</v>
      </c>
      <c r="G331">
        <v>48.379930749909001</v>
      </c>
      <c r="H331">
        <f>(Table2[[#This Row],[1Y Return vs Nifty]]-AVERAGE(Table2[1Y Return vs Nifty]))/_xlfn.STDEV.P(Table2[1Y Return vs Nifty])</f>
        <v>0.31896299264542705</v>
      </c>
      <c r="I331">
        <v>-0.76738941786713299</v>
      </c>
      <c r="J331">
        <f>(Table2[[#This Row],[1M Return vs Nifty]]-AVERAGE(Table2[1M Return vs Nifty]))/_xlfn.STDEV.P(Table2[1M Return vs Nifty])</f>
        <v>5.1715014893876234E-2</v>
      </c>
      <c r="K331">
        <v>39.415583747301604</v>
      </c>
      <c r="L331">
        <f>(Table2[[#This Row],[6M Return vs Nifty]]-AVERAGE(Table2[6M Return vs Nifty]))/_xlfn.STDEV.P(Table2[6M Return vs Nifty])</f>
        <v>0.52015440943177038</v>
      </c>
      <c r="M331">
        <v>-0.52443870630156597</v>
      </c>
      <c r="N331">
        <f>(Table2[[#This Row],[1W Return vs Nifty]]-AVERAGE(Table2[1W Return vs Nifty]))/_xlfn.STDEV.P(Table2[1W Return vs Nifty])</f>
        <v>0.52161724704129486</v>
      </c>
      <c r="O331">
        <v>905.77</v>
      </c>
      <c r="P331">
        <v>878.42777418556705</v>
      </c>
      <c r="Q331">
        <v>787.75361446986994</v>
      </c>
      <c r="R331">
        <v>73.500051464164201</v>
      </c>
      <c r="S331" s="1">
        <f>(Table2[[#This Row],[Close Price]]-Table2[[#This Row],[20D EMA]])/Table2[[#This Row],[20D EMA]]</f>
        <v>9.459355023902323E-2</v>
      </c>
      <c r="T331" s="1">
        <f>(Table2[[#This Row],[Close Price]]-Table2[[#This Row],[50D EMA]])/Table2[[#This Row],[50D EMA]]</f>
        <v>0.12866422161938285</v>
      </c>
      <c r="U331" s="1">
        <f>(Table2[[#This Row],[Close Price]]-Table2[[#This Row],[200D EMA]])/Table2[[#This Row],[200D EMA]]</f>
        <v>0.25857880152947377</v>
      </c>
      <c r="V331">
        <v>0.88908319426958204</v>
      </c>
      <c r="W331">
        <v>941.95</v>
      </c>
      <c r="X331">
        <v>999.8</v>
      </c>
      <c r="Y331">
        <v>875.65</v>
      </c>
      <c r="Z331">
        <v>999.8</v>
      </c>
      <c r="AA331">
        <v>830</v>
      </c>
      <c r="AB331">
        <v>999.8</v>
      </c>
      <c r="AC331" s="1">
        <f>(Table2[[#This Row],[Close Price]]/Table2[[#This Row],[Day Low]])-1</f>
        <v>5.2550560008493008E-2</v>
      </c>
      <c r="AD331" s="1">
        <f>(Table2[[#This Row],[Day High]]/Table2[[#This Row],[Close Price]])-1</f>
        <v>8.4220081698520577E-3</v>
      </c>
      <c r="AE331" s="1">
        <f>(Table2[[#This Row],[Close Price]]/Table2[[#This Row],[Current Week Low]])-1</f>
        <v>0.13224461828356082</v>
      </c>
      <c r="AF331" s="1">
        <f>(Table2[[#This Row],[Current Week High]]/Table2[[#This Row],[Close Price]])-1</f>
        <v>8.4220081698520577E-3</v>
      </c>
      <c r="AG331" s="1">
        <f>(Table2[[#This Row],[Close Price]]/Table2[[#This Row],[Current Month Low]])-1</f>
        <v>0.19451807228915663</v>
      </c>
      <c r="AH331" s="1">
        <f>(Table2[[#This Row],[Current Month High]]/Table2[[#This Row],[Close Price]])-1</f>
        <v>8.4220081698520577E-3</v>
      </c>
      <c r="AI331">
        <v>0.84220081698520499</v>
      </c>
      <c r="AJ331">
        <v>83.925424357666202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0.03</v>
      </c>
      <c r="AM331" t="s">
        <v>3226</v>
      </c>
      <c r="AN331">
        <v>13.82</v>
      </c>
      <c r="AO331" t="s">
        <v>3226</v>
      </c>
      <c r="AP331">
        <v>-3.8901165114490002E-2</v>
      </c>
      <c r="AQ331">
        <f>(Table2[[#This Row],[Sharpe Ratio]]-AVERAGE(Table2[Sharpe Ratio]))/_xlfn.STDEV.P(Table2[Sharpe Ratio])</f>
        <v>-1.188124208905859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0.22432545510650947</v>
      </c>
      <c r="AS331">
        <f>_xlfn.RANK.AVG(Table2[[#This Row],[1Y Return vs Nifty Z-Score]],Table2[1Y Return vs Nifty Z-Score])</f>
        <v>204</v>
      </c>
      <c r="AT331">
        <f>_xlfn.RANK.AVG(Table2[[#This Row],[6M Return vs Nifty Z-Score]],Table2[6M Return vs Nifty Z-Score])</f>
        <v>172</v>
      </c>
      <c r="AU331">
        <f>_xlfn.RANK.AVG(Table2[[#This Row],[Sharpe Ratio Z-Score]],Table2[Sharpe Ratio Z-Score])</f>
        <v>653</v>
      </c>
      <c r="AV331">
        <f>(Table2[[#This Row],[Rank 1Y]]+Table2[[#This Row],[Rank 6M]]+Table2[[#This Row],[Rank Sharpe]])/3</f>
        <v>343</v>
      </c>
    </row>
    <row r="332" spans="1:48" x14ac:dyDescent="0.3">
      <c r="A332" t="s">
        <v>1337</v>
      </c>
      <c r="B332" t="s">
        <v>1338</v>
      </c>
      <c r="C332" t="s">
        <v>3181</v>
      </c>
      <c r="D332" t="s">
        <v>135</v>
      </c>
      <c r="E332">
        <v>8577.5122645449992</v>
      </c>
      <c r="F332">
        <v>585.54999999999995</v>
      </c>
      <c r="G332">
        <v>22.069271616002101</v>
      </c>
      <c r="H332">
        <f>(Table2[[#This Row],[1Y Return vs Nifty]]-AVERAGE(Table2[1Y Return vs Nifty]))/_xlfn.STDEV.P(Table2[1Y Return vs Nifty])</f>
        <v>-0.11374337355896175</v>
      </c>
      <c r="I332">
        <v>-8.6327091102764992</v>
      </c>
      <c r="J332">
        <f>(Table2[[#This Row],[1M Return vs Nifty]]-AVERAGE(Table2[1M Return vs Nifty]))/_xlfn.STDEV.P(Table2[1M Return vs Nifty])</f>
        <v>-0.69998910853896101</v>
      </c>
      <c r="K332">
        <v>31.155237008381999</v>
      </c>
      <c r="L332">
        <f>(Table2[[#This Row],[6M Return vs Nifty]]-AVERAGE(Table2[6M Return vs Nifty]))/_xlfn.STDEV.P(Table2[6M Return vs Nifty])</f>
        <v>0.28582683647309937</v>
      </c>
      <c r="M332">
        <v>-5.3477035929361296</v>
      </c>
      <c r="N332">
        <f>(Table2[[#This Row],[1W Return vs Nifty]]-AVERAGE(Table2[1W Return vs Nifty]))/_xlfn.STDEV.P(Table2[1W Return vs Nifty])</f>
        <v>-0.62932650837351611</v>
      </c>
      <c r="O332">
        <v>579.69000000000005</v>
      </c>
      <c r="P332">
        <v>572.79819963943498</v>
      </c>
      <c r="Q332">
        <v>504.98524023297</v>
      </c>
      <c r="R332">
        <v>54.651234751242598</v>
      </c>
      <c r="S332" s="1">
        <f>(Table2[[#This Row],[Close Price]]-Table2[[#This Row],[20D EMA]])/Table2[[#This Row],[20D EMA]]</f>
        <v>1.0108851282581896E-2</v>
      </c>
      <c r="T332" s="1">
        <f>(Table2[[#This Row],[Close Price]]-Table2[[#This Row],[50D EMA]])/Table2[[#This Row],[50D EMA]]</f>
        <v>2.2262291272200183E-2</v>
      </c>
      <c r="U332" s="1">
        <f>(Table2[[#This Row],[Close Price]]-Table2[[#This Row],[200D EMA]])/Table2[[#This Row],[200D EMA]]</f>
        <v>0.15953884063990106</v>
      </c>
      <c r="V332">
        <v>0.61363786492595696</v>
      </c>
      <c r="W332">
        <v>568.20000000000005</v>
      </c>
      <c r="X332">
        <v>588.95000000000005</v>
      </c>
      <c r="Y332">
        <v>557.25</v>
      </c>
      <c r="Z332">
        <v>588.95000000000005</v>
      </c>
      <c r="AA332">
        <v>551.04999999999995</v>
      </c>
      <c r="AB332">
        <v>619</v>
      </c>
      <c r="AC332" s="1">
        <f>(Table2[[#This Row],[Close Price]]/Table2[[#This Row],[Day Low]])-1</f>
        <v>3.0535022879267792E-2</v>
      </c>
      <c r="AD332" s="1">
        <f>(Table2[[#This Row],[Day High]]/Table2[[#This Row],[Close Price]])-1</f>
        <v>5.8065067030999007E-3</v>
      </c>
      <c r="AE332" s="1">
        <f>(Table2[[#This Row],[Close Price]]/Table2[[#This Row],[Current Week Low]])-1</f>
        <v>5.0785105428443167E-2</v>
      </c>
      <c r="AF332" s="1">
        <f>(Table2[[#This Row],[Current Week High]]/Table2[[#This Row],[Close Price]])-1</f>
        <v>5.8065067030999007E-3</v>
      </c>
      <c r="AG332" s="1">
        <f>(Table2[[#This Row],[Close Price]]/Table2[[#This Row],[Current Month Low]])-1</f>
        <v>6.2607748843117594E-2</v>
      </c>
      <c r="AH332" s="1">
        <f>(Table2[[#This Row],[Current Month High]]/Table2[[#This Row],[Close Price]])-1</f>
        <v>5.7125779181965708E-2</v>
      </c>
      <c r="AI332">
        <v>19.3749466313722</v>
      </c>
      <c r="AJ332">
        <v>54.071832653598101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0.05</v>
      </c>
      <c r="AM332" t="s">
        <v>3226</v>
      </c>
      <c r="AN332">
        <v>-7.0000000000000007E-2</v>
      </c>
      <c r="AO332" t="s">
        <v>3227</v>
      </c>
      <c r="AP332">
        <v>2.0874694199980001E-2</v>
      </c>
      <c r="AQ332">
        <f>(Table2[[#This Row],[Sharpe Ratio]]-AVERAGE(Table2[Sharpe Ratio]))/_xlfn.STDEV.P(Table2[Sharpe Ratio])</f>
        <v>-0.49281566394288134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-1.6500478179412208</v>
      </c>
      <c r="AS332">
        <f>_xlfn.RANK.AVG(Table2[[#This Row],[1Y Return vs Nifty Z-Score]],Table2[1Y Return vs Nifty Z-Score])</f>
        <v>334</v>
      </c>
      <c r="AT332">
        <f>_xlfn.RANK.AVG(Table2[[#This Row],[6M Return vs Nifty Z-Score]],Table2[6M Return vs Nifty Z-Score])</f>
        <v>224</v>
      </c>
      <c r="AU332">
        <f>_xlfn.RANK.AVG(Table2[[#This Row],[Sharpe Ratio Z-Score]],Table2[Sharpe Ratio Z-Score])</f>
        <v>471</v>
      </c>
      <c r="AV332">
        <f>(Table2[[#This Row],[Rank 1Y]]+Table2[[#This Row],[Rank 6M]]+Table2[[#This Row],[Rank Sharpe]])/3</f>
        <v>343</v>
      </c>
    </row>
    <row r="333" spans="1:48" x14ac:dyDescent="0.3">
      <c r="A333" t="s">
        <v>152</v>
      </c>
      <c r="B333" t="s">
        <v>153</v>
      </c>
      <c r="C333" t="s">
        <v>3176</v>
      </c>
      <c r="D333" t="s">
        <v>75</v>
      </c>
      <c r="E333">
        <v>186866.23042325501</v>
      </c>
      <c r="F333">
        <v>2784.35</v>
      </c>
      <c r="G333">
        <v>18.275374648687301</v>
      </c>
      <c r="H333">
        <f>(Table2[[#This Row],[1Y Return vs Nifty]]-AVERAGE(Table2[1Y Return vs Nifty]))/_xlfn.STDEV.P(Table2[1Y Return vs Nifty])</f>
        <v>-0.17613798564851713</v>
      </c>
      <c r="I333">
        <v>2.0281394528533498</v>
      </c>
      <c r="J333">
        <f>(Table2[[#This Row],[1M Return vs Nifty]]-AVERAGE(Table2[1M Return vs Nifty]))/_xlfn.STDEV.P(Table2[1M Return vs Nifty])</f>
        <v>0.31888922541250925</v>
      </c>
      <c r="K333">
        <v>14.290016096574499</v>
      </c>
      <c r="L333">
        <f>(Table2[[#This Row],[6M Return vs Nifty]]-AVERAGE(Table2[6M Return vs Nifty]))/_xlfn.STDEV.P(Table2[6M Return vs Nifty])</f>
        <v>-0.19260178263745481</v>
      </c>
      <c r="M333">
        <v>-1.19001852776128</v>
      </c>
      <c r="N333">
        <f>(Table2[[#This Row],[1W Return vs Nifty]]-AVERAGE(Table2[1W Return vs Nifty]))/_xlfn.STDEV.P(Table2[1W Return vs Nifty])</f>
        <v>0.36279434238144503</v>
      </c>
      <c r="O333">
        <v>2709.46</v>
      </c>
      <c r="P333">
        <v>2671.9900981554001</v>
      </c>
      <c r="Q333">
        <v>2400.4747744303099</v>
      </c>
      <c r="R333">
        <v>66.312631559006206</v>
      </c>
      <c r="S333" s="1">
        <f>(Table2[[#This Row],[Close Price]]-Table2[[#This Row],[20D EMA]])/Table2[[#This Row],[20D EMA]]</f>
        <v>2.7640193986993671E-2</v>
      </c>
      <c r="T333" s="1">
        <f>(Table2[[#This Row],[Close Price]]-Table2[[#This Row],[50D EMA]])/Table2[[#This Row],[50D EMA]]</f>
        <v>4.2051017300613162E-2</v>
      </c>
      <c r="U333" s="1">
        <f>(Table2[[#This Row],[Close Price]]-Table2[[#This Row],[200D EMA]])/Table2[[#This Row],[200D EMA]]</f>
        <v>0.15991637556815932</v>
      </c>
      <c r="V333">
        <v>0.63840801441626305</v>
      </c>
      <c r="W333">
        <v>2748.2</v>
      </c>
      <c r="X333">
        <v>2799</v>
      </c>
      <c r="Y333">
        <v>2673.9</v>
      </c>
      <c r="Z333">
        <v>2799</v>
      </c>
      <c r="AA333">
        <v>2673.9</v>
      </c>
      <c r="AB333">
        <v>2799</v>
      </c>
      <c r="AC333" s="1">
        <f>(Table2[[#This Row],[Close Price]]/Table2[[#This Row],[Day Low]])-1</f>
        <v>1.3154064478567928E-2</v>
      </c>
      <c r="AD333" s="1">
        <f>(Table2[[#This Row],[Day High]]/Table2[[#This Row],[Close Price]])-1</f>
        <v>5.2615511699318773E-3</v>
      </c>
      <c r="AE333" s="1">
        <f>(Table2[[#This Row],[Close Price]]/Table2[[#This Row],[Current Week Low]])-1</f>
        <v>4.1306705561165336E-2</v>
      </c>
      <c r="AF333" s="1">
        <f>(Table2[[#This Row],[Current Week High]]/Table2[[#This Row],[Close Price]])-1</f>
        <v>5.2615511699318773E-3</v>
      </c>
      <c r="AG333" s="1">
        <f>(Table2[[#This Row],[Close Price]]/Table2[[#This Row],[Current Month Low]])-1</f>
        <v>4.1306705561165336E-2</v>
      </c>
      <c r="AH333" s="1">
        <f>(Table2[[#This Row],[Current Month High]]/Table2[[#This Row],[Close Price]])-1</f>
        <v>5.2615511699318773E-3</v>
      </c>
      <c r="AI333">
        <v>3.3544633397381798</v>
      </c>
      <c r="AJ333">
        <v>52.918200451805298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0.05</v>
      </c>
      <c r="AM333" t="s">
        <v>3226</v>
      </c>
      <c r="AN333">
        <v>2.5299999999999998</v>
      </c>
      <c r="AO333" t="s">
        <v>3226</v>
      </c>
      <c r="AP333">
        <v>7.6051991911403993E-2</v>
      </c>
      <c r="AQ333">
        <f>(Table2[[#This Row],[Sharpe Ratio]]-AVERAGE(Table2[Sharpe Ratio]))/_xlfn.STDEV.P(Table2[Sharpe Ratio])</f>
        <v>0.14900273945114795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0.46194653895913029</v>
      </c>
      <c r="AS333">
        <f>_xlfn.RANK.AVG(Table2[[#This Row],[1Y Return vs Nifty Z-Score]],Table2[1Y Return vs Nifty Z-Score])</f>
        <v>355</v>
      </c>
      <c r="AT333">
        <f>_xlfn.RANK.AVG(Table2[[#This Row],[6M Return vs Nifty Z-Score]],Table2[6M Return vs Nifty Z-Score])</f>
        <v>369</v>
      </c>
      <c r="AU333">
        <f>_xlfn.RANK.AVG(Table2[[#This Row],[Sharpe Ratio Z-Score]],Table2[Sharpe Ratio Z-Score])</f>
        <v>306</v>
      </c>
      <c r="AV333">
        <f>(Table2[[#This Row],[Rank 1Y]]+Table2[[#This Row],[Rank 6M]]+Table2[[#This Row],[Rank Sharpe]])/3</f>
        <v>343.33333333333331</v>
      </c>
    </row>
    <row r="334" spans="1:48" x14ac:dyDescent="0.3">
      <c r="A334" t="s">
        <v>1544</v>
      </c>
      <c r="B334" t="s">
        <v>1545</v>
      </c>
      <c r="C334" t="s">
        <v>625</v>
      </c>
      <c r="D334" t="s">
        <v>464</v>
      </c>
      <c r="E334">
        <v>6572.0470604800003</v>
      </c>
      <c r="F334">
        <v>920.35</v>
      </c>
      <c r="G334">
        <v>-9.6334867021978994</v>
      </c>
      <c r="H334">
        <f>(Table2[[#This Row],[1Y Return vs Nifty]]-AVERAGE(Table2[1Y Return vs Nifty]))/_xlfn.STDEV.P(Table2[1Y Return vs Nifty])</f>
        <v>-0.63512846241999033</v>
      </c>
      <c r="I334">
        <v>-3.5124209043770298</v>
      </c>
      <c r="J334">
        <f>(Table2[[#This Row],[1M Return vs Nifty]]-AVERAGE(Table2[1M Return vs Nifty]))/_xlfn.STDEV.P(Table2[1M Return vs Nifty])</f>
        <v>-0.2106330609705859</v>
      </c>
      <c r="K334">
        <v>13.2806106941457</v>
      </c>
      <c r="L334">
        <f>(Table2[[#This Row],[6M Return vs Nifty]]-AVERAGE(Table2[6M Return vs Nifty]))/_xlfn.STDEV.P(Table2[6M Return vs Nifty])</f>
        <v>-0.22123635762061677</v>
      </c>
      <c r="M334">
        <v>-4.9268875790233801</v>
      </c>
      <c r="N334">
        <f>(Table2[[#This Row],[1W Return vs Nifty]]-AVERAGE(Table2[1W Return vs Nifty]))/_xlfn.STDEV.P(Table2[1W Return vs Nifty])</f>
        <v>-0.52890997003792883</v>
      </c>
      <c r="O334">
        <v>926.29</v>
      </c>
      <c r="P334">
        <v>922.59187956866595</v>
      </c>
      <c r="Q334">
        <v>849.88042709945501</v>
      </c>
      <c r="R334">
        <v>48.029067843132303</v>
      </c>
      <c r="S334" s="1">
        <f>(Table2[[#This Row],[Close Price]]-Table2[[#This Row],[20D EMA]])/Table2[[#This Row],[20D EMA]]</f>
        <v>-6.412678534800053E-3</v>
      </c>
      <c r="T334" s="1">
        <f>(Table2[[#This Row],[Close Price]]-Table2[[#This Row],[50D EMA]])/Table2[[#This Row],[50D EMA]]</f>
        <v>-2.4299797324403671E-3</v>
      </c>
      <c r="U334" s="1">
        <f>(Table2[[#This Row],[Close Price]]-Table2[[#This Row],[200D EMA]])/Table2[[#This Row],[200D EMA]]</f>
        <v>8.291704415531681E-2</v>
      </c>
      <c r="V334">
        <v>0.292305642633096</v>
      </c>
      <c r="W334">
        <v>913</v>
      </c>
      <c r="X334">
        <v>928.65</v>
      </c>
      <c r="Y334">
        <v>893.2</v>
      </c>
      <c r="Z334">
        <v>936.95</v>
      </c>
      <c r="AA334">
        <v>893.2</v>
      </c>
      <c r="AB334">
        <v>959.5</v>
      </c>
      <c r="AC334" s="1">
        <f>(Table2[[#This Row],[Close Price]]/Table2[[#This Row],[Day Low]])-1</f>
        <v>8.0503833515881418E-3</v>
      </c>
      <c r="AD334" s="1">
        <f>(Table2[[#This Row],[Day High]]/Table2[[#This Row],[Close Price]])-1</f>
        <v>9.0183082522952152E-3</v>
      </c>
      <c r="AE334" s="1">
        <f>(Table2[[#This Row],[Close Price]]/Table2[[#This Row],[Current Week Low]])-1</f>
        <v>3.0396327810120916E-2</v>
      </c>
      <c r="AF334" s="1">
        <f>(Table2[[#This Row],[Current Week High]]/Table2[[#This Row],[Close Price]])-1</f>
        <v>1.8036616504590652E-2</v>
      </c>
      <c r="AG334" s="1">
        <f>(Table2[[#This Row],[Close Price]]/Table2[[#This Row],[Current Month Low]])-1</f>
        <v>3.0396327810120916E-2</v>
      </c>
      <c r="AH334" s="1">
        <f>(Table2[[#This Row],[Current Month High]]/Table2[[#This Row],[Close Price]])-1</f>
        <v>4.2538164828597846E-2</v>
      </c>
      <c r="AI334">
        <v>22.562068778182201</v>
      </c>
      <c r="AJ334">
        <v>34.025047327799598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-0.12</v>
      </c>
      <c r="AM334" t="s">
        <v>3227</v>
      </c>
      <c r="AN334">
        <v>-1.86</v>
      </c>
      <c r="AO334" t="s">
        <v>3227</v>
      </c>
      <c r="AP334">
        <v>0.15250608548418701</v>
      </c>
      <c r="AQ334">
        <f>(Table2[[#This Row],[Sharpe Ratio]]-AVERAGE(Table2[Sharpe Ratio]))/_xlfn.STDEV.P(Table2[Sharpe Ratio])</f>
        <v>1.0383113193394642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-0.55759653170965762</v>
      </c>
      <c r="AS334">
        <f>_xlfn.RANK.AVG(Table2[[#This Row],[1Y Return vs Nifty Z-Score]],Table2[1Y Return vs Nifty Z-Score])</f>
        <v>542</v>
      </c>
      <c r="AT334">
        <f>_xlfn.RANK.AVG(Table2[[#This Row],[6M Return vs Nifty Z-Score]],Table2[6M Return vs Nifty Z-Score])</f>
        <v>381</v>
      </c>
      <c r="AU334">
        <f>_xlfn.RANK.AVG(Table2[[#This Row],[Sharpe Ratio Z-Score]],Table2[Sharpe Ratio Z-Score])</f>
        <v>107</v>
      </c>
      <c r="AV334">
        <f>(Table2[[#This Row],[Rank 1Y]]+Table2[[#This Row],[Rank 6M]]+Table2[[#This Row],[Rank Sharpe]])/3</f>
        <v>343.33333333333331</v>
      </c>
    </row>
    <row r="335" spans="1:48" x14ac:dyDescent="0.3">
      <c r="A335" t="s">
        <v>373</v>
      </c>
      <c r="B335" t="s">
        <v>374</v>
      </c>
      <c r="C335" t="s">
        <v>3180</v>
      </c>
      <c r="D335" t="s">
        <v>375</v>
      </c>
      <c r="E335">
        <v>66928.55239995</v>
      </c>
      <c r="F335">
        <v>5268.85</v>
      </c>
      <c r="G335">
        <v>-7.0019095801584097</v>
      </c>
      <c r="H335">
        <f>(Table2[[#This Row],[1Y Return vs Nifty]]-AVERAGE(Table2[1Y Return vs Nifty]))/_xlfn.STDEV.P(Table2[1Y Return vs Nifty])</f>
        <v>-0.5918494184375136</v>
      </c>
      <c r="I335">
        <v>-2.6907640308702199</v>
      </c>
      <c r="J335">
        <f>(Table2[[#This Row],[1M Return vs Nifty]]-AVERAGE(Table2[1M Return vs Nifty]))/_xlfn.STDEV.P(Table2[1M Return vs Nifty])</f>
        <v>-0.13210569221555934</v>
      </c>
      <c r="K335">
        <v>26.397349523497201</v>
      </c>
      <c r="L335">
        <f>(Table2[[#This Row],[6M Return vs Nifty]]-AVERAGE(Table2[6M Return vs Nifty]))/_xlfn.STDEV.P(Table2[6M Return vs Nifty])</f>
        <v>0.15085620364354921</v>
      </c>
      <c r="M335">
        <v>-1.4036908474671299</v>
      </c>
      <c r="N335">
        <f>(Table2[[#This Row],[1W Return vs Nifty]]-AVERAGE(Table2[1W Return vs Nifty]))/_xlfn.STDEV.P(Table2[1W Return vs Nifty])</f>
        <v>0.31180713188178716</v>
      </c>
      <c r="O335">
        <v>5325</v>
      </c>
      <c r="P335">
        <v>5377.0466410878998</v>
      </c>
      <c r="Q335">
        <v>4904.7317392102204</v>
      </c>
      <c r="R335">
        <v>42.770886787964599</v>
      </c>
      <c r="S335" s="1">
        <f>(Table2[[#This Row],[Close Price]]-Table2[[#This Row],[20D EMA]])/Table2[[#This Row],[20D EMA]]</f>
        <v>-1.0544600938967068E-2</v>
      </c>
      <c r="T335" s="1">
        <f>(Table2[[#This Row],[Close Price]]-Table2[[#This Row],[50D EMA]])/Table2[[#This Row],[50D EMA]]</f>
        <v>-2.0121945802205058E-2</v>
      </c>
      <c r="U335" s="1">
        <f>(Table2[[#This Row],[Close Price]]-Table2[[#This Row],[200D EMA]])/Table2[[#This Row],[200D EMA]]</f>
        <v>7.4238160240015838E-2</v>
      </c>
      <c r="V335">
        <v>1.0364497381229001</v>
      </c>
      <c r="W335">
        <v>5250</v>
      </c>
      <c r="X335">
        <v>5415.75</v>
      </c>
      <c r="Y335">
        <v>5200</v>
      </c>
      <c r="Z335">
        <v>5491</v>
      </c>
      <c r="AA335">
        <v>5154.45</v>
      </c>
      <c r="AB335">
        <v>5491</v>
      </c>
      <c r="AC335" s="1">
        <f>(Table2[[#This Row],[Close Price]]/Table2[[#This Row],[Day Low]])-1</f>
        <v>3.590476190476366E-3</v>
      </c>
      <c r="AD335" s="1">
        <f>(Table2[[#This Row],[Day High]]/Table2[[#This Row],[Close Price]])-1</f>
        <v>2.7880846864116293E-2</v>
      </c>
      <c r="AE335" s="1">
        <f>(Table2[[#This Row],[Close Price]]/Table2[[#This Row],[Current Week Low]])-1</f>
        <v>1.3240384615384793E-2</v>
      </c>
      <c r="AF335" s="1">
        <f>(Table2[[#This Row],[Current Week High]]/Table2[[#This Row],[Close Price]])-1</f>
        <v>4.2162900822760196E-2</v>
      </c>
      <c r="AG335" s="1">
        <f>(Table2[[#This Row],[Close Price]]/Table2[[#This Row],[Current Month Low]])-1</f>
        <v>2.2194414535013474E-2</v>
      </c>
      <c r="AH335" s="1">
        <f>(Table2[[#This Row],[Current Month High]]/Table2[[#This Row],[Close Price]])-1</f>
        <v>4.2162900822760196E-2</v>
      </c>
      <c r="AI335">
        <v>22.607400096795299</v>
      </c>
      <c r="AJ335">
        <v>46.316301027492301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-0.19</v>
      </c>
      <c r="AM335" t="s">
        <v>3227</v>
      </c>
      <c r="AN335">
        <v>-1.99</v>
      </c>
      <c r="AO335" t="s">
        <v>3227</v>
      </c>
      <c r="AP335">
        <v>9.4053873357329995E-2</v>
      </c>
      <c r="AQ335">
        <f>(Table2[[#This Row],[Sharpe Ratio]]-AVERAGE(Table2[Sharpe Ratio]))/_xlfn.STDEV.P(Table2[Sharpe Ratio])</f>
        <v>0.35839934433998577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520</v>
      </c>
      <c r="AT335">
        <f>_xlfn.RANK.AVG(Table2[[#This Row],[6M Return vs Nifty Z-Score]],Table2[6M Return vs Nifty Z-Score])</f>
        <v>266</v>
      </c>
      <c r="AU335">
        <f>_xlfn.RANK.AVG(Table2[[#This Row],[Sharpe Ratio Z-Score]],Table2[Sharpe Ratio Z-Score])</f>
        <v>246</v>
      </c>
      <c r="AV335">
        <f>(Table2[[#This Row],[Rank 1Y]]+Table2[[#This Row],[Rank 6M]]+Table2[[#This Row],[Rank Sharpe]])/3</f>
        <v>344</v>
      </c>
    </row>
    <row r="336" spans="1:48" x14ac:dyDescent="0.3">
      <c r="A336" t="s">
        <v>243</v>
      </c>
      <c r="B336" t="s">
        <v>244</v>
      </c>
      <c r="C336" t="s">
        <v>3172</v>
      </c>
      <c r="D336" t="s">
        <v>54</v>
      </c>
      <c r="E336">
        <v>112552.30295144999</v>
      </c>
      <c r="F336">
        <v>1118.55</v>
      </c>
      <c r="G336">
        <v>47.5500913921368</v>
      </c>
      <c r="H336">
        <f>(Table2[[#This Row],[1Y Return vs Nifty]]-AVERAGE(Table2[1Y Return vs Nifty]))/_xlfn.STDEV.P(Table2[1Y Return vs Nifty])</f>
        <v>0.30531541463502876</v>
      </c>
      <c r="I336">
        <v>-15.9311708981002</v>
      </c>
      <c r="J336">
        <f>(Table2[[#This Row],[1M Return vs Nifty]]-AVERAGE(Table2[1M Return vs Nifty]))/_xlfn.STDEV.P(Table2[1M Return vs Nifty])</f>
        <v>-1.3975175034646952</v>
      </c>
      <c r="K336">
        <v>0.206276803379534</v>
      </c>
      <c r="L336">
        <f>(Table2[[#This Row],[6M Return vs Nifty]]-AVERAGE(Table2[6M Return vs Nifty]))/_xlfn.STDEV.P(Table2[6M Return vs Nifty])</f>
        <v>-0.59212598556318918</v>
      </c>
      <c r="M336">
        <v>-1.7563612847308101</v>
      </c>
      <c r="N336">
        <f>(Table2[[#This Row],[1W Return vs Nifty]]-AVERAGE(Table2[1W Return vs Nifty]))/_xlfn.STDEV.P(Table2[1W Return vs Nifty])</f>
        <v>0.22765172117382101</v>
      </c>
      <c r="O336">
        <v>1135.69</v>
      </c>
      <c r="P336">
        <v>1142.5342015244</v>
      </c>
      <c r="Q336">
        <v>981.65136861709198</v>
      </c>
      <c r="R336">
        <v>43.954236560951102</v>
      </c>
      <c r="S336" s="1">
        <f>(Table2[[#This Row],[Close Price]]-Table2[[#This Row],[20D EMA]])/Table2[[#This Row],[20D EMA]]</f>
        <v>-1.5092146624519102E-2</v>
      </c>
      <c r="T336" s="1">
        <f>(Table2[[#This Row],[Close Price]]-Table2[[#This Row],[50D EMA]])/Table2[[#This Row],[50D EMA]]</f>
        <v>-2.099210815081046E-2</v>
      </c>
      <c r="U336" s="1">
        <f>(Table2[[#This Row],[Close Price]]-Table2[[#This Row],[200D EMA]])/Table2[[#This Row],[200D EMA]]</f>
        <v>0.13945748537565311</v>
      </c>
      <c r="V336">
        <v>1.76668318729214</v>
      </c>
      <c r="W336">
        <v>1111.45</v>
      </c>
      <c r="X336">
        <v>1125.5999999999999</v>
      </c>
      <c r="Y336">
        <v>1088.95</v>
      </c>
      <c r="Z336">
        <v>1135.0999999999999</v>
      </c>
      <c r="AA336">
        <v>1088.95</v>
      </c>
      <c r="AB336">
        <v>1139.95</v>
      </c>
      <c r="AC336" s="1">
        <f>(Table2[[#This Row],[Close Price]]/Table2[[#This Row],[Day Low]])-1</f>
        <v>6.3880516442484936E-3</v>
      </c>
      <c r="AD336" s="1">
        <f>(Table2[[#This Row],[Day High]]/Table2[[#This Row],[Close Price]])-1</f>
        <v>6.3028027356846206E-3</v>
      </c>
      <c r="AE336" s="1">
        <f>(Table2[[#This Row],[Close Price]]/Table2[[#This Row],[Current Week Low]])-1</f>
        <v>2.7182147940676638E-2</v>
      </c>
      <c r="AF336" s="1">
        <f>(Table2[[#This Row],[Current Week High]]/Table2[[#This Row],[Close Price]])-1</f>
        <v>1.4795941173841198E-2</v>
      </c>
      <c r="AG336" s="1">
        <f>(Table2[[#This Row],[Close Price]]/Table2[[#This Row],[Current Month Low]])-1</f>
        <v>2.7182147940676638E-2</v>
      </c>
      <c r="AH336" s="1">
        <f>(Table2[[#This Row],[Current Month High]]/Table2[[#This Row],[Close Price]])-1</f>
        <v>1.9131911850163164E-2</v>
      </c>
      <c r="AI336">
        <v>18.3943498279022</v>
      </c>
      <c r="AJ336">
        <v>97.014531043593095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-0.13</v>
      </c>
      <c r="AM336" t="s">
        <v>3227</v>
      </c>
      <c r="AN336">
        <v>-1.74</v>
      </c>
      <c r="AO336" t="s">
        <v>3227</v>
      </c>
      <c r="AP336">
        <v>7.7444478936536998E-2</v>
      </c>
      <c r="AQ336">
        <f>(Table2[[#This Row],[Sharpe Ratio]]-AVERAGE(Table2[Sharpe Ratio]))/_xlfn.STDEV.P(Table2[Sharpe Ratio])</f>
        <v>0.16520004950956946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209</v>
      </c>
      <c r="AT336">
        <f>_xlfn.RANK.AVG(Table2[[#This Row],[6M Return vs Nifty Z-Score]],Table2[6M Return vs Nifty Z-Score])</f>
        <v>523</v>
      </c>
      <c r="AU336">
        <f>_xlfn.RANK.AVG(Table2[[#This Row],[Sharpe Ratio Z-Score]],Table2[Sharpe Ratio Z-Score])</f>
        <v>303</v>
      </c>
      <c r="AV336">
        <f>(Table2[[#This Row],[Rank 1Y]]+Table2[[#This Row],[Rank 6M]]+Table2[[#This Row],[Rank Sharpe]])/3</f>
        <v>345</v>
      </c>
    </row>
    <row r="337" spans="1:48" x14ac:dyDescent="0.3">
      <c r="A337" t="s">
        <v>669</v>
      </c>
      <c r="B337" t="s">
        <v>670</v>
      </c>
      <c r="C337" t="s">
        <v>3180</v>
      </c>
      <c r="D337" t="s">
        <v>261</v>
      </c>
      <c r="E337">
        <v>28286.757108040001</v>
      </c>
      <c r="F337">
        <v>3760.6</v>
      </c>
      <c r="G337">
        <v>-7.5726426784760097</v>
      </c>
      <c r="H337">
        <f>(Table2[[#This Row],[1Y Return vs Nifty]]-AVERAGE(Table2[1Y Return vs Nifty]))/_xlfn.STDEV.P(Table2[1Y Return vs Nifty])</f>
        <v>-0.60123572243653878</v>
      </c>
      <c r="I337">
        <v>-6.9464318480885199</v>
      </c>
      <c r="J337">
        <f>(Table2[[#This Row],[1M Return vs Nifty]]-AVERAGE(Table2[1M Return vs Nifty]))/_xlfn.STDEV.P(Table2[1M Return vs Nifty])</f>
        <v>-0.53882826310491561</v>
      </c>
      <c r="K337">
        <v>30.824911332289101</v>
      </c>
      <c r="L337">
        <f>(Table2[[#This Row],[6M Return vs Nifty]]-AVERAGE(Table2[6M Return vs Nifty]))/_xlfn.STDEV.P(Table2[6M Return vs Nifty])</f>
        <v>0.27645623540618763</v>
      </c>
      <c r="M337">
        <v>-1.8229397494677799</v>
      </c>
      <c r="N337">
        <f>(Table2[[#This Row],[1W Return vs Nifty]]-AVERAGE(Table2[1W Return vs Nifty]))/_xlfn.STDEV.P(Table2[1W Return vs Nifty])</f>
        <v>0.21176454308280229</v>
      </c>
      <c r="O337">
        <v>3791.72</v>
      </c>
      <c r="P337">
        <v>3873.8036467511101</v>
      </c>
      <c r="Q337">
        <v>3606.6942662781398</v>
      </c>
      <c r="R337">
        <v>48.444563323679198</v>
      </c>
      <c r="S337" s="1">
        <f>(Table2[[#This Row],[Close Price]]-Table2[[#This Row],[20D EMA]])/Table2[[#This Row],[20D EMA]]</f>
        <v>-8.2073570833289099E-3</v>
      </c>
      <c r="T337" s="1">
        <f>(Table2[[#This Row],[Close Price]]-Table2[[#This Row],[50D EMA]])/Table2[[#This Row],[50D EMA]]</f>
        <v>-2.922286648319207E-2</v>
      </c>
      <c r="U337" s="1">
        <f>(Table2[[#This Row],[Close Price]]-Table2[[#This Row],[200D EMA]])/Table2[[#This Row],[200D EMA]]</f>
        <v>4.267224287926135E-2</v>
      </c>
      <c r="V337">
        <v>0.63801607951085404</v>
      </c>
      <c r="W337">
        <v>3742</v>
      </c>
      <c r="X337">
        <v>3849</v>
      </c>
      <c r="Y337">
        <v>3650.1</v>
      </c>
      <c r="Z337">
        <v>3849</v>
      </c>
      <c r="AA337">
        <v>3650.1</v>
      </c>
      <c r="AB337">
        <v>3935.4</v>
      </c>
      <c r="AC337" s="1">
        <f>(Table2[[#This Row],[Close Price]]/Table2[[#This Row],[Day Low]])-1</f>
        <v>4.9706039551042913E-3</v>
      </c>
      <c r="AD337" s="1">
        <f>(Table2[[#This Row],[Day High]]/Table2[[#This Row],[Close Price]])-1</f>
        <v>2.3506887198851301E-2</v>
      </c>
      <c r="AE337" s="1">
        <f>(Table2[[#This Row],[Close Price]]/Table2[[#This Row],[Current Week Low]])-1</f>
        <v>3.0273143201556163E-2</v>
      </c>
      <c r="AF337" s="1">
        <f>(Table2[[#This Row],[Current Week High]]/Table2[[#This Row],[Close Price]])-1</f>
        <v>2.3506887198851301E-2</v>
      </c>
      <c r="AG337" s="1">
        <f>(Table2[[#This Row],[Close Price]]/Table2[[#This Row],[Current Month Low]])-1</f>
        <v>3.0273143201556163E-2</v>
      </c>
      <c r="AH337" s="1">
        <f>(Table2[[#This Row],[Current Month High]]/Table2[[#This Row],[Close Price]])-1</f>
        <v>4.6481944370579287E-2</v>
      </c>
      <c r="AI337">
        <v>28.115194383874901</v>
      </c>
      <c r="AJ337">
        <v>48.964151317092401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-0.18</v>
      </c>
      <c r="AM337" t="s">
        <v>3227</v>
      </c>
      <c r="AN337">
        <v>0.4</v>
      </c>
      <c r="AO337" t="s">
        <v>3226</v>
      </c>
      <c r="AP337">
        <v>8.3164286987897004E-2</v>
      </c>
      <c r="AQ337">
        <f>(Table2[[#This Row],[Sharpe Ratio]]-AVERAGE(Table2[Sharpe Ratio]))/_xlfn.STDEV.P(Table2[Sharpe Ratio])</f>
        <v>0.23173245003494219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524</v>
      </c>
      <c r="AT337">
        <f>_xlfn.RANK.AVG(Table2[[#This Row],[6M Return vs Nifty Z-Score]],Table2[6M Return vs Nifty Z-Score])</f>
        <v>227</v>
      </c>
      <c r="AU337">
        <f>_xlfn.RANK.AVG(Table2[[#This Row],[Sharpe Ratio Z-Score]],Table2[Sharpe Ratio Z-Score])</f>
        <v>284</v>
      </c>
      <c r="AV337">
        <f>(Table2[[#This Row],[Rank 1Y]]+Table2[[#This Row],[Rank 6M]]+Table2[[#This Row],[Rank Sharpe]])/3</f>
        <v>345</v>
      </c>
    </row>
    <row r="338" spans="1:48" x14ac:dyDescent="0.3">
      <c r="A338" t="s">
        <v>90</v>
      </c>
      <c r="B338" t="s">
        <v>91</v>
      </c>
      <c r="C338" t="s">
        <v>3179</v>
      </c>
      <c r="D338" t="s">
        <v>92</v>
      </c>
      <c r="E338">
        <v>313673.77620344999</v>
      </c>
      <c r="F338">
        <v>1452.1</v>
      </c>
      <c r="G338">
        <v>44.555301296585803</v>
      </c>
      <c r="H338">
        <f>(Table2[[#This Row],[1Y Return vs Nifty]]-AVERAGE(Table2[1Y Return vs Nifty]))/_xlfn.STDEV.P(Table2[1Y Return vs Nifty])</f>
        <v>0.25606295261210787</v>
      </c>
      <c r="I338">
        <v>-7.5915180589059004</v>
      </c>
      <c r="J338">
        <f>(Table2[[#This Row],[1M Return vs Nifty]]-AVERAGE(Table2[1M Return vs Nifty]))/_xlfn.STDEV.P(Table2[1M Return vs Nifty])</f>
        <v>-0.60048042520445088</v>
      </c>
      <c r="K338">
        <v>4.7840432219646596</v>
      </c>
      <c r="L338">
        <f>(Table2[[#This Row],[6M Return vs Nifty]]-AVERAGE(Table2[6M Return vs Nifty]))/_xlfn.STDEV.P(Table2[6M Return vs Nifty])</f>
        <v>-0.46226498476710631</v>
      </c>
      <c r="M338">
        <v>-1.58604876903146</v>
      </c>
      <c r="N338">
        <f>(Table2[[#This Row],[1W Return vs Nifty]]-AVERAGE(Table2[1W Return vs Nifty]))/_xlfn.STDEV.P(Table2[1W Return vs Nifty])</f>
        <v>0.26829226881538487</v>
      </c>
      <c r="O338">
        <v>1470.11</v>
      </c>
      <c r="P338">
        <v>1472.8040762422299</v>
      </c>
      <c r="Q338">
        <v>1310.3342246877</v>
      </c>
      <c r="R338">
        <v>44.8970505244382</v>
      </c>
      <c r="S338" s="1">
        <f>(Table2[[#This Row],[Close Price]]-Table2[[#This Row],[20D EMA]])/Table2[[#This Row],[20D EMA]]</f>
        <v>-1.2250783954942142E-2</v>
      </c>
      <c r="T338" s="1">
        <f>(Table2[[#This Row],[Close Price]]-Table2[[#This Row],[50D EMA]])/Table2[[#This Row],[50D EMA]]</f>
        <v>-1.4057590263502815E-2</v>
      </c>
      <c r="U338" s="1">
        <f>(Table2[[#This Row],[Close Price]]-Table2[[#This Row],[200D EMA]])/Table2[[#This Row],[200D EMA]]</f>
        <v>0.10819054607696579</v>
      </c>
      <c r="V338">
        <v>0.55361697647427699</v>
      </c>
      <c r="W338">
        <v>1450</v>
      </c>
      <c r="X338">
        <v>1475.65</v>
      </c>
      <c r="Y338">
        <v>1411</v>
      </c>
      <c r="Z338">
        <v>1475.65</v>
      </c>
      <c r="AA338">
        <v>1411</v>
      </c>
      <c r="AB338">
        <v>1499.5</v>
      </c>
      <c r="AC338" s="1">
        <f>(Table2[[#This Row],[Close Price]]/Table2[[#This Row],[Day Low]])-1</f>
        <v>1.4482758620688596E-3</v>
      </c>
      <c r="AD338" s="1">
        <f>(Table2[[#This Row],[Day High]]/Table2[[#This Row],[Close Price]])-1</f>
        <v>1.621789132979834E-2</v>
      </c>
      <c r="AE338" s="1">
        <f>(Table2[[#This Row],[Close Price]]/Table2[[#This Row],[Current Week Low]])-1</f>
        <v>2.9128277817150883E-2</v>
      </c>
      <c r="AF338" s="1">
        <f>(Table2[[#This Row],[Current Week High]]/Table2[[#This Row],[Close Price]])-1</f>
        <v>1.621789132979834E-2</v>
      </c>
      <c r="AG338" s="1">
        <f>(Table2[[#This Row],[Close Price]]/Table2[[#This Row],[Current Month Low]])-1</f>
        <v>2.9128277817150883E-2</v>
      </c>
      <c r="AH338" s="1">
        <f>(Table2[[#This Row],[Current Month High]]/Table2[[#This Row],[Close Price]])-1</f>
        <v>3.2642380001377314E-2</v>
      </c>
      <c r="AI338">
        <v>11.6589766545003</v>
      </c>
      <c r="AJ338">
        <v>92.4585818422796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-0.04</v>
      </c>
      <c r="AM338" t="s">
        <v>3227</v>
      </c>
      <c r="AN338">
        <v>-1.2</v>
      </c>
      <c r="AO338" t="s">
        <v>3227</v>
      </c>
      <c r="AP338">
        <v>6.6003322938521E-2</v>
      </c>
      <c r="AQ338">
        <f>(Table2[[#This Row],[Sharpe Ratio]]-AVERAGE(Table2[Sharpe Ratio]))/_xlfn.STDEV.P(Table2[Sharpe Ratio])</f>
        <v>3.2117336506241032E-2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224</v>
      </c>
      <c r="AT338">
        <f>_xlfn.RANK.AVG(Table2[[#This Row],[6M Return vs Nifty Z-Score]],Table2[6M Return vs Nifty Z-Score])</f>
        <v>476</v>
      </c>
      <c r="AU338">
        <f>_xlfn.RANK.AVG(Table2[[#This Row],[Sharpe Ratio Z-Score]],Table2[Sharpe Ratio Z-Score])</f>
        <v>341</v>
      </c>
      <c r="AV338">
        <f>(Table2[[#This Row],[Rank 1Y]]+Table2[[#This Row],[Rank 6M]]+Table2[[#This Row],[Rank Sharpe]])/3</f>
        <v>347</v>
      </c>
    </row>
    <row r="339" spans="1:48" x14ac:dyDescent="0.3">
      <c r="A339" t="s">
        <v>1191</v>
      </c>
      <c r="B339" t="s">
        <v>1192</v>
      </c>
      <c r="C339" t="s">
        <v>3178</v>
      </c>
      <c r="D339" t="s">
        <v>111</v>
      </c>
      <c r="E339">
        <v>10369.9795665</v>
      </c>
      <c r="F339">
        <v>750.35</v>
      </c>
      <c r="G339">
        <v>51.573146919982698</v>
      </c>
      <c r="H339">
        <f>(Table2[[#This Row],[1Y Return vs Nifty]]-AVERAGE(Table2[1Y Return vs Nifty]))/_xlfn.STDEV.P(Table2[1Y Return vs Nifty])</f>
        <v>0.37147877943835605</v>
      </c>
      <c r="I339">
        <v>-1.44144052227357</v>
      </c>
      <c r="J339">
        <f>(Table2[[#This Row],[1M Return vs Nifty]]-AVERAGE(Table2[1M Return vs Nifty]))/_xlfn.STDEV.P(Table2[1M Return vs Nifty])</f>
        <v>-1.2705379241630833E-2</v>
      </c>
      <c r="K339">
        <v>21.195621297415901</v>
      </c>
      <c r="L339">
        <f>(Table2[[#This Row],[6M Return vs Nifty]]-AVERAGE(Table2[6M Return vs Nifty]))/_xlfn.STDEV.P(Table2[6M Return vs Nifty])</f>
        <v>3.2948010858075524E-3</v>
      </c>
      <c r="M339">
        <v>2.0072692849153002</v>
      </c>
      <c r="N339">
        <f>(Table2[[#This Row],[1W Return vs Nifty]]-AVERAGE(Table2[1W Return vs Nifty]))/_xlfn.STDEV.P(Table2[1W Return vs Nifty])</f>
        <v>1.125741957483638</v>
      </c>
      <c r="O339">
        <v>706.29</v>
      </c>
      <c r="P339">
        <v>708.11128921491502</v>
      </c>
      <c r="Q339">
        <v>643.75577962251703</v>
      </c>
      <c r="R339">
        <v>72.520111325348196</v>
      </c>
      <c r="S339" s="1">
        <f>(Table2[[#This Row],[Close Price]]-Table2[[#This Row],[20D EMA]])/Table2[[#This Row],[20D EMA]]</f>
        <v>6.2382307550722875E-2</v>
      </c>
      <c r="T339" s="1">
        <f>(Table2[[#This Row],[Close Price]]-Table2[[#This Row],[50D EMA]])/Table2[[#This Row],[50D EMA]]</f>
        <v>5.9649819778915238E-2</v>
      </c>
      <c r="U339" s="1">
        <f>(Table2[[#This Row],[Close Price]]-Table2[[#This Row],[200D EMA]])/Table2[[#This Row],[200D EMA]]</f>
        <v>0.16558176835319025</v>
      </c>
      <c r="V339">
        <v>0.78235562810238601</v>
      </c>
      <c r="W339">
        <v>726</v>
      </c>
      <c r="X339">
        <v>754.95</v>
      </c>
      <c r="Y339">
        <v>674</v>
      </c>
      <c r="Z339">
        <v>754.95</v>
      </c>
      <c r="AA339">
        <v>668.95</v>
      </c>
      <c r="AB339">
        <v>754.95</v>
      </c>
      <c r="AC339" s="1">
        <f>(Table2[[#This Row],[Close Price]]/Table2[[#This Row],[Day Low]])-1</f>
        <v>3.3539944903581365E-2</v>
      </c>
      <c r="AD339" s="1">
        <f>(Table2[[#This Row],[Day High]]/Table2[[#This Row],[Close Price]])-1</f>
        <v>6.1304724461919147E-3</v>
      </c>
      <c r="AE339" s="1">
        <f>(Table2[[#This Row],[Close Price]]/Table2[[#This Row],[Current Week Low]])-1</f>
        <v>0.11327893175074188</v>
      </c>
      <c r="AF339" s="1">
        <f>(Table2[[#This Row],[Current Week High]]/Table2[[#This Row],[Close Price]])-1</f>
        <v>6.1304724461919147E-3</v>
      </c>
      <c r="AG339" s="1">
        <f>(Table2[[#This Row],[Close Price]]/Table2[[#This Row],[Current Month Low]])-1</f>
        <v>0.12168323492039756</v>
      </c>
      <c r="AH339" s="1">
        <f>(Table2[[#This Row],[Current Month High]]/Table2[[#This Row],[Close Price]])-1</f>
        <v>6.1304724461919147E-3</v>
      </c>
      <c r="AI339">
        <v>7.9562870660358298</v>
      </c>
      <c r="AJ339">
        <v>80.698374473208901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-0.14000000000000001</v>
      </c>
      <c r="AM339" t="s">
        <v>3227</v>
      </c>
      <c r="AN339">
        <v>10.029999999999999</v>
      </c>
      <c r="AO339" t="s">
        <v>3226</v>
      </c>
      <c r="AQ339">
        <f>(Table2[[#This Row],[Sharpe Ratio]]-AVERAGE(Table2[Sharpe Ratio]))/_xlfn.STDEV.P(Table2[Sharpe Ratio])</f>
        <v>-0.73562862250492922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185</v>
      </c>
      <c r="AT339">
        <f>_xlfn.RANK.AVG(Table2[[#This Row],[6M Return vs Nifty Z-Score]],Table2[6M Return vs Nifty Z-Score])</f>
        <v>309</v>
      </c>
      <c r="AU339">
        <f>_xlfn.RANK.AVG(Table2[[#This Row],[Sharpe Ratio Z-Score]],Table2[Sharpe Ratio Z-Score])</f>
        <v>551.5</v>
      </c>
      <c r="AV339">
        <f>(Table2[[#This Row],[Rank 1Y]]+Table2[[#This Row],[Rank 6M]]+Table2[[#This Row],[Rank Sharpe]])/3</f>
        <v>348.5</v>
      </c>
    </row>
    <row r="340" spans="1:48" x14ac:dyDescent="0.3">
      <c r="A340" t="s">
        <v>1175</v>
      </c>
      <c r="B340" t="s">
        <v>1176</v>
      </c>
      <c r="C340" t="s">
        <v>3176</v>
      </c>
      <c r="D340" t="s">
        <v>75</v>
      </c>
      <c r="E340">
        <v>10650.52187622</v>
      </c>
      <c r="F340">
        <v>211.59</v>
      </c>
      <c r="G340">
        <v>33.109578044290302</v>
      </c>
      <c r="H340">
        <f>(Table2[[#This Row],[1Y Return vs Nifty]]-AVERAGE(Table2[1Y Return vs Nifty]))/_xlfn.STDEV.P(Table2[1Y Return vs Nifty])</f>
        <v>6.7826037228284022E-2</v>
      </c>
      <c r="I340">
        <v>30.416500698583501</v>
      </c>
      <c r="J340">
        <f>(Table2[[#This Row],[1M Return vs Nifty]]-AVERAGE(Table2[1M Return vs Nifty]))/_xlfn.STDEV.P(Table2[1M Return vs Nifty])</f>
        <v>3.0320209276763985</v>
      </c>
      <c r="K340">
        <v>12.928646886146799</v>
      </c>
      <c r="L340">
        <f>(Table2[[#This Row],[6M Return vs Nifty]]-AVERAGE(Table2[6M Return vs Nifty]))/_xlfn.STDEV.P(Table2[6M Return vs Nifty])</f>
        <v>-0.23122078412284633</v>
      </c>
      <c r="M340">
        <v>18.7478201257302</v>
      </c>
      <c r="N340">
        <f>(Table2[[#This Row],[1W Return vs Nifty]]-AVERAGE(Table2[1W Return vs Nifty]))/_xlfn.STDEV.P(Table2[1W Return vs Nifty])</f>
        <v>5.1204287319609856</v>
      </c>
      <c r="O340">
        <v>185.38</v>
      </c>
      <c r="P340">
        <v>173.59783259859901</v>
      </c>
      <c r="Q340">
        <v>163.52526221264901</v>
      </c>
      <c r="R340">
        <v>65.437080230374093</v>
      </c>
      <c r="S340" s="1">
        <f>(Table2[[#This Row],[Close Price]]-Table2[[#This Row],[20D EMA]])/Table2[[#This Row],[20D EMA]]</f>
        <v>0.14138526270363583</v>
      </c>
      <c r="T340" s="1">
        <f>(Table2[[#This Row],[Close Price]]-Table2[[#This Row],[50D EMA]])/Table2[[#This Row],[50D EMA]]</f>
        <v>0.21885162293038674</v>
      </c>
      <c r="U340" s="1">
        <f>(Table2[[#This Row],[Close Price]]-Table2[[#This Row],[200D EMA]])/Table2[[#This Row],[200D EMA]]</f>
        <v>0.29392851683581089</v>
      </c>
      <c r="V340">
        <v>4.8414319052477</v>
      </c>
      <c r="W340">
        <v>208.35</v>
      </c>
      <c r="X340">
        <v>222.69</v>
      </c>
      <c r="Y340">
        <v>172</v>
      </c>
      <c r="Z340">
        <v>246</v>
      </c>
      <c r="AA340">
        <v>163.15</v>
      </c>
      <c r="AB340">
        <v>246</v>
      </c>
      <c r="AC340" s="1">
        <f>(Table2[[#This Row],[Close Price]]/Table2[[#This Row],[Day Low]])-1</f>
        <v>1.555075593952493E-2</v>
      </c>
      <c r="AD340" s="1">
        <f>(Table2[[#This Row],[Day High]]/Table2[[#This Row],[Close Price]])-1</f>
        <v>5.2459946122217493E-2</v>
      </c>
      <c r="AE340" s="1">
        <f>(Table2[[#This Row],[Close Price]]/Table2[[#This Row],[Current Week Low]])-1</f>
        <v>0.23017441860465127</v>
      </c>
      <c r="AF340" s="1">
        <f>(Table2[[#This Row],[Current Week High]]/Table2[[#This Row],[Close Price]])-1</f>
        <v>0.16262583297887412</v>
      </c>
      <c r="AG340" s="1">
        <f>(Table2[[#This Row],[Close Price]]/Table2[[#This Row],[Current Month Low]])-1</f>
        <v>0.29690468893656141</v>
      </c>
      <c r="AH340" s="1">
        <f>(Table2[[#This Row],[Current Month High]]/Table2[[#This Row],[Close Price]])-1</f>
        <v>0.16262583297887412</v>
      </c>
      <c r="AI340">
        <v>16.262583297887399</v>
      </c>
      <c r="AJ340">
        <v>76.325000000000003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0.21</v>
      </c>
      <c r="AM340" t="s">
        <v>3226</v>
      </c>
      <c r="AN340">
        <v>25.56</v>
      </c>
      <c r="AO340" t="s">
        <v>3226</v>
      </c>
      <c r="AP340">
        <v>5.1079465735750999E-2</v>
      </c>
      <c r="AQ340">
        <f>(Table2[[#This Row],[Sharpe Ratio]]-AVERAGE(Table2[Sharpe Ratio]))/_xlfn.STDEV.P(Table2[Sharpe Ratio])</f>
        <v>-0.14147590926047215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7.84757900348235</v>
      </c>
      <c r="AS340">
        <f>_xlfn.RANK.AVG(Table2[[#This Row],[1Y Return vs Nifty Z-Score]],Table2[1Y Return vs Nifty Z-Score])</f>
        <v>278</v>
      </c>
      <c r="AT340">
        <f>_xlfn.RANK.AVG(Table2[[#This Row],[6M Return vs Nifty Z-Score]],Table2[6M Return vs Nifty Z-Score])</f>
        <v>385</v>
      </c>
      <c r="AU340">
        <f>_xlfn.RANK.AVG(Table2[[#This Row],[Sharpe Ratio Z-Score]],Table2[Sharpe Ratio Z-Score])</f>
        <v>383</v>
      </c>
      <c r="AV340">
        <f>(Table2[[#This Row],[Rank 1Y]]+Table2[[#This Row],[Rank 6M]]+Table2[[#This Row],[Rank Sharpe]])/3</f>
        <v>348.66666666666669</v>
      </c>
    </row>
    <row r="341" spans="1:48" x14ac:dyDescent="0.3">
      <c r="A341" t="s">
        <v>133</v>
      </c>
      <c r="B341" t="s">
        <v>134</v>
      </c>
      <c r="C341" t="s">
        <v>3181</v>
      </c>
      <c r="D341" t="s">
        <v>135</v>
      </c>
      <c r="E341">
        <v>213767.91893016</v>
      </c>
      <c r="F341">
        <v>863.6</v>
      </c>
      <c r="G341">
        <v>36.911108850591901</v>
      </c>
      <c r="H341">
        <f>(Table2[[#This Row],[1Y Return vs Nifty]]-AVERAGE(Table2[1Y Return vs Nifty]))/_xlfn.STDEV.P(Table2[1Y Return vs Nifty])</f>
        <v>0.13034619580116222</v>
      </c>
      <c r="I341">
        <v>-5.1691607303708702</v>
      </c>
      <c r="J341">
        <f>(Table2[[#This Row],[1M Return vs Nifty]]-AVERAGE(Table2[1M Return vs Nifty]))/_xlfn.STDEV.P(Table2[1M Return vs Nifty])</f>
        <v>-0.36897095534210855</v>
      </c>
      <c r="K341">
        <v>-11.2394767396207</v>
      </c>
      <c r="L341">
        <f>(Table2[[#This Row],[6M Return vs Nifty]]-AVERAGE(Table2[6M Return vs Nifty]))/_xlfn.STDEV.P(Table2[6M Return vs Nifty])</f>
        <v>-0.91681642934051044</v>
      </c>
      <c r="M341">
        <v>-2.1608236270594499</v>
      </c>
      <c r="N341">
        <f>(Table2[[#This Row],[1W Return vs Nifty]]-AVERAGE(Table2[1W Return vs Nifty]))/_xlfn.STDEV.P(Table2[1W Return vs Nifty])</f>
        <v>0.1311375511779849</v>
      </c>
      <c r="O341">
        <v>840.35</v>
      </c>
      <c r="P341">
        <v>841.42495612404105</v>
      </c>
      <c r="Q341">
        <v>791.36310007642498</v>
      </c>
      <c r="R341">
        <v>65.551016020460807</v>
      </c>
      <c r="S341" s="1">
        <f>(Table2[[#This Row],[Close Price]]-Table2[[#This Row],[20D EMA]])/Table2[[#This Row],[20D EMA]]</f>
        <v>2.7667043493782351E-2</v>
      </c>
      <c r="T341" s="1">
        <f>(Table2[[#This Row],[Close Price]]-Table2[[#This Row],[50D EMA]])/Table2[[#This Row],[50D EMA]]</f>
        <v>2.6354155191814849E-2</v>
      </c>
      <c r="U341" s="1">
        <f>(Table2[[#This Row],[Close Price]]-Table2[[#This Row],[200D EMA]])/Table2[[#This Row],[200D EMA]]</f>
        <v>9.1281612595531483E-2</v>
      </c>
      <c r="V341">
        <v>0.72514069217111699</v>
      </c>
      <c r="W341">
        <v>836.05</v>
      </c>
      <c r="X341">
        <v>866.45</v>
      </c>
      <c r="Y341">
        <v>812.05</v>
      </c>
      <c r="Z341">
        <v>866.45</v>
      </c>
      <c r="AA341">
        <v>809.55</v>
      </c>
      <c r="AB341">
        <v>866.45</v>
      </c>
      <c r="AC341" s="1">
        <f>(Table2[[#This Row],[Close Price]]/Table2[[#This Row],[Day Low]])-1</f>
        <v>3.2952574606782026E-2</v>
      </c>
      <c r="AD341" s="1">
        <f>(Table2[[#This Row],[Day High]]/Table2[[#This Row],[Close Price]])-1</f>
        <v>3.3001389532190117E-3</v>
      </c>
      <c r="AE341" s="1">
        <f>(Table2[[#This Row],[Close Price]]/Table2[[#This Row],[Current Week Low]])-1</f>
        <v>6.3481312727048822E-2</v>
      </c>
      <c r="AF341" s="1">
        <f>(Table2[[#This Row],[Current Week High]]/Table2[[#This Row],[Close Price]])-1</f>
        <v>3.3001389532190117E-3</v>
      </c>
      <c r="AG341" s="1">
        <f>(Table2[[#This Row],[Close Price]]/Table2[[#This Row],[Current Month Low]])-1</f>
        <v>6.6765486998950019E-2</v>
      </c>
      <c r="AH341" s="1">
        <f>(Table2[[#This Row],[Current Month High]]/Table2[[#This Row],[Close Price]])-1</f>
        <v>3.3001389532190117E-3</v>
      </c>
      <c r="AI341">
        <v>12.0426123205187</v>
      </c>
      <c r="AJ341">
        <v>68.490878938640094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0.09</v>
      </c>
      <c r="AM341" t="s">
        <v>3226</v>
      </c>
      <c r="AN341">
        <v>3.17</v>
      </c>
      <c r="AO341" t="s">
        <v>3226</v>
      </c>
      <c r="AP341">
        <v>0.129342027636835</v>
      </c>
      <c r="AQ341">
        <f>(Table2[[#This Row],[Sharpe Ratio]]-AVERAGE(Table2[Sharpe Ratio]))/_xlfn.STDEV.P(Table2[Sharpe Ratio])</f>
        <v>0.76886864562483082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260</v>
      </c>
      <c r="AT341">
        <f>_xlfn.RANK.AVG(Table2[[#This Row],[6M Return vs Nifty Z-Score]],Table2[6M Return vs Nifty Z-Score])</f>
        <v>631</v>
      </c>
      <c r="AU341">
        <f>_xlfn.RANK.AVG(Table2[[#This Row],[Sharpe Ratio Z-Score]],Table2[Sharpe Ratio Z-Score])</f>
        <v>155</v>
      </c>
      <c r="AV341">
        <f>(Table2[[#This Row],[Rank 1Y]]+Table2[[#This Row],[Rank 6M]]+Table2[[#This Row],[Rank Sharpe]])/3</f>
        <v>348.66666666666669</v>
      </c>
    </row>
    <row r="342" spans="1:48" x14ac:dyDescent="0.3">
      <c r="A342" t="s">
        <v>1149</v>
      </c>
      <c r="B342" t="s">
        <v>1150</v>
      </c>
      <c r="C342" t="s">
        <v>3180</v>
      </c>
      <c r="D342" t="s">
        <v>127</v>
      </c>
      <c r="E342">
        <v>10966.14122985</v>
      </c>
      <c r="F342">
        <v>359.85</v>
      </c>
      <c r="G342">
        <v>-21.7175439820201</v>
      </c>
      <c r="H342">
        <f>(Table2[[#This Row],[1Y Return vs Nifty]]-AVERAGE(Table2[1Y Return vs Nifty]))/_xlfn.STDEV.P(Table2[1Y Return vs Nifty])</f>
        <v>-0.83386344993761852</v>
      </c>
      <c r="I342">
        <v>0.35494145344177203</v>
      </c>
      <c r="J342">
        <f>(Table2[[#This Row],[1M Return vs Nifty]]-AVERAGE(Table2[1M Return vs Nifty]))/_xlfn.STDEV.P(Table2[1M Return vs Nifty])</f>
        <v>0.15897839093097108</v>
      </c>
      <c r="K342">
        <v>14.4301758548254</v>
      </c>
      <c r="L342">
        <f>(Table2[[#This Row],[6M Return vs Nifty]]-AVERAGE(Table2[6M Return vs Nifty]))/_xlfn.STDEV.P(Table2[6M Return vs Nifty])</f>
        <v>-0.18862576358940897</v>
      </c>
      <c r="M342">
        <v>3.4157783968828701</v>
      </c>
      <c r="N342">
        <f>(Table2[[#This Row],[1W Return vs Nifty]]-AVERAGE(Table2[1W Return vs Nifty]))/_xlfn.STDEV.P(Table2[1W Return vs Nifty])</f>
        <v>1.4618451583167711</v>
      </c>
      <c r="O342">
        <v>349.6</v>
      </c>
      <c r="P342">
        <v>353.684102704731</v>
      </c>
      <c r="Q342">
        <v>340.22596097459598</v>
      </c>
      <c r="R342">
        <v>64.089373111218194</v>
      </c>
      <c r="S342" s="1">
        <f>(Table2[[#This Row],[Close Price]]-Table2[[#This Row],[20D EMA]])/Table2[[#This Row],[20D EMA]]</f>
        <v>2.9319221967963386E-2</v>
      </c>
      <c r="T342" s="1">
        <f>(Table2[[#This Row],[Close Price]]-Table2[[#This Row],[50D EMA]])/Table2[[#This Row],[50D EMA]]</f>
        <v>1.7433345881583334E-2</v>
      </c>
      <c r="U342" s="1">
        <f>(Table2[[#This Row],[Close Price]]-Table2[[#This Row],[200D EMA]])/Table2[[#This Row],[200D EMA]]</f>
        <v>5.7679428604418971E-2</v>
      </c>
      <c r="V342">
        <v>1.06208215155896</v>
      </c>
      <c r="W342">
        <v>356.75</v>
      </c>
      <c r="X342">
        <v>365.05</v>
      </c>
      <c r="Y342">
        <v>346.25</v>
      </c>
      <c r="Z342">
        <v>371.7</v>
      </c>
      <c r="AA342">
        <v>326.95</v>
      </c>
      <c r="AB342">
        <v>371.7</v>
      </c>
      <c r="AC342" s="1">
        <f>(Table2[[#This Row],[Close Price]]/Table2[[#This Row],[Day Low]])-1</f>
        <v>8.6895585143658138E-3</v>
      </c>
      <c r="AD342" s="1">
        <f>(Table2[[#This Row],[Day High]]/Table2[[#This Row],[Close Price]])-1</f>
        <v>1.445046547172435E-2</v>
      </c>
      <c r="AE342" s="1">
        <f>(Table2[[#This Row],[Close Price]]/Table2[[#This Row],[Current Week Low]])-1</f>
        <v>3.9277978339350206E-2</v>
      </c>
      <c r="AF342" s="1">
        <f>(Table2[[#This Row],[Current Week High]]/Table2[[#This Row],[Close Price]])-1</f>
        <v>3.2930387661525451E-2</v>
      </c>
      <c r="AG342" s="1">
        <f>(Table2[[#This Row],[Close Price]]/Table2[[#This Row],[Current Month Low]])-1</f>
        <v>0.10062700718764339</v>
      </c>
      <c r="AH342" s="1">
        <f>(Table2[[#This Row],[Current Month High]]/Table2[[#This Row],[Close Price]])-1</f>
        <v>3.2930387661525451E-2</v>
      </c>
      <c r="AI342">
        <v>18.882867861609</v>
      </c>
      <c r="AJ342">
        <v>42.345727848101198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-0.04</v>
      </c>
      <c r="AM342" t="s">
        <v>3227</v>
      </c>
      <c r="AN342">
        <v>5.31</v>
      </c>
      <c r="AO342" t="s">
        <v>3226</v>
      </c>
      <c r="AP342">
        <v>0.177400420389869</v>
      </c>
      <c r="AQ342">
        <f>(Table2[[#This Row],[Sharpe Ratio]]-AVERAGE(Table2[Sharpe Ratio]))/_xlfn.STDEV.P(Table2[Sharpe Ratio])</f>
        <v>1.3278804527588604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613</v>
      </c>
      <c r="AT342">
        <f>_xlfn.RANK.AVG(Table2[[#This Row],[6M Return vs Nifty Z-Score]],Table2[6M Return vs Nifty Z-Score])</f>
        <v>366</v>
      </c>
      <c r="AU342">
        <f>_xlfn.RANK.AVG(Table2[[#This Row],[Sharpe Ratio Z-Score]],Table2[Sharpe Ratio Z-Score])</f>
        <v>70</v>
      </c>
      <c r="AV342">
        <f>(Table2[[#This Row],[Rank 1Y]]+Table2[[#This Row],[Rank 6M]]+Table2[[#This Row],[Rank Sharpe]])/3</f>
        <v>349.66666666666669</v>
      </c>
    </row>
    <row r="343" spans="1:48" x14ac:dyDescent="0.3">
      <c r="A343" t="s">
        <v>66</v>
      </c>
      <c r="B343" t="s">
        <v>67</v>
      </c>
      <c r="C343" t="s">
        <v>3174</v>
      </c>
      <c r="D343" t="s">
        <v>60</v>
      </c>
      <c r="E343">
        <v>365180.5135452</v>
      </c>
      <c r="F343">
        <v>992.1</v>
      </c>
      <c r="G343">
        <v>32.167439922883702</v>
      </c>
      <c r="H343">
        <f>(Table2[[#This Row],[1Y Return vs Nifty]]-AVERAGE(Table2[1Y Return vs Nifty]))/_xlfn.STDEV.P(Table2[1Y Return vs Nifty])</f>
        <v>5.2331588347255778E-2</v>
      </c>
      <c r="I343">
        <v>-13.2746748704712</v>
      </c>
      <c r="J343">
        <f>(Table2[[#This Row],[1M Return vs Nifty]]-AVERAGE(Table2[1M Return vs Nifty]))/_xlfn.STDEV.P(Table2[1M Return vs Nifty])</f>
        <v>-1.1436309361101817</v>
      </c>
      <c r="K343">
        <v>-13.326822162390901</v>
      </c>
      <c r="L343">
        <f>(Table2[[#This Row],[6M Return vs Nifty]]-AVERAGE(Table2[6M Return vs Nifty]))/_xlfn.STDEV.P(Table2[6M Return vs Nifty])</f>
        <v>-0.97602975322430974</v>
      </c>
      <c r="M343">
        <v>-9.5547207124419202</v>
      </c>
      <c r="N343">
        <f>(Table2[[#This Row],[1W Return vs Nifty]]-AVERAGE(Table2[1W Return vs Nifty]))/_xlfn.STDEV.P(Table2[1W Return vs Nifty])</f>
        <v>-1.6332191405272793</v>
      </c>
      <c r="O343">
        <v>1048.1199999999999</v>
      </c>
      <c r="P343">
        <v>1045.64898120767</v>
      </c>
      <c r="Q343">
        <v>935.54819135788296</v>
      </c>
      <c r="R343">
        <v>27.280142444908801</v>
      </c>
      <c r="S343" s="1">
        <f>(Table2[[#This Row],[Close Price]]-Table2[[#This Row],[20D EMA]])/Table2[[#This Row],[20D EMA]]</f>
        <v>-5.344807846429786E-2</v>
      </c>
      <c r="T343" s="1">
        <f>(Table2[[#This Row],[Close Price]]-Table2[[#This Row],[50D EMA]])/Table2[[#This Row],[50D EMA]]</f>
        <v>-5.1211240263270452E-2</v>
      </c>
      <c r="U343" s="1">
        <f>(Table2[[#This Row],[Close Price]]-Table2[[#This Row],[200D EMA]])/Table2[[#This Row],[200D EMA]]</f>
        <v>6.0447777211814241E-2</v>
      </c>
      <c r="V343">
        <v>1.0188898648164499</v>
      </c>
      <c r="W343">
        <v>988</v>
      </c>
      <c r="X343">
        <v>1006</v>
      </c>
      <c r="Y343">
        <v>958</v>
      </c>
      <c r="Z343">
        <v>1049.95</v>
      </c>
      <c r="AA343">
        <v>958</v>
      </c>
      <c r="AB343">
        <v>1105</v>
      </c>
      <c r="AC343" s="1">
        <f>(Table2[[#This Row],[Close Price]]/Table2[[#This Row],[Day Low]])-1</f>
        <v>4.1497975708502111E-3</v>
      </c>
      <c r="AD343" s="1">
        <f>(Table2[[#This Row],[Day High]]/Table2[[#This Row],[Close Price]])-1</f>
        <v>1.4010684406813745E-2</v>
      </c>
      <c r="AE343" s="1">
        <f>(Table2[[#This Row],[Close Price]]/Table2[[#This Row],[Current Week Low]])-1</f>
        <v>3.5594989561586576E-2</v>
      </c>
      <c r="AF343" s="1">
        <f>(Table2[[#This Row],[Current Week High]]/Table2[[#This Row],[Close Price]])-1</f>
        <v>5.8310654167926579E-2</v>
      </c>
      <c r="AG343" s="1">
        <f>(Table2[[#This Row],[Close Price]]/Table2[[#This Row],[Current Month Low]])-1</f>
        <v>3.5594989561586576E-2</v>
      </c>
      <c r="AH343" s="1">
        <f>(Table2[[#This Row],[Current Month High]]/Table2[[#This Row],[Close Price]])-1</f>
        <v>0.11379901219635125</v>
      </c>
      <c r="AI343">
        <v>18.838826731176201</v>
      </c>
      <c r="AJ343">
        <v>63.093868157159299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0.01</v>
      </c>
      <c r="AM343" t="s">
        <v>3226</v>
      </c>
      <c r="AN343">
        <v>-7.67</v>
      </c>
      <c r="AO343" t="s">
        <v>3227</v>
      </c>
      <c r="AP343">
        <v>0.15533423257477</v>
      </c>
      <c r="AQ343">
        <f>(Table2[[#This Row],[Sharpe Ratio]]-AVERAGE(Table2[Sharpe Ratio]))/_xlfn.STDEV.P(Table2[Sharpe Ratio])</f>
        <v>1.0712081251912962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-2.6293401163232191</v>
      </c>
      <c r="AS343">
        <f>_xlfn.RANK.AVG(Table2[[#This Row],[1Y Return vs Nifty Z-Score]],Table2[1Y Return vs Nifty Z-Score])</f>
        <v>283</v>
      </c>
      <c r="AT343">
        <f>_xlfn.RANK.AVG(Table2[[#This Row],[6M Return vs Nifty Z-Score]],Table2[6M Return vs Nifty Z-Score])</f>
        <v>662</v>
      </c>
      <c r="AU343">
        <f>_xlfn.RANK.AVG(Table2[[#This Row],[Sharpe Ratio Z-Score]],Table2[Sharpe Ratio Z-Score])</f>
        <v>104</v>
      </c>
      <c r="AV343">
        <f>(Table2[[#This Row],[Rank 1Y]]+Table2[[#This Row],[Rank 6M]]+Table2[[#This Row],[Rank Sharpe]])/3</f>
        <v>349.66666666666669</v>
      </c>
    </row>
    <row r="344" spans="1:48" x14ac:dyDescent="0.3">
      <c r="A344" t="s">
        <v>63</v>
      </c>
      <c r="B344" t="s">
        <v>64</v>
      </c>
      <c r="C344" t="s">
        <v>3166</v>
      </c>
      <c r="D344" t="s">
        <v>65</v>
      </c>
      <c r="E344">
        <v>366652.23745886999</v>
      </c>
      <c r="F344">
        <v>291.45</v>
      </c>
      <c r="G344">
        <v>32.1425622068274</v>
      </c>
      <c r="H344">
        <f>(Table2[[#This Row],[1Y Return vs Nifty]]-AVERAGE(Table2[1Y Return vs Nifty]))/_xlfn.STDEV.P(Table2[1Y Return vs Nifty])</f>
        <v>5.1922448231859944E-2</v>
      </c>
      <c r="I344">
        <v>-19.588895558982699</v>
      </c>
      <c r="J344">
        <f>(Table2[[#This Row],[1M Return vs Nifty]]-AVERAGE(Table2[1M Return vs Nifty]))/_xlfn.STDEV.P(Table2[1M Return vs Nifty])</f>
        <v>-1.7470934669974747</v>
      </c>
      <c r="K344">
        <v>-1.1314106276801299</v>
      </c>
      <c r="L344">
        <f>(Table2[[#This Row],[6M Return vs Nifty]]-AVERAGE(Table2[6M Return vs Nifty]))/_xlfn.STDEV.P(Table2[6M Return vs Nifty])</f>
        <v>-0.63007318790284894</v>
      </c>
      <c r="M344">
        <v>-7.8882141126048202</v>
      </c>
      <c r="N344">
        <f>(Table2[[#This Row],[1W Return vs Nifty]]-AVERAGE(Table2[1W Return vs Nifty]))/_xlfn.STDEV.P(Table2[1W Return vs Nifty])</f>
        <v>-1.2355517078811733</v>
      </c>
      <c r="O344">
        <v>310.69</v>
      </c>
      <c r="P344">
        <v>310.694959962236</v>
      </c>
      <c r="Q344">
        <v>271.95234407576697</v>
      </c>
      <c r="R344">
        <v>28.447001102313799</v>
      </c>
      <c r="S344" s="1">
        <f>(Table2[[#This Row],[Close Price]]-Table2[[#This Row],[20D EMA]])/Table2[[#This Row],[20D EMA]]</f>
        <v>-6.1926679326660045E-2</v>
      </c>
      <c r="T344" s="1">
        <f>(Table2[[#This Row],[Close Price]]-Table2[[#This Row],[50D EMA]])/Table2[[#This Row],[50D EMA]]</f>
        <v>-6.1941654813374422E-2</v>
      </c>
      <c r="U344" s="1">
        <f>(Table2[[#This Row],[Close Price]]-Table2[[#This Row],[200D EMA]])/Table2[[#This Row],[200D EMA]]</f>
        <v>7.169511993175133E-2</v>
      </c>
      <c r="V344">
        <v>0.89408646028043903</v>
      </c>
      <c r="W344">
        <v>291.05</v>
      </c>
      <c r="X344">
        <v>297.25</v>
      </c>
      <c r="Y344">
        <v>283.25</v>
      </c>
      <c r="Z344">
        <v>308.7</v>
      </c>
      <c r="AA344">
        <v>283.25</v>
      </c>
      <c r="AB344">
        <v>331.95</v>
      </c>
      <c r="AC344" s="1">
        <f>(Table2[[#This Row],[Close Price]]/Table2[[#This Row],[Day Low]])-1</f>
        <v>1.3743343068199909E-3</v>
      </c>
      <c r="AD344" s="1">
        <f>(Table2[[#This Row],[Day High]]/Table2[[#This Row],[Close Price]])-1</f>
        <v>1.9900497512437942E-2</v>
      </c>
      <c r="AE344" s="1">
        <f>(Table2[[#This Row],[Close Price]]/Table2[[#This Row],[Current Week Low]])-1</f>
        <v>2.8949691085613294E-2</v>
      </c>
      <c r="AF344" s="1">
        <f>(Table2[[#This Row],[Current Week High]]/Table2[[#This Row],[Close Price]])-1</f>
        <v>5.9186824498198565E-2</v>
      </c>
      <c r="AG344" s="1">
        <f>(Table2[[#This Row],[Close Price]]/Table2[[#This Row],[Current Month Low]])-1</f>
        <v>2.8949691085613294E-2</v>
      </c>
      <c r="AH344" s="1">
        <f>(Table2[[#This Row],[Current Month High]]/Table2[[#This Row],[Close Price]])-1</f>
        <v>0.13896037056098809</v>
      </c>
      <c r="AI344">
        <v>18.3736489963973</v>
      </c>
      <c r="AJ344">
        <v>62.006670372429099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0.05</v>
      </c>
      <c r="AM344" t="s">
        <v>3226</v>
      </c>
      <c r="AN344">
        <v>-11.09</v>
      </c>
      <c r="AO344" t="s">
        <v>3227</v>
      </c>
      <c r="AP344">
        <v>9.7939082303811001E-2</v>
      </c>
      <c r="AQ344">
        <f>(Table2[[#This Row],[Sharpe Ratio]]-AVERAGE(Table2[Sharpe Ratio]))/_xlfn.STDEV.P(Table2[Sharpe Ratio])</f>
        <v>0.40359181853334158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284</v>
      </c>
      <c r="AT344">
        <f>_xlfn.RANK.AVG(Table2[[#This Row],[6M Return vs Nifty Z-Score]],Table2[6M Return vs Nifty Z-Score])</f>
        <v>534</v>
      </c>
      <c r="AU344">
        <f>_xlfn.RANK.AVG(Table2[[#This Row],[Sharpe Ratio Z-Score]],Table2[Sharpe Ratio Z-Score])</f>
        <v>233</v>
      </c>
      <c r="AV344">
        <f>(Table2[[#This Row],[Rank 1Y]]+Table2[[#This Row],[Rank 6M]]+Table2[[#This Row],[Rank Sharpe]])/3</f>
        <v>350.33333333333331</v>
      </c>
    </row>
    <row r="345" spans="1:48" x14ac:dyDescent="0.3">
      <c r="A345" t="s">
        <v>671</v>
      </c>
      <c r="B345" t="s">
        <v>672</v>
      </c>
      <c r="C345" t="s">
        <v>3169</v>
      </c>
      <c r="D345" t="s">
        <v>673</v>
      </c>
      <c r="E345">
        <v>28173.205022159898</v>
      </c>
      <c r="F345">
        <v>293.2</v>
      </c>
      <c r="G345">
        <v>20.516690830777399</v>
      </c>
      <c r="H345">
        <f>(Table2[[#This Row],[1Y Return vs Nifty]]-AVERAGE(Table2[1Y Return vs Nifty]))/_xlfn.STDEV.P(Table2[1Y Return vs Nifty])</f>
        <v>-0.13927719186408982</v>
      </c>
      <c r="I345">
        <v>-4.3527395828806297</v>
      </c>
      <c r="J345">
        <f>(Table2[[#This Row],[1M Return vs Nifty]]-AVERAGE(Table2[1M Return vs Nifty]))/_xlfn.STDEV.P(Table2[1M Return vs Nifty])</f>
        <v>-0.2909439752540065</v>
      </c>
      <c r="K345">
        <v>10.1642860620892</v>
      </c>
      <c r="L345">
        <f>(Table2[[#This Row],[6M Return vs Nifty]]-AVERAGE(Table2[6M Return vs Nifty]))/_xlfn.STDEV.P(Table2[6M Return vs Nifty])</f>
        <v>-0.30963952163557357</v>
      </c>
      <c r="M345">
        <v>-3.8650367766381502</v>
      </c>
      <c r="N345">
        <f>(Table2[[#This Row],[1W Return vs Nifty]]-AVERAGE(Table2[1W Return vs Nifty]))/_xlfn.STDEV.P(Table2[1W Return vs Nifty])</f>
        <v>-0.27552754570248472</v>
      </c>
      <c r="O345">
        <v>295.38</v>
      </c>
      <c r="P345">
        <v>297.19650464877299</v>
      </c>
      <c r="Q345">
        <v>279.59408109231998</v>
      </c>
      <c r="R345">
        <v>47.505833123674797</v>
      </c>
      <c r="S345" s="1">
        <f>(Table2[[#This Row],[Close Price]]-Table2[[#This Row],[20D EMA]])/Table2[[#This Row],[20D EMA]]</f>
        <v>-7.3803236508904017E-3</v>
      </c>
      <c r="T345" s="1">
        <f>(Table2[[#This Row],[Close Price]]-Table2[[#This Row],[50D EMA]])/Table2[[#This Row],[50D EMA]]</f>
        <v>-1.3447347415798411E-2</v>
      </c>
      <c r="U345" s="1">
        <f>(Table2[[#This Row],[Close Price]]-Table2[[#This Row],[200D EMA]])/Table2[[#This Row],[200D EMA]]</f>
        <v>4.8663114950517956E-2</v>
      </c>
      <c r="V345">
        <v>0.61216517104647195</v>
      </c>
      <c r="W345">
        <v>291</v>
      </c>
      <c r="X345">
        <v>295.95</v>
      </c>
      <c r="Y345">
        <v>278</v>
      </c>
      <c r="Z345">
        <v>308</v>
      </c>
      <c r="AA345">
        <v>278</v>
      </c>
      <c r="AB345">
        <v>308</v>
      </c>
      <c r="AC345" s="1">
        <f>(Table2[[#This Row],[Close Price]]/Table2[[#This Row],[Day Low]])-1</f>
        <v>7.5601374570446467E-3</v>
      </c>
      <c r="AD345" s="1">
        <f>(Table2[[#This Row],[Day High]]/Table2[[#This Row],[Close Price]])-1</f>
        <v>9.3792633015006288E-3</v>
      </c>
      <c r="AE345" s="1">
        <f>(Table2[[#This Row],[Close Price]]/Table2[[#This Row],[Current Week Low]])-1</f>
        <v>5.4676258992805815E-2</v>
      </c>
      <c r="AF345" s="1">
        <f>(Table2[[#This Row],[Current Week High]]/Table2[[#This Row],[Close Price]])-1</f>
        <v>5.0477489768076422E-2</v>
      </c>
      <c r="AG345" s="1">
        <f>(Table2[[#This Row],[Close Price]]/Table2[[#This Row],[Current Month Low]])-1</f>
        <v>5.4676258992805815E-2</v>
      </c>
      <c r="AH345" s="1">
        <f>(Table2[[#This Row],[Current Month High]]/Table2[[#This Row],[Close Price]])-1</f>
        <v>5.0477489768076422E-2</v>
      </c>
      <c r="AI345">
        <v>31.070941336971298</v>
      </c>
      <c r="AJ345">
        <v>87.948717948717899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-0.11</v>
      </c>
      <c r="AM345" t="s">
        <v>3227</v>
      </c>
      <c r="AN345">
        <v>-3.66</v>
      </c>
      <c r="AO345" t="s">
        <v>3227</v>
      </c>
      <c r="AP345">
        <v>8.0662214504045995E-2</v>
      </c>
      <c r="AQ345">
        <f>(Table2[[#This Row],[Sharpe Ratio]]-AVERAGE(Table2[Sharpe Ratio]))/_xlfn.STDEV.P(Table2[Sharpe Ratio])</f>
        <v>0.20262852082187918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342</v>
      </c>
      <c r="AT345">
        <f>_xlfn.RANK.AVG(Table2[[#This Row],[6M Return vs Nifty Z-Score]],Table2[6M Return vs Nifty Z-Score])</f>
        <v>416</v>
      </c>
      <c r="AU345">
        <f>_xlfn.RANK.AVG(Table2[[#This Row],[Sharpe Ratio Z-Score]],Table2[Sharpe Ratio Z-Score])</f>
        <v>293</v>
      </c>
      <c r="AV345">
        <f>(Table2[[#This Row],[Rank 1Y]]+Table2[[#This Row],[Rank 6M]]+Table2[[#This Row],[Rank Sharpe]])/3</f>
        <v>350.33333333333331</v>
      </c>
    </row>
    <row r="346" spans="1:48" x14ac:dyDescent="0.3">
      <c r="A346" t="s">
        <v>611</v>
      </c>
      <c r="B346" t="s">
        <v>612</v>
      </c>
      <c r="C346" t="s">
        <v>3184</v>
      </c>
      <c r="D346" t="s">
        <v>613</v>
      </c>
      <c r="E346">
        <v>32521.833265500001</v>
      </c>
      <c r="F346">
        <v>825.25</v>
      </c>
      <c r="G346">
        <v>10.585192989296001</v>
      </c>
      <c r="H346">
        <f>(Table2[[#This Row],[1Y Return vs Nifty]]-AVERAGE(Table2[1Y Return vs Nifty]))/_xlfn.STDEV.P(Table2[1Y Return vs Nifty])</f>
        <v>-0.30261108327603098</v>
      </c>
      <c r="I346">
        <v>-5.02516035971765</v>
      </c>
      <c r="J346">
        <f>(Table2[[#This Row],[1M Return vs Nifty]]-AVERAGE(Table2[1M Return vs Nifty]))/_xlfn.STDEV.P(Table2[1M Return vs Nifty])</f>
        <v>-0.35520855576662175</v>
      </c>
      <c r="K346">
        <v>25.618881728780998</v>
      </c>
      <c r="L346">
        <f>(Table2[[#This Row],[6M Return vs Nifty]]-AVERAGE(Table2[6M Return vs Nifty]))/_xlfn.STDEV.P(Table2[6M Return vs Nifty])</f>
        <v>0.12877281238554547</v>
      </c>
      <c r="M346">
        <v>-0.28119411012726903</v>
      </c>
      <c r="N346">
        <f>(Table2[[#This Row],[1W Return vs Nifty]]-AVERAGE(Table2[1W Return vs Nifty]))/_xlfn.STDEV.P(Table2[1W Return vs Nifty])</f>
        <v>0.5796610940174346</v>
      </c>
      <c r="O346">
        <v>812.18</v>
      </c>
      <c r="P346">
        <v>803.38611250439396</v>
      </c>
      <c r="Q346">
        <v>713.80863199300302</v>
      </c>
      <c r="R346">
        <v>62.813736874876</v>
      </c>
      <c r="S346" s="1">
        <f>(Table2[[#This Row],[Close Price]]-Table2[[#This Row],[20D EMA]])/Table2[[#This Row],[20D EMA]]</f>
        <v>1.609249181215993E-2</v>
      </c>
      <c r="T346" s="1">
        <f>(Table2[[#This Row],[Close Price]]-Table2[[#This Row],[50D EMA]])/Table2[[#This Row],[50D EMA]]</f>
        <v>2.7214669453831834E-2</v>
      </c>
      <c r="U346" s="1">
        <f>(Table2[[#This Row],[Close Price]]-Table2[[#This Row],[200D EMA]])/Table2[[#This Row],[200D EMA]]</f>
        <v>0.15612219159614948</v>
      </c>
      <c r="V346">
        <v>0.479575464232603</v>
      </c>
      <c r="W346">
        <v>809</v>
      </c>
      <c r="X346">
        <v>827.7</v>
      </c>
      <c r="Y346">
        <v>782.35</v>
      </c>
      <c r="Z346">
        <v>827.7</v>
      </c>
      <c r="AA346">
        <v>782.35</v>
      </c>
      <c r="AB346">
        <v>827.7</v>
      </c>
      <c r="AC346" s="1">
        <f>(Table2[[#This Row],[Close Price]]/Table2[[#This Row],[Day Low]])-1</f>
        <v>2.0086526576019725E-2</v>
      </c>
      <c r="AD346" s="1">
        <f>(Table2[[#This Row],[Day High]]/Table2[[#This Row],[Close Price]])-1</f>
        <v>2.9687973341412377E-3</v>
      </c>
      <c r="AE346" s="1">
        <f>(Table2[[#This Row],[Close Price]]/Table2[[#This Row],[Current Week Low]])-1</f>
        <v>5.4834792612002303E-2</v>
      </c>
      <c r="AF346" s="1">
        <f>(Table2[[#This Row],[Current Week High]]/Table2[[#This Row],[Close Price]])-1</f>
        <v>2.9687973341412377E-3</v>
      </c>
      <c r="AG346" s="1">
        <f>(Table2[[#This Row],[Close Price]]/Table2[[#This Row],[Current Month Low]])-1</f>
        <v>5.4834792612002303E-2</v>
      </c>
      <c r="AH346" s="1">
        <f>(Table2[[#This Row],[Current Month High]]/Table2[[#This Row],[Close Price]])-1</f>
        <v>2.9687973341412377E-3</v>
      </c>
      <c r="AI346">
        <v>11.602544683429199</v>
      </c>
      <c r="AJ346">
        <v>45.3928823114869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0.03</v>
      </c>
      <c r="AM346" t="s">
        <v>3226</v>
      </c>
      <c r="AN346">
        <v>1.23</v>
      </c>
      <c r="AO346" t="s">
        <v>3226</v>
      </c>
      <c r="AP346">
        <v>4.8970530746104003E-2</v>
      </c>
      <c r="AQ346">
        <f>(Table2[[#This Row],[Sharpe Ratio]]-AVERAGE(Table2[Sharpe Ratio]))/_xlfn.STDEV.P(Table2[Sharpe Ratio])</f>
        <v>-0.16600689109644556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-0.11539262373611825</v>
      </c>
      <c r="AS346">
        <f>_xlfn.RANK.AVG(Table2[[#This Row],[1Y Return vs Nifty Z-Score]],Table2[1Y Return vs Nifty Z-Score])</f>
        <v>397</v>
      </c>
      <c r="AT346">
        <f>_xlfn.RANK.AVG(Table2[[#This Row],[6M Return vs Nifty Z-Score]],Table2[6M Return vs Nifty Z-Score])</f>
        <v>273</v>
      </c>
      <c r="AU346">
        <f>_xlfn.RANK.AVG(Table2[[#This Row],[Sharpe Ratio Z-Score]],Table2[Sharpe Ratio Z-Score])</f>
        <v>388</v>
      </c>
      <c r="AV346">
        <f>(Table2[[#This Row],[Rank 1Y]]+Table2[[#This Row],[Rank 6M]]+Table2[[#This Row],[Rank Sharpe]])/3</f>
        <v>352.66666666666669</v>
      </c>
    </row>
    <row r="347" spans="1:48" x14ac:dyDescent="0.3">
      <c r="A347" t="s">
        <v>1116</v>
      </c>
      <c r="B347" t="s">
        <v>1117</v>
      </c>
      <c r="C347" t="s">
        <v>3174</v>
      </c>
      <c r="D347" t="s">
        <v>400</v>
      </c>
      <c r="E347">
        <v>11564.396564294901</v>
      </c>
      <c r="F347">
        <v>443.55</v>
      </c>
      <c r="G347">
        <v>48.733699370144102</v>
      </c>
      <c r="H347">
        <f>(Table2[[#This Row],[1Y Return vs Nifty]]-AVERAGE(Table2[1Y Return vs Nifty]))/_xlfn.STDEV.P(Table2[1Y Return vs Nifty])</f>
        <v>0.32478108839741821</v>
      </c>
      <c r="I347">
        <v>-1.51082983933297</v>
      </c>
      <c r="J347">
        <f>(Table2[[#This Row],[1M Return vs Nifty]]-AVERAGE(Table2[1M Return vs Nifty]))/_xlfn.STDEV.P(Table2[1M Return vs Nifty])</f>
        <v>-1.9337053197119012E-2</v>
      </c>
      <c r="K347">
        <v>-12.8678532037416</v>
      </c>
      <c r="L347">
        <f>(Table2[[#This Row],[6M Return vs Nifty]]-AVERAGE(Table2[6M Return vs Nifty]))/_xlfn.STDEV.P(Table2[6M Return vs Nifty])</f>
        <v>-0.96300982978248506</v>
      </c>
      <c r="M347">
        <v>-1.5292828067640101</v>
      </c>
      <c r="N347">
        <f>(Table2[[#This Row],[1W Return vs Nifty]]-AVERAGE(Table2[1W Return vs Nifty]))/_xlfn.STDEV.P(Table2[1W Return vs Nifty])</f>
        <v>0.28183795443030479</v>
      </c>
      <c r="O347">
        <v>417.72</v>
      </c>
      <c r="P347">
        <v>419.00049965565501</v>
      </c>
      <c r="Q347">
        <v>400.47972935581799</v>
      </c>
      <c r="R347">
        <v>78.126981681354295</v>
      </c>
      <c r="S347" s="1">
        <f>(Table2[[#This Row],[Close Price]]-Table2[[#This Row],[20D EMA]])/Table2[[#This Row],[20D EMA]]</f>
        <v>6.1835679402470513E-2</v>
      </c>
      <c r="T347" s="1">
        <f>(Table2[[#This Row],[Close Price]]-Table2[[#This Row],[50D EMA]])/Table2[[#This Row],[50D EMA]]</f>
        <v>5.8590623076870775E-2</v>
      </c>
      <c r="U347" s="1">
        <f>(Table2[[#This Row],[Close Price]]-Table2[[#This Row],[200D EMA]])/Table2[[#This Row],[200D EMA]]</f>
        <v>0.10754669334565738</v>
      </c>
      <c r="V347">
        <v>0.80558675746059705</v>
      </c>
      <c r="W347">
        <v>418.5</v>
      </c>
      <c r="X347">
        <v>446.4</v>
      </c>
      <c r="Y347">
        <v>403.65</v>
      </c>
      <c r="Z347">
        <v>446.4</v>
      </c>
      <c r="AA347">
        <v>400.2</v>
      </c>
      <c r="AB347">
        <v>446.4</v>
      </c>
      <c r="AC347" s="1">
        <f>(Table2[[#This Row],[Close Price]]/Table2[[#This Row],[Day Low]])-1</f>
        <v>5.985663082437287E-2</v>
      </c>
      <c r="AD347" s="1">
        <f>(Table2[[#This Row],[Day High]]/Table2[[#This Row],[Close Price]])-1</f>
        <v>6.4254311802500741E-3</v>
      </c>
      <c r="AE347" s="1">
        <f>(Table2[[#This Row],[Close Price]]/Table2[[#This Row],[Current Week Low]])-1</f>
        <v>9.8848011891490284E-2</v>
      </c>
      <c r="AF347" s="1">
        <f>(Table2[[#This Row],[Current Week High]]/Table2[[#This Row],[Close Price]])-1</f>
        <v>6.4254311802500741E-3</v>
      </c>
      <c r="AG347" s="1">
        <f>(Table2[[#This Row],[Close Price]]/Table2[[#This Row],[Current Month Low]])-1</f>
        <v>0.10832083958020999</v>
      </c>
      <c r="AH347" s="1">
        <f>(Table2[[#This Row],[Current Month High]]/Table2[[#This Row],[Close Price]])-1</f>
        <v>6.4254311802500741E-3</v>
      </c>
      <c r="AI347">
        <v>24.890091308758802</v>
      </c>
      <c r="AJ347">
        <v>80.304878048780395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0.08</v>
      </c>
      <c r="AM347" t="s">
        <v>3226</v>
      </c>
      <c r="AN347">
        <v>9.24</v>
      </c>
      <c r="AO347" t="s">
        <v>3226</v>
      </c>
      <c r="AP347">
        <v>0.111069639030607</v>
      </c>
      <c r="AQ347">
        <f>(Table2[[#This Row],[Sharpe Ratio]]-AVERAGE(Table2[Sharpe Ratio]))/_xlfn.STDEV.P(Table2[Sharpe Ratio])</f>
        <v>0.55632552068276941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202</v>
      </c>
      <c r="AT347">
        <f>_xlfn.RANK.AVG(Table2[[#This Row],[6M Return vs Nifty Z-Score]],Table2[6M Return vs Nifty Z-Score])</f>
        <v>655</v>
      </c>
      <c r="AU347">
        <f>_xlfn.RANK.AVG(Table2[[#This Row],[Sharpe Ratio Z-Score]],Table2[Sharpe Ratio Z-Score])</f>
        <v>202</v>
      </c>
      <c r="AV347">
        <f>(Table2[[#This Row],[Rank 1Y]]+Table2[[#This Row],[Rank 6M]]+Table2[[#This Row],[Rank Sharpe]])/3</f>
        <v>353</v>
      </c>
    </row>
    <row r="348" spans="1:48" x14ac:dyDescent="0.3">
      <c r="A348" t="s">
        <v>506</v>
      </c>
      <c r="B348" t="s">
        <v>507</v>
      </c>
      <c r="C348" t="s">
        <v>3168</v>
      </c>
      <c r="D348" t="s">
        <v>34</v>
      </c>
      <c r="E348">
        <v>43210.541945178004</v>
      </c>
      <c r="F348">
        <v>61.02</v>
      </c>
      <c r="G348">
        <v>15.5666678254017</v>
      </c>
      <c r="H348">
        <f>(Table2[[#This Row],[1Y Return vs Nifty]]-AVERAGE(Table2[1Y Return vs Nifty]))/_xlfn.STDEV.P(Table2[1Y Return vs Nifty])</f>
        <v>-0.22068550840922507</v>
      </c>
      <c r="I348">
        <v>-9.5485027353941607</v>
      </c>
      <c r="J348">
        <f>(Table2[[#This Row],[1M Return vs Nifty]]-AVERAGE(Table2[1M Return vs Nifty]))/_xlfn.STDEV.P(Table2[1M Return vs Nifty])</f>
        <v>-0.78751331240302225</v>
      </c>
      <c r="K348">
        <v>-2.6858431878663098</v>
      </c>
      <c r="L348">
        <f>(Table2[[#This Row],[6M Return vs Nifty]]-AVERAGE(Table2[6M Return vs Nifty]))/_xlfn.STDEV.P(Table2[6M Return vs Nifty])</f>
        <v>-0.67416896507406265</v>
      </c>
      <c r="M348">
        <v>-6.3942227296400196</v>
      </c>
      <c r="N348">
        <f>(Table2[[#This Row],[1W Return vs Nifty]]-AVERAGE(Table2[1W Return vs Nifty]))/_xlfn.STDEV.P(Table2[1W Return vs Nifty])</f>
        <v>-0.87905043886904211</v>
      </c>
      <c r="O348">
        <v>61.17</v>
      </c>
      <c r="P348">
        <v>62.671058190128903</v>
      </c>
      <c r="Q348">
        <v>58.720016578082301</v>
      </c>
      <c r="R348">
        <v>52.990859013141097</v>
      </c>
      <c r="S348" s="1">
        <f>(Table2[[#This Row],[Close Price]]-Table2[[#This Row],[20D EMA]])/Table2[[#This Row],[20D EMA]]</f>
        <v>-2.4521824423736891E-3</v>
      </c>
      <c r="T348" s="1">
        <f>(Table2[[#This Row],[Close Price]]-Table2[[#This Row],[50D EMA]])/Table2[[#This Row],[50D EMA]]</f>
        <v>-2.6344827067064785E-2</v>
      </c>
      <c r="U348" s="1">
        <f>(Table2[[#This Row],[Close Price]]-Table2[[#This Row],[200D EMA]])/Table2[[#This Row],[200D EMA]]</f>
        <v>3.9168643947150868E-2</v>
      </c>
      <c r="V348">
        <v>0.40922878654606198</v>
      </c>
      <c r="W348">
        <v>58.84</v>
      </c>
      <c r="X348">
        <v>61.33</v>
      </c>
      <c r="Y348">
        <v>58.4</v>
      </c>
      <c r="Z348">
        <v>61.33</v>
      </c>
      <c r="AA348">
        <v>58.4</v>
      </c>
      <c r="AB348">
        <v>62.79</v>
      </c>
      <c r="AC348" s="1">
        <f>(Table2[[#This Row],[Close Price]]/Table2[[#This Row],[Day Low]])-1</f>
        <v>3.7049626104690647E-2</v>
      </c>
      <c r="AD348" s="1">
        <f>(Table2[[#This Row],[Day High]]/Table2[[#This Row],[Close Price]])-1</f>
        <v>5.0803015404785601E-3</v>
      </c>
      <c r="AE348" s="1">
        <f>(Table2[[#This Row],[Close Price]]/Table2[[#This Row],[Current Week Low]])-1</f>
        <v>4.4863013698630105E-2</v>
      </c>
      <c r="AF348" s="1">
        <f>(Table2[[#This Row],[Current Week High]]/Table2[[#This Row],[Close Price]])-1</f>
        <v>5.0803015404785601E-3</v>
      </c>
      <c r="AG348" s="1">
        <f>(Table2[[#This Row],[Close Price]]/Table2[[#This Row],[Current Month Low]])-1</f>
        <v>4.4863013698630105E-2</v>
      </c>
      <c r="AH348" s="1">
        <f>(Table2[[#This Row],[Current Month High]]/Table2[[#This Row],[Close Price]])-1</f>
        <v>2.9006882989183858E-2</v>
      </c>
      <c r="AI348">
        <v>20.452310717797399</v>
      </c>
      <c r="AJ348">
        <v>57.878395860284598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-0.04</v>
      </c>
      <c r="AM348" t="s">
        <v>3227</v>
      </c>
      <c r="AN348">
        <v>-2.9</v>
      </c>
      <c r="AO348" t="s">
        <v>3227</v>
      </c>
      <c r="AP348">
        <v>0.135036611578354</v>
      </c>
      <c r="AQ348">
        <f>(Table2[[#This Row],[Sharpe Ratio]]-AVERAGE(Table2[Sharpe Ratio]))/_xlfn.STDEV.P(Table2[Sharpe Ratio])</f>
        <v>0.83510764109818636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365</v>
      </c>
      <c r="AT348">
        <f>_xlfn.RANK.AVG(Table2[[#This Row],[6M Return vs Nifty Z-Score]],Table2[6M Return vs Nifty Z-Score])</f>
        <v>554</v>
      </c>
      <c r="AU348">
        <f>_xlfn.RANK.AVG(Table2[[#This Row],[Sharpe Ratio Z-Score]],Table2[Sharpe Ratio Z-Score])</f>
        <v>146</v>
      </c>
      <c r="AV348">
        <f>(Table2[[#This Row],[Rank 1Y]]+Table2[[#This Row],[Rank 6M]]+Table2[[#This Row],[Rank Sharpe]])/3</f>
        <v>355</v>
      </c>
    </row>
    <row r="349" spans="1:48" x14ac:dyDescent="0.3">
      <c r="A349" t="s">
        <v>657</v>
      </c>
      <c r="B349" t="s">
        <v>658</v>
      </c>
      <c r="C349" t="s">
        <v>3170</v>
      </c>
      <c r="D349" t="s">
        <v>173</v>
      </c>
      <c r="E349">
        <v>28958.808200070001</v>
      </c>
      <c r="F349">
        <v>8887.1</v>
      </c>
      <c r="G349">
        <v>25.4241659226136</v>
      </c>
      <c r="H349">
        <f>(Table2[[#This Row],[1Y Return vs Nifty]]-AVERAGE(Table2[1Y Return vs Nifty]))/_xlfn.STDEV.P(Table2[1Y Return vs Nifty])</f>
        <v>-5.8568620352461902E-2</v>
      </c>
      <c r="I349">
        <v>7.6511596061841702</v>
      </c>
      <c r="J349">
        <f>(Table2[[#This Row],[1M Return vs Nifty]]-AVERAGE(Table2[1M Return vs Nifty]))/_xlfn.STDEV.P(Table2[1M Return vs Nifty])</f>
        <v>0.85629235722467878</v>
      </c>
      <c r="K349">
        <v>24.143181745048501</v>
      </c>
      <c r="L349">
        <f>(Table2[[#This Row],[6M Return vs Nifty]]-AVERAGE(Table2[6M Return vs Nifty]))/_xlfn.STDEV.P(Table2[6M Return vs Nifty])</f>
        <v>8.6910502420526475E-2</v>
      </c>
      <c r="M349">
        <v>-6.0621208811060701</v>
      </c>
      <c r="N349">
        <f>(Table2[[#This Row],[1W Return vs Nifty]]-AVERAGE(Table2[1W Return vs Nifty]))/_xlfn.STDEV.P(Table2[1W Return vs Nifty])</f>
        <v>-0.79980317426389069</v>
      </c>
      <c r="O349">
        <v>8741.08</v>
      </c>
      <c r="P349">
        <v>8267.1205325942392</v>
      </c>
      <c r="Q349">
        <v>7203.1322413053003</v>
      </c>
      <c r="R349">
        <v>53.230538533516601</v>
      </c>
      <c r="S349" s="1">
        <f>(Table2[[#This Row],[Close Price]]-Table2[[#This Row],[20D EMA]])/Table2[[#This Row],[20D EMA]]</f>
        <v>1.6705029584444992E-2</v>
      </c>
      <c r="T349" s="1">
        <f>(Table2[[#This Row],[Close Price]]-Table2[[#This Row],[50D EMA]])/Table2[[#This Row],[50D EMA]]</f>
        <v>7.4993398845632941E-2</v>
      </c>
      <c r="U349" s="1">
        <f>(Table2[[#This Row],[Close Price]]-Table2[[#This Row],[200D EMA]])/Table2[[#This Row],[200D EMA]]</f>
        <v>0.23378270761686631</v>
      </c>
      <c r="V349">
        <v>1.4948736437110699</v>
      </c>
      <c r="W349">
        <v>8860</v>
      </c>
      <c r="X349">
        <v>8957.7999999999993</v>
      </c>
      <c r="Y349">
        <v>8860</v>
      </c>
      <c r="Z349">
        <v>9495</v>
      </c>
      <c r="AA349">
        <v>8860</v>
      </c>
      <c r="AB349">
        <v>9495</v>
      </c>
      <c r="AC349" s="1">
        <f>(Table2[[#This Row],[Close Price]]/Table2[[#This Row],[Day Low]])-1</f>
        <v>3.0586907449210443E-3</v>
      </c>
      <c r="AD349" s="1">
        <f>(Table2[[#This Row],[Day High]]/Table2[[#This Row],[Close Price]])-1</f>
        <v>7.9553510143914874E-3</v>
      </c>
      <c r="AE349" s="1">
        <f>(Table2[[#This Row],[Close Price]]/Table2[[#This Row],[Current Week Low]])-1</f>
        <v>3.0586907449210443E-3</v>
      </c>
      <c r="AF349" s="1">
        <f>(Table2[[#This Row],[Current Week High]]/Table2[[#This Row],[Close Price]])-1</f>
        <v>6.840251600634617E-2</v>
      </c>
      <c r="AG349" s="1">
        <f>(Table2[[#This Row],[Close Price]]/Table2[[#This Row],[Current Month Low]])-1</f>
        <v>3.0586907449210443E-3</v>
      </c>
      <c r="AH349" s="1">
        <f>(Table2[[#This Row],[Current Month High]]/Table2[[#This Row],[Close Price]])-1</f>
        <v>6.840251600634617E-2</v>
      </c>
      <c r="AI349">
        <v>6.8402516006346099</v>
      </c>
      <c r="AJ349">
        <v>54.022530329289403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0.04</v>
      </c>
      <c r="AM349" t="s">
        <v>3226</v>
      </c>
      <c r="AN349">
        <v>-1.03</v>
      </c>
      <c r="AO349" t="s">
        <v>3227</v>
      </c>
      <c r="AP349">
        <v>2.2307949891042001E-2</v>
      </c>
      <c r="AQ349">
        <f>(Table2[[#This Row],[Sharpe Ratio]]-AVERAGE(Table2[Sharpe Ratio]))/_xlfn.STDEV.P(Table2[Sharpe Ratio])</f>
        <v>-0.4761441356613802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-0.39131307063252752</v>
      </c>
      <c r="AS349">
        <f>_xlfn.RANK.AVG(Table2[[#This Row],[1Y Return vs Nifty Z-Score]],Table2[1Y Return vs Nifty Z-Score])</f>
        <v>316</v>
      </c>
      <c r="AT349">
        <f>_xlfn.RANK.AVG(Table2[[#This Row],[6M Return vs Nifty Z-Score]],Table2[6M Return vs Nifty Z-Score])</f>
        <v>283</v>
      </c>
      <c r="AU349">
        <f>_xlfn.RANK.AVG(Table2[[#This Row],[Sharpe Ratio Z-Score]],Table2[Sharpe Ratio Z-Score])</f>
        <v>467</v>
      </c>
      <c r="AV349">
        <f>(Table2[[#This Row],[Rank 1Y]]+Table2[[#This Row],[Rank 6M]]+Table2[[#This Row],[Rank Sharpe]])/3</f>
        <v>355.33333333333331</v>
      </c>
    </row>
    <row r="350" spans="1:48" x14ac:dyDescent="0.3">
      <c r="A350" t="s">
        <v>1507</v>
      </c>
      <c r="B350" t="s">
        <v>1508</v>
      </c>
      <c r="C350" t="s">
        <v>625</v>
      </c>
      <c r="D350" t="s">
        <v>464</v>
      </c>
      <c r="E350">
        <v>6913.4794619000004</v>
      </c>
      <c r="F350">
        <v>2299</v>
      </c>
      <c r="G350">
        <v>22.3467949487619</v>
      </c>
      <c r="H350">
        <f>(Table2[[#This Row],[1Y Return vs Nifty]]-AVERAGE(Table2[1Y Return vs Nifty]))/_xlfn.STDEV.P(Table2[1Y Return vs Nifty])</f>
        <v>-0.1091792114737684</v>
      </c>
      <c r="I350">
        <v>-5.8891080611118598</v>
      </c>
      <c r="J350">
        <f>(Table2[[#This Row],[1M Return vs Nifty]]-AVERAGE(Table2[1M Return vs Nifty]))/_xlfn.STDEV.P(Table2[1M Return vs Nifty])</f>
        <v>-0.43777774239422973</v>
      </c>
      <c r="K350">
        <v>90.624020109584507</v>
      </c>
      <c r="L350">
        <f>(Table2[[#This Row],[6M Return vs Nifty]]-AVERAGE(Table2[6M Return vs Nifty]))/_xlfn.STDEV.P(Table2[6M Return vs Nifty])</f>
        <v>1.97282328484895</v>
      </c>
      <c r="M350">
        <v>-6.1857847511364197</v>
      </c>
      <c r="N350">
        <f>(Table2[[#This Row],[1W Return vs Nifty]]-AVERAGE(Table2[1W Return vs Nifty]))/_xlfn.STDEV.P(Table2[1W Return vs Nifty])</f>
        <v>-0.82931226454343598</v>
      </c>
      <c r="O350">
        <v>2292.5100000000002</v>
      </c>
      <c r="P350">
        <v>2120.9740909389102</v>
      </c>
      <c r="Q350">
        <v>1683.5388228427701</v>
      </c>
      <c r="R350">
        <v>47.5901489341312</v>
      </c>
      <c r="S350" s="1">
        <f>(Table2[[#This Row],[Close Price]]-Table2[[#This Row],[20D EMA]])/Table2[[#This Row],[20D EMA]]</f>
        <v>2.8309582073795889E-3</v>
      </c>
      <c r="T350" s="1">
        <f>(Table2[[#This Row],[Close Price]]-Table2[[#This Row],[50D EMA]])/Table2[[#This Row],[50D EMA]]</f>
        <v>8.3935918793935624E-2</v>
      </c>
      <c r="U350" s="1">
        <f>(Table2[[#This Row],[Close Price]]-Table2[[#This Row],[200D EMA]])/Table2[[#This Row],[200D EMA]]</f>
        <v>0.36557587434662292</v>
      </c>
      <c r="V350">
        <v>0.57986599493026703</v>
      </c>
      <c r="W350">
        <v>2282.4</v>
      </c>
      <c r="X350">
        <v>2329</v>
      </c>
      <c r="Y350">
        <v>2235</v>
      </c>
      <c r="Z350">
        <v>2350</v>
      </c>
      <c r="AA350">
        <v>2235</v>
      </c>
      <c r="AB350">
        <v>2469.9499999999998</v>
      </c>
      <c r="AC350" s="1">
        <f>(Table2[[#This Row],[Close Price]]/Table2[[#This Row],[Day Low]])-1</f>
        <v>7.2730459165790684E-3</v>
      </c>
      <c r="AD350" s="1">
        <f>(Table2[[#This Row],[Day High]]/Table2[[#This Row],[Close Price]])-1</f>
        <v>1.3049151805132775E-2</v>
      </c>
      <c r="AE350" s="1">
        <f>(Table2[[#This Row],[Close Price]]/Table2[[#This Row],[Current Week Low]])-1</f>
        <v>2.8635346756152202E-2</v>
      </c>
      <c r="AF350" s="1">
        <f>(Table2[[#This Row],[Current Week High]]/Table2[[#This Row],[Close Price]])-1</f>
        <v>2.2183558068725517E-2</v>
      </c>
      <c r="AG350" s="1">
        <f>(Table2[[#This Row],[Close Price]]/Table2[[#This Row],[Current Month Low]])-1</f>
        <v>2.8635346756152202E-2</v>
      </c>
      <c r="AH350" s="1">
        <f>(Table2[[#This Row],[Current Month High]]/Table2[[#This Row],[Close Price]])-1</f>
        <v>7.4358416702914321E-2</v>
      </c>
      <c r="AI350">
        <v>8.4384515006524499</v>
      </c>
      <c r="AJ350">
        <v>114.508980639141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0.4</v>
      </c>
      <c r="AM350" t="s">
        <v>3226</v>
      </c>
      <c r="AN350">
        <v>0.32</v>
      </c>
      <c r="AO350" t="s">
        <v>3226</v>
      </c>
      <c r="AP350">
        <v>-8.3051842583254001E-2</v>
      </c>
      <c r="AQ350">
        <f>(Table2[[#This Row],[Sharpe Ratio]]-AVERAGE(Table2[Sharpe Ratio]))/_xlfn.STDEV.P(Table2[Sharpe Ratio])</f>
        <v>-1.7016817497257675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-1.1051276832882517</v>
      </c>
      <c r="AS350">
        <f>_xlfn.RANK.AVG(Table2[[#This Row],[1Y Return vs Nifty Z-Score]],Table2[1Y Return vs Nifty Z-Score])</f>
        <v>330</v>
      </c>
      <c r="AT350">
        <f>_xlfn.RANK.AVG(Table2[[#This Row],[6M Return vs Nifty Z-Score]],Table2[6M Return vs Nifty Z-Score])</f>
        <v>33</v>
      </c>
      <c r="AU350">
        <f>_xlfn.RANK.AVG(Table2[[#This Row],[Sharpe Ratio Z-Score]],Table2[Sharpe Ratio Z-Score])</f>
        <v>708</v>
      </c>
      <c r="AV350">
        <f>(Table2[[#This Row],[Rank 1Y]]+Table2[[#This Row],[Rank 6M]]+Table2[[#This Row],[Rank Sharpe]])/3</f>
        <v>357</v>
      </c>
    </row>
    <row r="351" spans="1:48" x14ac:dyDescent="0.3">
      <c r="A351" t="s">
        <v>268</v>
      </c>
      <c r="B351" t="s">
        <v>269</v>
      </c>
      <c r="C351" t="s">
        <v>3168</v>
      </c>
      <c r="D351" t="s">
        <v>270</v>
      </c>
      <c r="E351">
        <v>102061.80144510001</v>
      </c>
      <c r="F351">
        <v>94.92</v>
      </c>
      <c r="G351">
        <v>13.866485763638099</v>
      </c>
      <c r="H351">
        <f>(Table2[[#This Row],[1Y Return vs Nifty]]-AVERAGE(Table2[1Y Return vs Nifty]))/_xlfn.STDEV.P(Table2[1Y Return vs Nifty])</f>
        <v>-0.24864678441099322</v>
      </c>
      <c r="I351">
        <v>-13.826368002861299</v>
      </c>
      <c r="J351">
        <f>(Table2[[#This Row],[1M Return vs Nifty]]-AVERAGE(Table2[1M Return vs Nifty]))/_xlfn.STDEV.P(Table2[1M Return vs Nifty])</f>
        <v>-1.1963573374143068</v>
      </c>
      <c r="K351">
        <v>8.4860201604933696</v>
      </c>
      <c r="L351">
        <f>(Table2[[#This Row],[6M Return vs Nifty]]-AVERAGE(Table2[6M Return vs Nifty]))/_xlfn.STDEV.P(Table2[6M Return vs Nifty])</f>
        <v>-0.35724817390283697</v>
      </c>
      <c r="M351">
        <v>-7.1932656171027496</v>
      </c>
      <c r="N351">
        <f>(Table2[[#This Row],[1W Return vs Nifty]]-AVERAGE(Table2[1W Return vs Nifty]))/_xlfn.STDEV.P(Table2[1W Return vs Nifty])</f>
        <v>-1.0697207510433207</v>
      </c>
      <c r="O351">
        <v>92.43</v>
      </c>
      <c r="P351">
        <v>92.426364452777406</v>
      </c>
      <c r="Q351">
        <v>84.031451944740297</v>
      </c>
      <c r="R351">
        <v>61.777656819073101</v>
      </c>
      <c r="S351" s="1">
        <f>(Table2[[#This Row],[Close Price]]-Table2[[#This Row],[20D EMA]])/Table2[[#This Row],[20D EMA]]</f>
        <v>2.693930542031802E-2</v>
      </c>
      <c r="T351" s="1">
        <f>(Table2[[#This Row],[Close Price]]-Table2[[#This Row],[50D EMA]])/Table2[[#This Row],[50D EMA]]</f>
        <v>2.6979699590982471E-2</v>
      </c>
      <c r="U351" s="1">
        <f>(Table2[[#This Row],[Close Price]]-Table2[[#This Row],[200D EMA]])/Table2[[#This Row],[200D EMA]]</f>
        <v>0.12957705482014156</v>
      </c>
      <c r="V351">
        <v>0.63441358389324498</v>
      </c>
      <c r="W351">
        <v>89.25</v>
      </c>
      <c r="X351">
        <v>95.99</v>
      </c>
      <c r="Y351">
        <v>85.86</v>
      </c>
      <c r="Z351">
        <v>95.99</v>
      </c>
      <c r="AA351">
        <v>85.86</v>
      </c>
      <c r="AB351">
        <v>95.99</v>
      </c>
      <c r="AC351" s="1">
        <f>(Table2[[#This Row],[Close Price]]/Table2[[#This Row],[Day Low]])-1</f>
        <v>6.3529411764705834E-2</v>
      </c>
      <c r="AD351" s="1">
        <f>(Table2[[#This Row],[Day High]]/Table2[[#This Row],[Close Price]])-1</f>
        <v>1.1272650653181504E-2</v>
      </c>
      <c r="AE351" s="1">
        <f>(Table2[[#This Row],[Close Price]]/Table2[[#This Row],[Current Week Low]])-1</f>
        <v>0.10552061495457732</v>
      </c>
      <c r="AF351" s="1">
        <f>(Table2[[#This Row],[Current Week High]]/Table2[[#This Row],[Close Price]])-1</f>
        <v>1.1272650653181504E-2</v>
      </c>
      <c r="AG351" s="1">
        <f>(Table2[[#This Row],[Close Price]]/Table2[[#This Row],[Current Month Low]])-1</f>
        <v>0.10552061495457732</v>
      </c>
      <c r="AH351" s="1">
        <f>(Table2[[#This Row],[Current Month High]]/Table2[[#This Row],[Close Price]])-1</f>
        <v>1.1272650653181504E-2</v>
      </c>
      <c r="AI351">
        <v>13.6746734091866</v>
      </c>
      <c r="AJ351">
        <v>59.529411764705799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0.14000000000000001</v>
      </c>
      <c r="AM351" t="s">
        <v>3226</v>
      </c>
      <c r="AN351">
        <v>-1.05</v>
      </c>
      <c r="AO351" t="s">
        <v>3227</v>
      </c>
      <c r="AP351">
        <v>8.6794565226712E-2</v>
      </c>
      <c r="AQ351">
        <f>(Table2[[#This Row],[Sharpe Ratio]]-AVERAGE(Table2[Sharpe Ratio]))/_xlfn.STDEV.P(Table2[Sharpe Ratio])</f>
        <v>0.27395958836451517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-2.5980134584069425</v>
      </c>
      <c r="AS351">
        <f>_xlfn.RANK.AVG(Table2[[#This Row],[1Y Return vs Nifty Z-Score]],Table2[1Y Return vs Nifty Z-Score])</f>
        <v>373</v>
      </c>
      <c r="AT351">
        <f>_xlfn.RANK.AVG(Table2[[#This Row],[6M Return vs Nifty Z-Score]],Table2[6M Return vs Nifty Z-Score])</f>
        <v>432</v>
      </c>
      <c r="AU351">
        <f>_xlfn.RANK.AVG(Table2[[#This Row],[Sharpe Ratio Z-Score]],Table2[Sharpe Ratio Z-Score])</f>
        <v>267</v>
      </c>
      <c r="AV351">
        <f>(Table2[[#This Row],[Rank 1Y]]+Table2[[#This Row],[Rank 6M]]+Table2[[#This Row],[Rank Sharpe]])/3</f>
        <v>357.33333333333331</v>
      </c>
    </row>
    <row r="352" spans="1:48" x14ac:dyDescent="0.3">
      <c r="A352" t="s">
        <v>967</v>
      </c>
      <c r="B352" t="s">
        <v>968</v>
      </c>
      <c r="C352" t="s">
        <v>3178</v>
      </c>
      <c r="D352" t="s">
        <v>338</v>
      </c>
      <c r="E352">
        <v>15679.364415120001</v>
      </c>
      <c r="F352">
        <v>4645.2</v>
      </c>
      <c r="G352">
        <v>36.961443555244998</v>
      </c>
      <c r="H352">
        <f>(Table2[[#This Row],[1Y Return vs Nifty]]-AVERAGE(Table2[1Y Return vs Nifty]))/_xlfn.STDEV.P(Table2[1Y Return vs Nifty])</f>
        <v>0.13117400277602981</v>
      </c>
      <c r="I352">
        <v>2.6640623752936601</v>
      </c>
      <c r="J352">
        <f>(Table2[[#This Row],[1M Return vs Nifty]]-AVERAGE(Table2[1M Return vs Nifty]))/_xlfn.STDEV.P(Table2[1M Return vs Nifty])</f>
        <v>0.37966563396017111</v>
      </c>
      <c r="K352">
        <v>15.4069872305567</v>
      </c>
      <c r="L352">
        <f>(Table2[[#This Row],[6M Return vs Nifty]]-AVERAGE(Table2[6M Return vs Nifty]))/_xlfn.STDEV.P(Table2[6M Return vs Nifty])</f>
        <v>-0.16091580828752369</v>
      </c>
      <c r="M352">
        <v>-6.65440188273449</v>
      </c>
      <c r="N352">
        <f>(Table2[[#This Row],[1W Return vs Nifty]]-AVERAGE(Table2[1W Return vs Nifty]))/_xlfn.STDEV.P(Table2[1W Return vs Nifty])</f>
        <v>-0.94113526700547423</v>
      </c>
      <c r="O352">
        <v>4442.2700000000004</v>
      </c>
      <c r="P352">
        <v>4333.1727707721002</v>
      </c>
      <c r="Q352">
        <v>3857.2106781274902</v>
      </c>
      <c r="R352">
        <v>65.785584310031993</v>
      </c>
      <c r="S352" s="1">
        <f>(Table2[[#This Row],[Close Price]]-Table2[[#This Row],[20D EMA]])/Table2[[#This Row],[20D EMA]]</f>
        <v>4.5681599722664168E-2</v>
      </c>
      <c r="T352" s="1">
        <f>(Table2[[#This Row],[Close Price]]-Table2[[#This Row],[50D EMA]])/Table2[[#This Row],[50D EMA]]</f>
        <v>7.2008951808377006E-2</v>
      </c>
      <c r="U352" s="1">
        <f>(Table2[[#This Row],[Close Price]]-Table2[[#This Row],[200D EMA]])/Table2[[#This Row],[200D EMA]]</f>
        <v>0.20428993581834751</v>
      </c>
      <c r="V352">
        <v>0.58276652220261305</v>
      </c>
      <c r="W352">
        <v>4534.75</v>
      </c>
      <c r="X352">
        <v>4662.1000000000004</v>
      </c>
      <c r="Y352">
        <v>4378.05</v>
      </c>
      <c r="Z352">
        <v>4662.1000000000004</v>
      </c>
      <c r="AA352">
        <v>4378.05</v>
      </c>
      <c r="AB352">
        <v>4727</v>
      </c>
      <c r="AC352" s="1">
        <f>(Table2[[#This Row],[Close Price]]/Table2[[#This Row],[Day Low]])-1</f>
        <v>2.4356359225977231E-2</v>
      </c>
      <c r="AD352" s="1">
        <f>(Table2[[#This Row],[Day High]]/Table2[[#This Row],[Close Price]])-1</f>
        <v>3.6381641264102704E-3</v>
      </c>
      <c r="AE352" s="1">
        <f>(Table2[[#This Row],[Close Price]]/Table2[[#This Row],[Current Week Low]])-1</f>
        <v>6.1020317264535606E-2</v>
      </c>
      <c r="AF352" s="1">
        <f>(Table2[[#This Row],[Current Week High]]/Table2[[#This Row],[Close Price]])-1</f>
        <v>3.6381641264102704E-3</v>
      </c>
      <c r="AG352" s="1">
        <f>(Table2[[#This Row],[Close Price]]/Table2[[#This Row],[Current Month Low]])-1</f>
        <v>6.1020317264535606E-2</v>
      </c>
      <c r="AH352" s="1">
        <f>(Table2[[#This Row],[Current Month High]]/Table2[[#This Row],[Close Price]])-1</f>
        <v>1.760957547575992E-2</v>
      </c>
      <c r="AI352">
        <v>5.2269008869370399</v>
      </c>
      <c r="AJ352">
        <v>70.713511328347494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-0.03</v>
      </c>
      <c r="AM352" t="s">
        <v>3227</v>
      </c>
      <c r="AN352">
        <v>6.07</v>
      </c>
      <c r="AO352" t="s">
        <v>3226</v>
      </c>
      <c r="AP352">
        <v>2.6193056543424999E-2</v>
      </c>
      <c r="AQ352">
        <f>(Table2[[#This Row],[Sharpe Ratio]]-AVERAGE(Table2[Sharpe Ratio]))/_xlfn.STDEV.P(Table2[Sharpe Ratio])</f>
        <v>-0.43095285134569838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-1.0221642899024954</v>
      </c>
      <c r="AS352">
        <f>_xlfn.RANK.AVG(Table2[[#This Row],[1Y Return vs Nifty Z-Score]],Table2[1Y Return vs Nifty Z-Score])</f>
        <v>259</v>
      </c>
      <c r="AT352">
        <f>_xlfn.RANK.AVG(Table2[[#This Row],[6M Return vs Nifty Z-Score]],Table2[6M Return vs Nifty Z-Score])</f>
        <v>355</v>
      </c>
      <c r="AU352">
        <f>_xlfn.RANK.AVG(Table2[[#This Row],[Sharpe Ratio Z-Score]],Table2[Sharpe Ratio Z-Score])</f>
        <v>458</v>
      </c>
      <c r="AV352">
        <f>(Table2[[#This Row],[Rank 1Y]]+Table2[[#This Row],[Rank 6M]]+Table2[[#This Row],[Rank Sharpe]])/3</f>
        <v>357.33333333333331</v>
      </c>
    </row>
    <row r="353" spans="1:48" x14ac:dyDescent="0.3">
      <c r="A353" t="s">
        <v>1319</v>
      </c>
      <c r="B353" t="s">
        <v>1320</v>
      </c>
      <c r="C353" t="s">
        <v>3168</v>
      </c>
      <c r="D353" t="s">
        <v>234</v>
      </c>
      <c r="E353">
        <v>8700.1473892800004</v>
      </c>
      <c r="F353">
        <v>7840.05</v>
      </c>
      <c r="G353">
        <v>36.588441379951099</v>
      </c>
      <c r="H353">
        <f>(Table2[[#This Row],[1Y Return vs Nifty]]-AVERAGE(Table2[1Y Return vs Nifty]))/_xlfn.STDEV.P(Table2[1Y Return vs Nifty])</f>
        <v>0.12503959105200896</v>
      </c>
      <c r="I353">
        <v>12.0875475610317</v>
      </c>
      <c r="J353">
        <f>(Table2[[#This Row],[1M Return vs Nifty]]-AVERAGE(Table2[1M Return vs Nifty]))/_xlfn.STDEV.P(Table2[1M Return vs Nifty])</f>
        <v>1.2802867082775731</v>
      </c>
      <c r="K353">
        <v>9.5458602996175799</v>
      </c>
      <c r="L353">
        <f>(Table2[[#This Row],[6M Return vs Nifty]]-AVERAGE(Table2[6M Return vs Nifty]))/_xlfn.STDEV.P(Table2[6M Return vs Nifty])</f>
        <v>-0.32718287817438685</v>
      </c>
      <c r="M353">
        <v>-0.42609889624077801</v>
      </c>
      <c r="N353">
        <f>(Table2[[#This Row],[1W Return vs Nifty]]-AVERAGE(Table2[1W Return vs Nifty]))/_xlfn.STDEV.P(Table2[1W Return vs Nifty])</f>
        <v>0.54508342461154979</v>
      </c>
      <c r="O353">
        <v>7397.58</v>
      </c>
      <c r="P353">
        <v>7147.45153614428</v>
      </c>
      <c r="Q353">
        <v>6455.7661271341203</v>
      </c>
      <c r="R353">
        <v>77.705624481776596</v>
      </c>
      <c r="S353" s="1">
        <f>(Table2[[#This Row],[Close Price]]-Table2[[#This Row],[20D EMA]])/Table2[[#This Row],[20D EMA]]</f>
        <v>5.9812803646597974E-2</v>
      </c>
      <c r="T353" s="1">
        <f>(Table2[[#This Row],[Close Price]]-Table2[[#This Row],[50D EMA]])/Table2[[#This Row],[50D EMA]]</f>
        <v>9.6901456463648172E-2</v>
      </c>
      <c r="U353" s="1">
        <f>(Table2[[#This Row],[Close Price]]-Table2[[#This Row],[200D EMA]])/Table2[[#This Row],[200D EMA]]</f>
        <v>0.21442596364320263</v>
      </c>
      <c r="V353">
        <v>0.89454111142078396</v>
      </c>
      <c r="W353">
        <v>7821</v>
      </c>
      <c r="X353">
        <v>8250</v>
      </c>
      <c r="Y353">
        <v>7330.05</v>
      </c>
      <c r="Z353">
        <v>8250</v>
      </c>
      <c r="AA353">
        <v>7102</v>
      </c>
      <c r="AB353">
        <v>8250</v>
      </c>
      <c r="AC353" s="1">
        <f>(Table2[[#This Row],[Close Price]]/Table2[[#This Row],[Day Low]])-1</f>
        <v>2.435749904104334E-3</v>
      </c>
      <c r="AD353" s="1">
        <f>(Table2[[#This Row],[Day High]]/Table2[[#This Row],[Close Price]])-1</f>
        <v>5.2289207339238919E-2</v>
      </c>
      <c r="AE353" s="1">
        <f>(Table2[[#This Row],[Close Price]]/Table2[[#This Row],[Current Week Low]])-1</f>
        <v>6.9576605889455134E-2</v>
      </c>
      <c r="AF353" s="1">
        <f>(Table2[[#This Row],[Current Week High]]/Table2[[#This Row],[Close Price]])-1</f>
        <v>5.2289207339238919E-2</v>
      </c>
      <c r="AG353" s="1">
        <f>(Table2[[#This Row],[Close Price]]/Table2[[#This Row],[Current Month Low]])-1</f>
        <v>0.10392143058293435</v>
      </c>
      <c r="AH353" s="1">
        <f>(Table2[[#This Row],[Current Month High]]/Table2[[#This Row],[Close Price]])-1</f>
        <v>5.2289207339238919E-2</v>
      </c>
      <c r="AI353">
        <v>5.2289207339238901</v>
      </c>
      <c r="AJ353">
        <v>77.778911564625801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0.08</v>
      </c>
      <c r="AM353" t="s">
        <v>3226</v>
      </c>
      <c r="AN353">
        <v>8.48</v>
      </c>
      <c r="AO353" t="s">
        <v>3226</v>
      </c>
      <c r="AP353">
        <v>4.5388007562114002E-2</v>
      </c>
      <c r="AQ353">
        <f>(Table2[[#This Row],[Sharpe Ratio]]-AVERAGE(Table2[Sharpe Ratio]))/_xlfn.STDEV.P(Table2[Sharpe Ratio])</f>
        <v>-0.20767854602409347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1.4155482997426514</v>
      </c>
      <c r="AS353">
        <f>_xlfn.RANK.AVG(Table2[[#This Row],[1Y Return vs Nifty Z-Score]],Table2[1Y Return vs Nifty Z-Score])</f>
        <v>262</v>
      </c>
      <c r="AT353">
        <f>_xlfn.RANK.AVG(Table2[[#This Row],[6M Return vs Nifty Z-Score]],Table2[6M Return vs Nifty Z-Score])</f>
        <v>420</v>
      </c>
      <c r="AU353">
        <f>_xlfn.RANK.AVG(Table2[[#This Row],[Sharpe Ratio Z-Score]],Table2[Sharpe Ratio Z-Score])</f>
        <v>392</v>
      </c>
      <c r="AV353">
        <f>(Table2[[#This Row],[Rank 1Y]]+Table2[[#This Row],[Rank 6M]]+Table2[[#This Row],[Rank Sharpe]])/3</f>
        <v>358</v>
      </c>
    </row>
    <row r="354" spans="1:48" x14ac:dyDescent="0.3">
      <c r="A354" t="s">
        <v>1278</v>
      </c>
      <c r="B354" t="s">
        <v>1279</v>
      </c>
      <c r="C354" t="s">
        <v>3170</v>
      </c>
      <c r="D354" t="s">
        <v>372</v>
      </c>
      <c r="E354">
        <v>9195.8987968500005</v>
      </c>
      <c r="F354">
        <v>674.95</v>
      </c>
      <c r="G354">
        <v>30.825833821930601</v>
      </c>
      <c r="H354">
        <f>(Table2[[#This Row],[1Y Return vs Nifty]]-AVERAGE(Table2[1Y Return vs Nifty]))/_xlfn.STDEV.P(Table2[1Y Return vs Nifty])</f>
        <v>3.0267469851914523E-2</v>
      </c>
      <c r="I354">
        <v>-13.5315893280934</v>
      </c>
      <c r="J354">
        <f>(Table2[[#This Row],[1M Return vs Nifty]]-AVERAGE(Table2[1M Return vs Nifty]))/_xlfn.STDEV.P(Table2[1M Return vs Nifty])</f>
        <v>-1.1681847577877031</v>
      </c>
      <c r="K354">
        <v>26.572047236997701</v>
      </c>
      <c r="L354">
        <f>(Table2[[#This Row],[6M Return vs Nifty]]-AVERAGE(Table2[6M Return vs Nifty]))/_xlfn.STDEV.P(Table2[6M Return vs Nifty])</f>
        <v>0.15581198728070866</v>
      </c>
      <c r="M354">
        <v>-2.2876091863124999</v>
      </c>
      <c r="N354">
        <f>(Table2[[#This Row],[1W Return vs Nifty]]-AVERAGE(Table2[1W Return vs Nifty]))/_xlfn.STDEV.P(Table2[1W Return vs Nifty])</f>
        <v>0.10088355287417407</v>
      </c>
      <c r="O354">
        <v>679.28</v>
      </c>
      <c r="P354">
        <v>662.71371925746996</v>
      </c>
      <c r="Q354">
        <v>568.453951788361</v>
      </c>
      <c r="R354">
        <v>46.445796652025997</v>
      </c>
      <c r="S354" s="1">
        <f>(Table2[[#This Row],[Close Price]]-Table2[[#This Row],[20D EMA]])/Table2[[#This Row],[20D EMA]]</f>
        <v>-6.3743964197384402E-3</v>
      </c>
      <c r="T354" s="1">
        <f>(Table2[[#This Row],[Close Price]]-Table2[[#This Row],[50D EMA]])/Table2[[#This Row],[50D EMA]]</f>
        <v>1.8463901360364299E-2</v>
      </c>
      <c r="U354" s="1">
        <f>(Table2[[#This Row],[Close Price]]-Table2[[#This Row],[200D EMA]])/Table2[[#This Row],[200D EMA]]</f>
        <v>0.18734331580702634</v>
      </c>
      <c r="V354">
        <v>0.24672223049261399</v>
      </c>
      <c r="W354">
        <v>671.4</v>
      </c>
      <c r="X354">
        <v>686.3</v>
      </c>
      <c r="Y354">
        <v>646.79999999999995</v>
      </c>
      <c r="Z354">
        <v>699.4</v>
      </c>
      <c r="AA354">
        <v>646.79999999999995</v>
      </c>
      <c r="AB354">
        <v>699.4</v>
      </c>
      <c r="AC354" s="1">
        <f>(Table2[[#This Row],[Close Price]]/Table2[[#This Row],[Day Low]])-1</f>
        <v>5.2874590408102939E-3</v>
      </c>
      <c r="AD354" s="1">
        <f>(Table2[[#This Row],[Day High]]/Table2[[#This Row],[Close Price]])-1</f>
        <v>1.6816060448922032E-2</v>
      </c>
      <c r="AE354" s="1">
        <f>(Table2[[#This Row],[Close Price]]/Table2[[#This Row],[Current Week Low]])-1</f>
        <v>4.3521954236240168E-2</v>
      </c>
      <c r="AF354" s="1">
        <f>(Table2[[#This Row],[Current Week High]]/Table2[[#This Row],[Close Price]])-1</f>
        <v>3.6224905548559061E-2</v>
      </c>
      <c r="AG354" s="1">
        <f>(Table2[[#This Row],[Close Price]]/Table2[[#This Row],[Current Month Low]])-1</f>
        <v>4.3521954236240168E-2</v>
      </c>
      <c r="AH354" s="1">
        <f>(Table2[[#This Row],[Current Month High]]/Table2[[#This Row],[Close Price]])-1</f>
        <v>3.6224905548559061E-2</v>
      </c>
      <c r="AI354">
        <v>17.490184458107901</v>
      </c>
      <c r="AJ354">
        <v>74.9028245659497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-0.02</v>
      </c>
      <c r="AM354" t="s">
        <v>3227</v>
      </c>
      <c r="AN354">
        <v>0.67</v>
      </c>
      <c r="AO354" t="s">
        <v>3226</v>
      </c>
      <c r="AP354">
        <v>8.0861729844099997E-4</v>
      </c>
      <c r="AQ354">
        <f>(Table2[[#This Row],[Sharpe Ratio]]-AVERAGE(Table2[Sharpe Ratio]))/_xlfn.STDEV.P(Table2[Sharpe Ratio])</f>
        <v>-0.72622284358917877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-1.6074445913700846</v>
      </c>
      <c r="AS354">
        <f>_xlfn.RANK.AVG(Table2[[#This Row],[1Y Return vs Nifty Z-Score]],Table2[1Y Return vs Nifty Z-Score])</f>
        <v>289</v>
      </c>
      <c r="AT354">
        <f>_xlfn.RANK.AVG(Table2[[#This Row],[6M Return vs Nifty Z-Score]],Table2[6M Return vs Nifty Z-Score])</f>
        <v>264</v>
      </c>
      <c r="AU354">
        <f>_xlfn.RANK.AVG(Table2[[#This Row],[Sharpe Ratio Z-Score]],Table2[Sharpe Ratio Z-Score])</f>
        <v>528</v>
      </c>
      <c r="AV354">
        <f>(Table2[[#This Row],[Rank 1Y]]+Table2[[#This Row],[Rank 6M]]+Table2[[#This Row],[Rank Sharpe]])/3</f>
        <v>360.33333333333331</v>
      </c>
    </row>
    <row r="355" spans="1:48" x14ac:dyDescent="0.3">
      <c r="A355" t="s">
        <v>1114</v>
      </c>
      <c r="B355" t="s">
        <v>1115</v>
      </c>
      <c r="C355" t="s">
        <v>3182</v>
      </c>
      <c r="D355" t="s">
        <v>467</v>
      </c>
      <c r="E355">
        <v>11591.153363670001</v>
      </c>
      <c r="F355">
        <v>733.65</v>
      </c>
      <c r="G355">
        <v>19.398666051418299</v>
      </c>
      <c r="H355">
        <f>(Table2[[#This Row],[1Y Return vs Nifty]]-AVERAGE(Table2[1Y Return vs Nifty]))/_xlfn.STDEV.P(Table2[1Y Return vs Nifty])</f>
        <v>-0.15766428118559947</v>
      </c>
      <c r="I355">
        <v>-2.4998951451587899</v>
      </c>
      <c r="J355">
        <f>(Table2[[#This Row],[1M Return vs Nifty]]-AVERAGE(Table2[1M Return vs Nifty]))/_xlfn.STDEV.P(Table2[1M Return vs Nifty])</f>
        <v>-0.11386397617154664</v>
      </c>
      <c r="K355">
        <v>55.964647144788202</v>
      </c>
      <c r="L355">
        <f>(Table2[[#This Row],[6M Return vs Nifty]]-AVERAGE(Table2[6M Return vs Nifty]))/_xlfn.STDEV.P(Table2[6M Return vs Nifty])</f>
        <v>0.98961434655535607</v>
      </c>
      <c r="M355">
        <v>-4.4172407204287003</v>
      </c>
      <c r="N355">
        <f>(Table2[[#This Row],[1W Return vs Nifty]]-AVERAGE(Table2[1W Return vs Nifty]))/_xlfn.STDEV.P(Table2[1W Return vs Nifty])</f>
        <v>-0.4072963155625669</v>
      </c>
      <c r="O355">
        <v>695.71</v>
      </c>
      <c r="P355">
        <v>647.10906775886599</v>
      </c>
      <c r="Q355">
        <v>550.40815442211897</v>
      </c>
      <c r="R355">
        <v>59.942275643335897</v>
      </c>
      <c r="S355" s="1">
        <f>(Table2[[#This Row],[Close Price]]-Table2[[#This Row],[20D EMA]])/Table2[[#This Row],[20D EMA]]</f>
        <v>5.453421684322482E-2</v>
      </c>
      <c r="T355" s="1">
        <f>(Table2[[#This Row],[Close Price]]-Table2[[#This Row],[50D EMA]])/Table2[[#This Row],[50D EMA]]</f>
        <v>0.13373469257794726</v>
      </c>
      <c r="U355" s="1">
        <f>(Table2[[#This Row],[Close Price]]-Table2[[#This Row],[200D EMA]])/Table2[[#This Row],[200D EMA]]</f>
        <v>0.33291993242772561</v>
      </c>
      <c r="V355">
        <v>1.8523340230599701</v>
      </c>
      <c r="W355">
        <v>724.2</v>
      </c>
      <c r="X355">
        <v>764.9</v>
      </c>
      <c r="Y355">
        <v>692.25</v>
      </c>
      <c r="Z355">
        <v>766</v>
      </c>
      <c r="AA355">
        <v>655.1</v>
      </c>
      <c r="AB355">
        <v>768.7</v>
      </c>
      <c r="AC355" s="1">
        <f>(Table2[[#This Row],[Close Price]]/Table2[[#This Row],[Day Low]])-1</f>
        <v>1.3048881524440725E-2</v>
      </c>
      <c r="AD355" s="1">
        <f>(Table2[[#This Row],[Day High]]/Table2[[#This Row],[Close Price]])-1</f>
        <v>4.2595242963265889E-2</v>
      </c>
      <c r="AE355" s="1">
        <f>(Table2[[#This Row],[Close Price]]/Table2[[#This Row],[Current Week Low]])-1</f>
        <v>5.9804983748645624E-2</v>
      </c>
      <c r="AF355" s="1">
        <f>(Table2[[#This Row],[Current Week High]]/Table2[[#This Row],[Close Price]])-1</f>
        <v>4.4094595515572932E-2</v>
      </c>
      <c r="AG355" s="1">
        <f>(Table2[[#This Row],[Close Price]]/Table2[[#This Row],[Current Month Low]])-1</f>
        <v>0.11990535796061663</v>
      </c>
      <c r="AH355" s="1">
        <f>(Table2[[#This Row],[Current Month High]]/Table2[[#This Row],[Close Price]])-1</f>
        <v>4.7774824507599067E-2</v>
      </c>
      <c r="AI355">
        <v>4.7774824507598996</v>
      </c>
      <c r="AJ355">
        <v>80.635233288194001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0.33</v>
      </c>
      <c r="AM355" t="s">
        <v>3226</v>
      </c>
      <c r="AN355">
        <v>12.29</v>
      </c>
      <c r="AO355" t="s">
        <v>3226</v>
      </c>
      <c r="AP355">
        <v>-2.5293965171881001E-2</v>
      </c>
      <c r="AQ355">
        <f>(Table2[[#This Row],[Sharpe Ratio]]-AVERAGE(Table2[Sharpe Ratio]))/_xlfn.STDEV.P(Table2[Sharpe Ratio])</f>
        <v>-1.0298462267635682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-0.7190564531279251</v>
      </c>
      <c r="AS355">
        <f>_xlfn.RANK.AVG(Table2[[#This Row],[1Y Return vs Nifty Z-Score]],Table2[1Y Return vs Nifty Z-Score])</f>
        <v>352</v>
      </c>
      <c r="AT355">
        <f>_xlfn.RANK.AVG(Table2[[#This Row],[6M Return vs Nifty Z-Score]],Table2[6M Return vs Nifty Z-Score])</f>
        <v>100</v>
      </c>
      <c r="AU355">
        <f>_xlfn.RANK.AVG(Table2[[#This Row],[Sharpe Ratio Z-Score]],Table2[Sharpe Ratio Z-Score])</f>
        <v>632</v>
      </c>
      <c r="AV355">
        <f>(Table2[[#This Row],[Rank 1Y]]+Table2[[#This Row],[Rank 6M]]+Table2[[#This Row],[Rank Sharpe]])/3</f>
        <v>361.33333333333331</v>
      </c>
    </row>
    <row r="356" spans="1:48" x14ac:dyDescent="0.3">
      <c r="A356" t="s">
        <v>544</v>
      </c>
      <c r="B356" t="s">
        <v>545</v>
      </c>
      <c r="C356" t="s">
        <v>3168</v>
      </c>
      <c r="D356" t="s">
        <v>546</v>
      </c>
      <c r="E356">
        <v>39786.056790000002</v>
      </c>
      <c r="F356">
        <v>723.3</v>
      </c>
      <c r="G356">
        <v>34.107783361606103</v>
      </c>
      <c r="H356">
        <f>(Table2[[#This Row],[1Y Return vs Nifty]]-AVERAGE(Table2[1Y Return vs Nifty]))/_xlfn.STDEV.P(Table2[1Y Return vs Nifty])</f>
        <v>8.4242569911229442E-2</v>
      </c>
      <c r="I356">
        <v>2.9934483967122998</v>
      </c>
      <c r="J356">
        <f>(Table2[[#This Row],[1M Return vs Nifty]]-AVERAGE(Table2[1M Return vs Nifty]))/_xlfn.STDEV.P(Table2[1M Return vs Nifty])</f>
        <v>0.41114570599595651</v>
      </c>
      <c r="K356">
        <v>7.2309192789369199</v>
      </c>
      <c r="L356">
        <f>(Table2[[#This Row],[6M Return vs Nifty]]-AVERAGE(Table2[6M Return vs Nifty]))/_xlfn.STDEV.P(Table2[6M Return vs Nifty])</f>
        <v>-0.39285258043551941</v>
      </c>
      <c r="M356">
        <v>-2.7769336175722699</v>
      </c>
      <c r="N356">
        <f>(Table2[[#This Row],[1W Return vs Nifty]]-AVERAGE(Table2[1W Return vs Nifty]))/_xlfn.STDEV.P(Table2[1W Return vs Nifty])</f>
        <v>-1.5880695361692326E-2</v>
      </c>
      <c r="O356">
        <v>692.3</v>
      </c>
      <c r="P356">
        <v>700.01979903498898</v>
      </c>
      <c r="Q356">
        <v>641.869046602656</v>
      </c>
      <c r="R356">
        <v>67.941086439120795</v>
      </c>
      <c r="S356" s="1">
        <f>(Table2[[#This Row],[Close Price]]-Table2[[#This Row],[20D EMA]])/Table2[[#This Row],[20D EMA]]</f>
        <v>4.4778275314170161E-2</v>
      </c>
      <c r="T356" s="1">
        <f>(Table2[[#This Row],[Close Price]]-Table2[[#This Row],[50D EMA]])/Table2[[#This Row],[50D EMA]]</f>
        <v>3.3256489312307819E-2</v>
      </c>
      <c r="U356" s="1">
        <f>(Table2[[#This Row],[Close Price]]-Table2[[#This Row],[200D EMA]])/Table2[[#This Row],[200D EMA]]</f>
        <v>0.12686536892275652</v>
      </c>
      <c r="V356">
        <v>1.05910293569631</v>
      </c>
      <c r="W356">
        <v>703.15</v>
      </c>
      <c r="X356">
        <v>730.8</v>
      </c>
      <c r="Y356">
        <v>672</v>
      </c>
      <c r="Z356">
        <v>730.8</v>
      </c>
      <c r="AA356">
        <v>670.1</v>
      </c>
      <c r="AB356">
        <v>730.8</v>
      </c>
      <c r="AC356" s="1">
        <f>(Table2[[#This Row],[Close Price]]/Table2[[#This Row],[Day Low]])-1</f>
        <v>2.8656758870795773E-2</v>
      </c>
      <c r="AD356" s="1">
        <f>(Table2[[#This Row],[Day High]]/Table2[[#This Row],[Close Price]])-1</f>
        <v>1.0369141435089269E-2</v>
      </c>
      <c r="AE356" s="1">
        <f>(Table2[[#This Row],[Close Price]]/Table2[[#This Row],[Current Week Low]])-1</f>
        <v>7.6339285714285721E-2</v>
      </c>
      <c r="AF356" s="1">
        <f>(Table2[[#This Row],[Current Week High]]/Table2[[#This Row],[Close Price]])-1</f>
        <v>1.0369141435089269E-2</v>
      </c>
      <c r="AG356" s="1">
        <f>(Table2[[#This Row],[Close Price]]/Table2[[#This Row],[Current Month Low]])-1</f>
        <v>7.9391135651395217E-2</v>
      </c>
      <c r="AH356" s="1">
        <f>(Table2[[#This Row],[Current Month High]]/Table2[[#This Row],[Close Price]])-1</f>
        <v>1.0369141435089269E-2</v>
      </c>
      <c r="AI356">
        <v>14.3025024194663</v>
      </c>
      <c r="AJ356">
        <v>67.4305555555555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-0.09</v>
      </c>
      <c r="AM356" t="s">
        <v>3227</v>
      </c>
      <c r="AN356">
        <v>7.17</v>
      </c>
      <c r="AO356" t="s">
        <v>3226</v>
      </c>
      <c r="AP356">
        <v>5.8664114535613002E-2</v>
      </c>
      <c r="AQ356">
        <f>(Table2[[#This Row],[Sharpe Ratio]]-AVERAGE(Table2[Sharpe Ratio]))/_xlfn.STDEV.P(Table2[Sharpe Ratio])</f>
        <v>-5.3251813754903399E-2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274</v>
      </c>
      <c r="AT356">
        <f>_xlfn.RANK.AVG(Table2[[#This Row],[6M Return vs Nifty Z-Score]],Table2[6M Return vs Nifty Z-Score])</f>
        <v>444</v>
      </c>
      <c r="AU356">
        <f>_xlfn.RANK.AVG(Table2[[#This Row],[Sharpe Ratio Z-Score]],Table2[Sharpe Ratio Z-Score])</f>
        <v>366</v>
      </c>
      <c r="AV356">
        <f>(Table2[[#This Row],[Rank 1Y]]+Table2[[#This Row],[Rank 6M]]+Table2[[#This Row],[Rank Sharpe]])/3</f>
        <v>361.33333333333331</v>
      </c>
    </row>
    <row r="357" spans="1:48" x14ac:dyDescent="0.3">
      <c r="A357" t="s">
        <v>480</v>
      </c>
      <c r="B357" t="s">
        <v>481</v>
      </c>
      <c r="C357" t="s">
        <v>3168</v>
      </c>
      <c r="D357" t="s">
        <v>24</v>
      </c>
      <c r="E357">
        <v>45713.901014055999</v>
      </c>
      <c r="F357">
        <v>186.52</v>
      </c>
      <c r="G357">
        <v>2.1612412017806699</v>
      </c>
      <c r="H357">
        <f>(Table2[[#This Row],[1Y Return vs Nifty]]-AVERAGE(Table2[1Y Return vs Nifty]))/_xlfn.STDEV.P(Table2[1Y Return vs Nifty])</f>
        <v>-0.44115179974022772</v>
      </c>
      <c r="I357">
        <v>-14.521022761581399</v>
      </c>
      <c r="J357">
        <f>(Table2[[#This Row],[1M Return vs Nifty]]-AVERAGE(Table2[1M Return vs Nifty]))/_xlfn.STDEV.P(Table2[1M Return vs Nifty])</f>
        <v>-1.262746863449222</v>
      </c>
      <c r="K357">
        <v>10.3338245845689</v>
      </c>
      <c r="L357">
        <f>(Table2[[#This Row],[6M Return vs Nifty]]-AVERAGE(Table2[6M Return vs Nifty]))/_xlfn.STDEV.P(Table2[6M Return vs Nifty])</f>
        <v>-0.30483009271553974</v>
      </c>
      <c r="M357">
        <v>-5.2912451667098201</v>
      </c>
      <c r="N357">
        <f>(Table2[[#This Row],[1W Return vs Nifty]]-AVERAGE(Table2[1W Return vs Nifty]))/_xlfn.STDEV.P(Table2[1W Return vs Nifty])</f>
        <v>-0.6158542080472823</v>
      </c>
      <c r="O357">
        <v>190.76</v>
      </c>
      <c r="P357">
        <v>190.15837805459901</v>
      </c>
      <c r="Q357">
        <v>170.16697699251799</v>
      </c>
      <c r="R357">
        <v>39.854760876277602</v>
      </c>
      <c r="S357" s="1">
        <f>(Table2[[#This Row],[Close Price]]-Table2[[#This Row],[20D EMA]])/Table2[[#This Row],[20D EMA]]</f>
        <v>-2.2226881945900508E-2</v>
      </c>
      <c r="T357" s="1">
        <f>(Table2[[#This Row],[Close Price]]-Table2[[#This Row],[50D EMA]])/Table2[[#This Row],[50D EMA]]</f>
        <v>-1.9133409170929806E-2</v>
      </c>
      <c r="U357" s="1">
        <f>(Table2[[#This Row],[Close Price]]-Table2[[#This Row],[200D EMA]])/Table2[[#This Row],[200D EMA]]</f>
        <v>9.6099862009072667E-2</v>
      </c>
      <c r="V357">
        <v>0.62179539394400096</v>
      </c>
      <c r="W357">
        <v>183.51</v>
      </c>
      <c r="X357">
        <v>187.75</v>
      </c>
      <c r="Y357">
        <v>181.73</v>
      </c>
      <c r="Z357">
        <v>187.75</v>
      </c>
      <c r="AA357">
        <v>181.73</v>
      </c>
      <c r="AB357">
        <v>197.5</v>
      </c>
      <c r="AC357" s="1">
        <f>(Table2[[#This Row],[Close Price]]/Table2[[#This Row],[Day Low]])-1</f>
        <v>1.6402375892321963E-2</v>
      </c>
      <c r="AD357" s="1">
        <f>(Table2[[#This Row],[Day High]]/Table2[[#This Row],[Close Price]])-1</f>
        <v>6.5944670812780881E-3</v>
      </c>
      <c r="AE357" s="1">
        <f>(Table2[[#This Row],[Close Price]]/Table2[[#This Row],[Current Week Low]])-1</f>
        <v>2.6357783525009726E-2</v>
      </c>
      <c r="AF357" s="1">
        <f>(Table2[[#This Row],[Current Week High]]/Table2[[#This Row],[Close Price]])-1</f>
        <v>6.5944670812780881E-3</v>
      </c>
      <c r="AG357" s="1">
        <f>(Table2[[#This Row],[Close Price]]/Table2[[#This Row],[Current Month Low]])-1</f>
        <v>2.6357783525009726E-2</v>
      </c>
      <c r="AH357" s="1">
        <f>(Table2[[#This Row],[Current Month High]]/Table2[[#This Row],[Close Price]])-1</f>
        <v>5.8867681749946277E-2</v>
      </c>
      <c r="AI357">
        <v>10.760240188719701</v>
      </c>
      <c r="AJ357">
        <v>35.897996357012701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7.0000000000000007E-2</v>
      </c>
      <c r="AM357" t="s">
        <v>3226</v>
      </c>
      <c r="AN357">
        <v>-4.62</v>
      </c>
      <c r="AO357" t="s">
        <v>3227</v>
      </c>
      <c r="AP357">
        <v>0.10541152632520399</v>
      </c>
      <c r="AQ357">
        <f>(Table2[[#This Row],[Sharpe Ratio]]-AVERAGE(Table2[Sharpe Ratio]))/_xlfn.STDEV.P(Table2[Sharpe Ratio])</f>
        <v>0.49051075603449346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-2.1340722079177783</v>
      </c>
      <c r="AS357">
        <f>_xlfn.RANK.AVG(Table2[[#This Row],[1Y Return vs Nifty Z-Score]],Table2[1Y Return vs Nifty Z-Score])</f>
        <v>459</v>
      </c>
      <c r="AT357">
        <f>_xlfn.RANK.AVG(Table2[[#This Row],[6M Return vs Nifty Z-Score]],Table2[6M Return vs Nifty Z-Score])</f>
        <v>414</v>
      </c>
      <c r="AU357">
        <f>_xlfn.RANK.AVG(Table2[[#This Row],[Sharpe Ratio Z-Score]],Table2[Sharpe Ratio Z-Score])</f>
        <v>212</v>
      </c>
      <c r="AV357">
        <f>(Table2[[#This Row],[Rank 1Y]]+Table2[[#This Row],[Rank 6M]]+Table2[[#This Row],[Rank Sharpe]])/3</f>
        <v>361.66666666666669</v>
      </c>
    </row>
    <row r="358" spans="1:48" x14ac:dyDescent="0.3">
      <c r="A358" t="s">
        <v>738</v>
      </c>
      <c r="B358" t="s">
        <v>739</v>
      </c>
      <c r="C358" t="s">
        <v>3172</v>
      </c>
      <c r="D358" t="s">
        <v>54</v>
      </c>
      <c r="E358">
        <v>23749.739457299998</v>
      </c>
      <c r="F358">
        <v>1208.25</v>
      </c>
      <c r="G358">
        <v>29.7845134096819</v>
      </c>
      <c r="H358">
        <f>(Table2[[#This Row],[1Y Return vs Nifty]]-AVERAGE(Table2[1Y Return vs Nifty]))/_xlfn.STDEV.P(Table2[1Y Return vs Nifty])</f>
        <v>1.3141864242972725E-2</v>
      </c>
      <c r="I358">
        <v>4.1632840399710096</v>
      </c>
      <c r="J358">
        <f>(Table2[[#This Row],[1M Return vs Nifty]]-AVERAGE(Table2[1M Return vs Nifty]))/_xlfn.STDEV.P(Table2[1M Return vs Nifty])</f>
        <v>0.522949206828216</v>
      </c>
      <c r="K358">
        <v>16.148359609240998</v>
      </c>
      <c r="L358">
        <f>(Table2[[#This Row],[6M Return vs Nifty]]-AVERAGE(Table2[6M Return vs Nifty]))/_xlfn.STDEV.P(Table2[6M Return vs Nifty])</f>
        <v>-0.13988473106443727</v>
      </c>
      <c r="M358">
        <v>2.8453937458689098</v>
      </c>
      <c r="N358">
        <f>(Table2[[#This Row],[1W Return vs Nifty]]-AVERAGE(Table2[1W Return vs Nifty]))/_xlfn.STDEV.P(Table2[1W Return vs Nifty])</f>
        <v>1.3257380467027884</v>
      </c>
      <c r="O358">
        <v>1147.79</v>
      </c>
      <c r="P358">
        <v>1102.7928057398599</v>
      </c>
      <c r="Q358">
        <v>973.30396007220702</v>
      </c>
      <c r="R358">
        <v>63.003413700279303</v>
      </c>
      <c r="S358" s="1">
        <f>(Table2[[#This Row],[Close Price]]-Table2[[#This Row],[20D EMA]])/Table2[[#This Row],[20D EMA]]</f>
        <v>5.2675140922991172E-2</v>
      </c>
      <c r="T358" s="1">
        <f>(Table2[[#This Row],[Close Price]]-Table2[[#This Row],[50D EMA]])/Table2[[#This Row],[50D EMA]]</f>
        <v>9.56273868593015E-2</v>
      </c>
      <c r="U358" s="1">
        <f>(Table2[[#This Row],[Close Price]]-Table2[[#This Row],[200D EMA]])/Table2[[#This Row],[200D EMA]]</f>
        <v>0.24139020240949488</v>
      </c>
      <c r="V358">
        <v>1.29430478751894</v>
      </c>
      <c r="W358">
        <v>1200.0999999999999</v>
      </c>
      <c r="X358">
        <v>1225.8499999999999</v>
      </c>
      <c r="Y358">
        <v>1106.8499999999999</v>
      </c>
      <c r="Z358">
        <v>1278</v>
      </c>
      <c r="AA358">
        <v>1040</v>
      </c>
      <c r="AB358">
        <v>1278</v>
      </c>
      <c r="AC358" s="1">
        <f>(Table2[[#This Row],[Close Price]]/Table2[[#This Row],[Day Low]])-1</f>
        <v>6.7911007416050495E-3</v>
      </c>
      <c r="AD358" s="1">
        <f>(Table2[[#This Row],[Day High]]/Table2[[#This Row],[Close Price]])-1</f>
        <v>1.4566521829091572E-2</v>
      </c>
      <c r="AE358" s="1">
        <f>(Table2[[#This Row],[Close Price]]/Table2[[#This Row],[Current Week Low]])-1</f>
        <v>9.1611329448434864E-2</v>
      </c>
      <c r="AF358" s="1">
        <f>(Table2[[#This Row],[Current Week High]]/Table2[[#This Row],[Close Price]])-1</f>
        <v>5.7728119180633142E-2</v>
      </c>
      <c r="AG358" s="1">
        <f>(Table2[[#This Row],[Close Price]]/Table2[[#This Row],[Current Month Low]])-1</f>
        <v>0.16177884615384608</v>
      </c>
      <c r="AH358" s="1">
        <f>(Table2[[#This Row],[Current Month High]]/Table2[[#This Row],[Close Price]])-1</f>
        <v>5.7728119180633142E-2</v>
      </c>
      <c r="AI358">
        <v>6.34802400165528</v>
      </c>
      <c r="AJ358">
        <v>70.861910485752603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0.12</v>
      </c>
      <c r="AM358" t="s">
        <v>3226</v>
      </c>
      <c r="AN358">
        <v>13.22</v>
      </c>
      <c r="AO358" t="s">
        <v>3226</v>
      </c>
      <c r="AP358">
        <v>3.1360752208345999E-2</v>
      </c>
      <c r="AQ358">
        <f>(Table2[[#This Row],[Sharpe Ratio]]-AVERAGE(Table2[Sharpe Ratio]))/_xlfn.STDEV.P(Table2[Sharpe Ratio])</f>
        <v>-0.37084258283939669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1.3511018038701432</v>
      </c>
      <c r="AS358">
        <f>_xlfn.RANK.AVG(Table2[[#This Row],[1Y Return vs Nifty Z-Score]],Table2[1Y Return vs Nifty Z-Score])</f>
        <v>296</v>
      </c>
      <c r="AT358">
        <f>_xlfn.RANK.AVG(Table2[[#This Row],[6M Return vs Nifty Z-Score]],Table2[6M Return vs Nifty Z-Score])</f>
        <v>350</v>
      </c>
      <c r="AU358">
        <f>_xlfn.RANK.AVG(Table2[[#This Row],[Sharpe Ratio Z-Score]],Table2[Sharpe Ratio Z-Score])</f>
        <v>441</v>
      </c>
      <c r="AV358">
        <f>(Table2[[#This Row],[Rank 1Y]]+Table2[[#This Row],[Rank 6M]]+Table2[[#This Row],[Rank Sharpe]])/3</f>
        <v>362.33333333333331</v>
      </c>
    </row>
    <row r="359" spans="1:48" x14ac:dyDescent="0.3">
      <c r="A359" t="s">
        <v>736</v>
      </c>
      <c r="B359" t="s">
        <v>737</v>
      </c>
      <c r="C359" t="s">
        <v>3177</v>
      </c>
      <c r="D359" t="s">
        <v>291</v>
      </c>
      <c r="E359">
        <v>23770.09255782</v>
      </c>
      <c r="F359">
        <v>380.1</v>
      </c>
      <c r="G359">
        <v>32.0017031620322</v>
      </c>
      <c r="H359">
        <f>(Table2[[#This Row],[1Y Return vs Nifty]]-AVERAGE(Table2[1Y Return vs Nifty]))/_xlfn.STDEV.P(Table2[1Y Return vs Nifty])</f>
        <v>4.9605873602917863E-2</v>
      </c>
      <c r="I359">
        <v>-7.3846721284603998</v>
      </c>
      <c r="J359">
        <f>(Table2[[#This Row],[1M Return vs Nifty]]-AVERAGE(Table2[1M Return vs Nifty]))/_xlfn.STDEV.P(Table2[1M Return vs Nifty])</f>
        <v>-0.58071175146811937</v>
      </c>
      <c r="K359">
        <v>-16.7846093990029</v>
      </c>
      <c r="L359">
        <f>(Table2[[#This Row],[6M Return vs Nifty]]-AVERAGE(Table2[6M Return vs Nifty]))/_xlfn.STDEV.P(Table2[6M Return vs Nifty])</f>
        <v>-1.074119448072729</v>
      </c>
      <c r="M359">
        <v>-4.6800042923730301</v>
      </c>
      <c r="N359">
        <f>(Table2[[#This Row],[1W Return vs Nifty]]-AVERAGE(Table2[1W Return vs Nifty]))/_xlfn.STDEV.P(Table2[1W Return vs Nifty])</f>
        <v>-0.46999784645253523</v>
      </c>
      <c r="O359">
        <v>384.74</v>
      </c>
      <c r="P359">
        <v>397.19225735257999</v>
      </c>
      <c r="Q359">
        <v>378.51825372301403</v>
      </c>
      <c r="R359">
        <v>46.0166466510776</v>
      </c>
      <c r="S359" s="1">
        <f>(Table2[[#This Row],[Close Price]]-Table2[[#This Row],[20D EMA]])/Table2[[#This Row],[20D EMA]]</f>
        <v>-1.2060092530020237E-2</v>
      </c>
      <c r="T359" s="1">
        <f>(Table2[[#This Row],[Close Price]]-Table2[[#This Row],[50D EMA]])/Table2[[#This Row],[50D EMA]]</f>
        <v>-4.3032705286114109E-2</v>
      </c>
      <c r="U359" s="1">
        <f>(Table2[[#This Row],[Close Price]]-Table2[[#This Row],[200D EMA]])/Table2[[#This Row],[200D EMA]]</f>
        <v>4.178784672676474E-3</v>
      </c>
      <c r="V359">
        <v>0.89782854899801101</v>
      </c>
      <c r="W359">
        <v>377</v>
      </c>
      <c r="X359">
        <v>386.15</v>
      </c>
      <c r="Y359">
        <v>377</v>
      </c>
      <c r="Z359">
        <v>393.8</v>
      </c>
      <c r="AA359">
        <v>370</v>
      </c>
      <c r="AB359">
        <v>406.4</v>
      </c>
      <c r="AC359" s="1">
        <f>(Table2[[#This Row],[Close Price]]/Table2[[#This Row],[Day Low]])-1</f>
        <v>8.2228116710876265E-3</v>
      </c>
      <c r="AD359" s="1">
        <f>(Table2[[#This Row],[Day High]]/Table2[[#This Row],[Close Price]])-1</f>
        <v>1.5916863983162166E-2</v>
      </c>
      <c r="AE359" s="1">
        <f>(Table2[[#This Row],[Close Price]]/Table2[[#This Row],[Current Week Low]])-1</f>
        <v>8.2228116710876265E-3</v>
      </c>
      <c r="AF359" s="1">
        <f>(Table2[[#This Row],[Current Week High]]/Table2[[#This Row],[Close Price]])-1</f>
        <v>3.6043146540384097E-2</v>
      </c>
      <c r="AG359" s="1">
        <f>(Table2[[#This Row],[Close Price]]/Table2[[#This Row],[Current Month Low]])-1</f>
        <v>2.7297297297297352E-2</v>
      </c>
      <c r="AH359" s="1">
        <f>(Table2[[#This Row],[Current Month High]]/Table2[[#This Row],[Close Price]])-1</f>
        <v>6.9192317811102244E-2</v>
      </c>
      <c r="AI359">
        <v>32.123125493291198</v>
      </c>
      <c r="AJ359">
        <v>84.918511311116504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-0.19</v>
      </c>
      <c r="AM359" t="s">
        <v>3227</v>
      </c>
      <c r="AN359">
        <v>-0.18</v>
      </c>
      <c r="AO359" t="s">
        <v>3227</v>
      </c>
      <c r="AP359">
        <v>0.14501130519696301</v>
      </c>
      <c r="AQ359">
        <f>(Table2[[#This Row],[Sharpe Ratio]]-AVERAGE(Table2[Sharpe Ratio]))/_xlfn.STDEV.P(Table2[Sharpe Ratio])</f>
        <v>0.9511325679824687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285</v>
      </c>
      <c r="AT359">
        <f>_xlfn.RANK.AVG(Table2[[#This Row],[6M Return vs Nifty Z-Score]],Table2[6M Return vs Nifty Z-Score])</f>
        <v>679</v>
      </c>
      <c r="AU359">
        <f>_xlfn.RANK.AVG(Table2[[#This Row],[Sharpe Ratio Z-Score]],Table2[Sharpe Ratio Z-Score])</f>
        <v>125</v>
      </c>
      <c r="AV359">
        <f>(Table2[[#This Row],[Rank 1Y]]+Table2[[#This Row],[Rank 6M]]+Table2[[#This Row],[Rank Sharpe]])/3</f>
        <v>363</v>
      </c>
    </row>
    <row r="360" spans="1:48" x14ac:dyDescent="0.3">
      <c r="A360" t="s">
        <v>908</v>
      </c>
      <c r="B360" t="s">
        <v>909</v>
      </c>
      <c r="C360" t="s">
        <v>625</v>
      </c>
      <c r="D360" t="s">
        <v>625</v>
      </c>
      <c r="E360">
        <v>17452.5251160839</v>
      </c>
      <c r="F360">
        <v>183.83</v>
      </c>
      <c r="G360">
        <v>25.8998567126857</v>
      </c>
      <c r="H360">
        <f>(Table2[[#This Row],[1Y Return vs Nifty]]-AVERAGE(Table2[1Y Return vs Nifty]))/_xlfn.STDEV.P(Table2[1Y Return vs Nifty])</f>
        <v>-5.074538672834749E-2</v>
      </c>
      <c r="I360">
        <v>-4.1845699214272898</v>
      </c>
      <c r="J360">
        <f>(Table2[[#This Row],[1M Return vs Nifty]]-AVERAGE(Table2[1M Return vs Nifty]))/_xlfn.STDEV.P(Table2[1M Return vs Nifty])</f>
        <v>-0.27487166886412401</v>
      </c>
      <c r="K360">
        <v>20.3489841725799</v>
      </c>
      <c r="L360">
        <f>(Table2[[#This Row],[6M Return vs Nifty]]-AVERAGE(Table2[6M Return vs Nifty]))/_xlfn.STDEV.P(Table2[6M Return vs Nifty])</f>
        <v>-2.0722401691502912E-2</v>
      </c>
      <c r="M360">
        <v>-6.8767703037871204</v>
      </c>
      <c r="N360">
        <f>(Table2[[#This Row],[1W Return vs Nifty]]-AVERAGE(Table2[1W Return vs Nifty]))/_xlfn.STDEV.P(Table2[1W Return vs Nifty])</f>
        <v>-0.99419757057523606</v>
      </c>
      <c r="O360">
        <v>186.16</v>
      </c>
      <c r="P360">
        <v>179.35260417729299</v>
      </c>
      <c r="Q360">
        <v>156.15662597808199</v>
      </c>
      <c r="R360">
        <v>44.971481800796099</v>
      </c>
      <c r="S360" s="1">
        <f>(Table2[[#This Row],[Close Price]]-Table2[[#This Row],[20D EMA]])/Table2[[#This Row],[20D EMA]]</f>
        <v>-1.2516115169746369E-2</v>
      </c>
      <c r="T360" s="1">
        <f>(Table2[[#This Row],[Close Price]]-Table2[[#This Row],[50D EMA]])/Table2[[#This Row],[50D EMA]]</f>
        <v>2.4964208594825E-2</v>
      </c>
      <c r="U360" s="1">
        <f>(Table2[[#This Row],[Close Price]]-Table2[[#This Row],[200D EMA]])/Table2[[#This Row],[200D EMA]]</f>
        <v>0.17721549661173028</v>
      </c>
      <c r="V360">
        <v>0.74294106962961703</v>
      </c>
      <c r="W360">
        <v>176.71</v>
      </c>
      <c r="X360">
        <v>185.75</v>
      </c>
      <c r="Y360">
        <v>176.58</v>
      </c>
      <c r="Z360">
        <v>188.42</v>
      </c>
      <c r="AA360">
        <v>176.58</v>
      </c>
      <c r="AB360">
        <v>194.18</v>
      </c>
      <c r="AC360" s="1">
        <f>(Table2[[#This Row],[Close Price]]/Table2[[#This Row],[Day Low]])-1</f>
        <v>4.0292003848112712E-2</v>
      </c>
      <c r="AD360" s="1">
        <f>(Table2[[#This Row],[Day High]]/Table2[[#This Row],[Close Price]])-1</f>
        <v>1.0444432355980915E-2</v>
      </c>
      <c r="AE360" s="1">
        <f>(Table2[[#This Row],[Close Price]]/Table2[[#This Row],[Current Week Low]])-1</f>
        <v>4.1057877449314661E-2</v>
      </c>
      <c r="AF360" s="1">
        <f>(Table2[[#This Row],[Current Week High]]/Table2[[#This Row],[Close Price]])-1</f>
        <v>2.4968721101017E-2</v>
      </c>
      <c r="AG360" s="1">
        <f>(Table2[[#This Row],[Close Price]]/Table2[[#This Row],[Current Month Low]])-1</f>
        <v>4.1057877449314661E-2</v>
      </c>
      <c r="AH360" s="1">
        <f>(Table2[[#This Row],[Current Month High]]/Table2[[#This Row],[Close Price]])-1</f>
        <v>5.630201816896041E-2</v>
      </c>
      <c r="AI360">
        <v>15.840722406571199</v>
      </c>
      <c r="AJ360">
        <v>63.259325044404903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0.09</v>
      </c>
      <c r="AM360" t="s">
        <v>3226</v>
      </c>
      <c r="AN360">
        <v>-11.3</v>
      </c>
      <c r="AO360" t="s">
        <v>3227</v>
      </c>
      <c r="AP360">
        <v>2.5291130199865001E-2</v>
      </c>
      <c r="AQ360">
        <f>(Table2[[#This Row],[Sharpe Ratio]]-AVERAGE(Table2[Sharpe Ratio]))/_xlfn.STDEV.P(Table2[Sharpe Ratio])</f>
        <v>-0.44144399443918919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-1.7819810222983996</v>
      </c>
      <c r="AS360">
        <f>_xlfn.RANK.AVG(Table2[[#This Row],[1Y Return vs Nifty Z-Score]],Table2[1Y Return vs Nifty Z-Score])</f>
        <v>313</v>
      </c>
      <c r="AT360">
        <f>_xlfn.RANK.AVG(Table2[[#This Row],[6M Return vs Nifty Z-Score]],Table2[6M Return vs Nifty Z-Score])</f>
        <v>314</v>
      </c>
      <c r="AU360">
        <f>_xlfn.RANK.AVG(Table2[[#This Row],[Sharpe Ratio Z-Score]],Table2[Sharpe Ratio Z-Score])</f>
        <v>462</v>
      </c>
      <c r="AV360">
        <f>(Table2[[#This Row],[Rank 1Y]]+Table2[[#This Row],[Rank 6M]]+Table2[[#This Row],[Rank Sharpe]])/3</f>
        <v>363</v>
      </c>
    </row>
    <row r="361" spans="1:48" x14ac:dyDescent="0.3">
      <c r="A361" t="s">
        <v>676</v>
      </c>
      <c r="B361" t="s">
        <v>677</v>
      </c>
      <c r="C361" t="s">
        <v>3172</v>
      </c>
      <c r="D361" t="s">
        <v>279</v>
      </c>
      <c r="E361">
        <v>28146.298674999998</v>
      </c>
      <c r="F361">
        <v>3381.8</v>
      </c>
      <c r="G361">
        <v>24.5992135092452</v>
      </c>
      <c r="H361">
        <f>(Table2[[#This Row],[1Y Return vs Nifty]]-AVERAGE(Table2[1Y Return vs Nifty]))/_xlfn.STDEV.P(Table2[1Y Return vs Nifty])</f>
        <v>-7.2135827440031955E-2</v>
      </c>
      <c r="I361">
        <v>1.20007588718655</v>
      </c>
      <c r="J361">
        <f>(Table2[[#This Row],[1M Return vs Nifty]]-AVERAGE(Table2[1M Return vs Nifty]))/_xlfn.STDEV.P(Table2[1M Return vs Nifty])</f>
        <v>0.2397495564455947</v>
      </c>
      <c r="K361">
        <v>52.820996283331702</v>
      </c>
      <c r="L361">
        <f>(Table2[[#This Row],[6M Return vs Nifty]]-AVERAGE(Table2[6M Return vs Nifty]))/_xlfn.STDEV.P(Table2[6M Return vs Nifty])</f>
        <v>0.90043599849355471</v>
      </c>
      <c r="M361">
        <v>-2.46939139291834</v>
      </c>
      <c r="N361">
        <f>(Table2[[#This Row],[1W Return vs Nifty]]-AVERAGE(Table2[1W Return vs Nifty]))/_xlfn.STDEV.P(Table2[1W Return vs Nifty])</f>
        <v>5.7506068855356099E-2</v>
      </c>
      <c r="O361">
        <v>3345.78</v>
      </c>
      <c r="P361">
        <v>3186.5297680645399</v>
      </c>
      <c r="Q361">
        <v>2754.23782038219</v>
      </c>
      <c r="R361">
        <v>53.972673031646302</v>
      </c>
      <c r="S361" s="1">
        <f>(Table2[[#This Row],[Close Price]]-Table2[[#This Row],[20D EMA]])/Table2[[#This Row],[20D EMA]]</f>
        <v>1.0765800500929523E-2</v>
      </c>
      <c r="T361" s="1">
        <f>(Table2[[#This Row],[Close Price]]-Table2[[#This Row],[50D EMA]])/Table2[[#This Row],[50D EMA]]</f>
        <v>6.1279902008907039E-2</v>
      </c>
      <c r="U361" s="1">
        <f>(Table2[[#This Row],[Close Price]]-Table2[[#This Row],[200D EMA]])/Table2[[#This Row],[200D EMA]]</f>
        <v>0.22785330118323877</v>
      </c>
      <c r="V361">
        <v>0.65722511464732802</v>
      </c>
      <c r="W361">
        <v>3375.1</v>
      </c>
      <c r="X361">
        <v>3432.15</v>
      </c>
      <c r="Y361">
        <v>3351.05</v>
      </c>
      <c r="Z361">
        <v>3436.1</v>
      </c>
      <c r="AA361">
        <v>3351.05</v>
      </c>
      <c r="AB361">
        <v>3452.9</v>
      </c>
      <c r="AC361" s="1">
        <f>(Table2[[#This Row],[Close Price]]/Table2[[#This Row],[Day Low]])-1</f>
        <v>1.9851263666261776E-3</v>
      </c>
      <c r="AD361" s="1">
        <f>(Table2[[#This Row],[Day High]]/Table2[[#This Row],[Close Price]])-1</f>
        <v>1.4888520906026326E-2</v>
      </c>
      <c r="AE361" s="1">
        <f>(Table2[[#This Row],[Close Price]]/Table2[[#This Row],[Current Week Low]])-1</f>
        <v>9.1762283463392436E-3</v>
      </c>
      <c r="AF361" s="1">
        <f>(Table2[[#This Row],[Current Week High]]/Table2[[#This Row],[Close Price]])-1</f>
        <v>1.6056537938375914E-2</v>
      </c>
      <c r="AG361" s="1">
        <f>(Table2[[#This Row],[Close Price]]/Table2[[#This Row],[Current Month Low]])-1</f>
        <v>9.1762283463392436E-3</v>
      </c>
      <c r="AH361" s="1">
        <f>(Table2[[#This Row],[Current Month High]]/Table2[[#This Row],[Close Price]])-1</f>
        <v>2.1024306582293484E-2</v>
      </c>
      <c r="AI361">
        <v>2.2946359926666098</v>
      </c>
      <c r="AJ361">
        <v>73.987755312033698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0.03</v>
      </c>
      <c r="AM361" t="s">
        <v>3226</v>
      </c>
      <c r="AN361">
        <v>0.56999999999999995</v>
      </c>
      <c r="AO361" t="s">
        <v>3226</v>
      </c>
      <c r="AP361">
        <v>-4.7241350983900997E-2</v>
      </c>
      <c r="AQ361">
        <f>(Table2[[#This Row],[Sharpe Ratio]]-AVERAGE(Table2[Sharpe Ratio]))/_xlfn.STDEV.P(Table2[Sharpe Ratio])</f>
        <v>-1.2851366578791719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-0.15958086152469825</v>
      </c>
      <c r="AS361">
        <f>_xlfn.RANK.AVG(Table2[[#This Row],[1Y Return vs Nifty Z-Score]],Table2[1Y Return vs Nifty Z-Score])</f>
        <v>319</v>
      </c>
      <c r="AT361">
        <f>_xlfn.RANK.AVG(Table2[[#This Row],[6M Return vs Nifty Z-Score]],Table2[6M Return vs Nifty Z-Score])</f>
        <v>112</v>
      </c>
      <c r="AU361">
        <f>_xlfn.RANK.AVG(Table2[[#This Row],[Sharpe Ratio Z-Score]],Table2[Sharpe Ratio Z-Score])</f>
        <v>662</v>
      </c>
      <c r="AV361">
        <f>(Table2[[#This Row],[Rank 1Y]]+Table2[[#This Row],[Rank 6M]]+Table2[[#This Row],[Rank Sharpe]])/3</f>
        <v>364.33333333333331</v>
      </c>
    </row>
    <row r="362" spans="1:48" x14ac:dyDescent="0.3">
      <c r="A362" t="s">
        <v>199</v>
      </c>
      <c r="B362" t="s">
        <v>200</v>
      </c>
      <c r="C362" t="s">
        <v>3174</v>
      </c>
      <c r="D362" t="s">
        <v>201</v>
      </c>
      <c r="E362">
        <v>133146.9147393</v>
      </c>
      <c r="F362">
        <v>4858.3</v>
      </c>
      <c r="G362">
        <v>19.9808066430625</v>
      </c>
      <c r="H362">
        <f>(Table2[[#This Row],[1Y Return vs Nifty]]-AVERAGE(Table2[1Y Return vs Nifty]))/_xlfn.STDEV.P(Table2[1Y Return vs Nifty])</f>
        <v>-0.14809036900238801</v>
      </c>
      <c r="I362">
        <v>-4.0531122028192303</v>
      </c>
      <c r="J362">
        <f>(Table2[[#This Row],[1M Return vs Nifty]]-AVERAGE(Table2[1M Return vs Nifty]))/_xlfn.STDEV.P(Table2[1M Return vs Nifty])</f>
        <v>-0.26230799529467985</v>
      </c>
      <c r="K362">
        <v>14.786946055960801</v>
      </c>
      <c r="L362">
        <f>(Table2[[#This Row],[6M Return vs Nifty]]-AVERAGE(Table2[6M Return vs Nifty]))/_xlfn.STDEV.P(Table2[6M Return vs Nifty])</f>
        <v>-0.17850499045743631</v>
      </c>
      <c r="M362">
        <v>-0.441137680892145</v>
      </c>
      <c r="N362">
        <f>(Table2[[#This Row],[1W Return vs Nifty]]-AVERAGE(Table2[1W Return vs Nifty]))/_xlfn.STDEV.P(Table2[1W Return vs Nifty])</f>
        <v>0.5414948190320632</v>
      </c>
      <c r="O362">
        <v>4828.8500000000004</v>
      </c>
      <c r="P362">
        <v>4808.7923102538998</v>
      </c>
      <c r="Q362">
        <v>4405.0783948150402</v>
      </c>
      <c r="R362">
        <v>56.138021676153699</v>
      </c>
      <c r="S362" s="1">
        <f>(Table2[[#This Row],[Close Price]]-Table2[[#This Row],[20D EMA]])/Table2[[#This Row],[20D EMA]]</f>
        <v>6.098760574463861E-3</v>
      </c>
      <c r="T362" s="1">
        <f>(Table2[[#This Row],[Close Price]]-Table2[[#This Row],[50D EMA]])/Table2[[#This Row],[50D EMA]]</f>
        <v>1.0295243909896872E-2</v>
      </c>
      <c r="U362" s="1">
        <f>(Table2[[#This Row],[Close Price]]-Table2[[#This Row],[200D EMA]])/Table2[[#This Row],[200D EMA]]</f>
        <v>0.10288616105411895</v>
      </c>
      <c r="V362">
        <v>0.67646641840455701</v>
      </c>
      <c r="W362">
        <v>4828</v>
      </c>
      <c r="X362">
        <v>4881.3999999999996</v>
      </c>
      <c r="Y362">
        <v>4689.3500000000004</v>
      </c>
      <c r="Z362">
        <v>4895</v>
      </c>
      <c r="AA362">
        <v>4689.3500000000004</v>
      </c>
      <c r="AB362">
        <v>5011</v>
      </c>
      <c r="AC362" s="1">
        <f>(Table2[[#This Row],[Close Price]]/Table2[[#This Row],[Day Low]])-1</f>
        <v>6.2758906379454249E-3</v>
      </c>
      <c r="AD362" s="1">
        <f>(Table2[[#This Row],[Day High]]/Table2[[#This Row],[Close Price]])-1</f>
        <v>4.7547496037707582E-3</v>
      </c>
      <c r="AE362" s="1">
        <f>(Table2[[#This Row],[Close Price]]/Table2[[#This Row],[Current Week Low]])-1</f>
        <v>3.6028447439410582E-2</v>
      </c>
      <c r="AF362" s="1">
        <f>(Table2[[#This Row],[Current Week High]]/Table2[[#This Row],[Close Price]])-1</f>
        <v>7.5540827038265146E-3</v>
      </c>
      <c r="AG362" s="1">
        <f>(Table2[[#This Row],[Close Price]]/Table2[[#This Row],[Current Month Low]])-1</f>
        <v>3.6028447439410582E-2</v>
      </c>
      <c r="AH362" s="1">
        <f>(Table2[[#This Row],[Current Month High]]/Table2[[#This Row],[Close Price]])-1</f>
        <v>3.1430747380771118E-2</v>
      </c>
      <c r="AI362">
        <v>4.1290163225819496</v>
      </c>
      <c r="AJ362">
        <v>48.345038167938903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-0.01</v>
      </c>
      <c r="AM362" t="s">
        <v>3227</v>
      </c>
      <c r="AN362">
        <v>-1.79</v>
      </c>
      <c r="AO362" t="s">
        <v>3227</v>
      </c>
      <c r="AP362">
        <v>5.1448349036679997E-2</v>
      </c>
      <c r="AQ362">
        <f>(Table2[[#This Row],[Sharpe Ratio]]-AVERAGE(Table2[Sharpe Ratio]))/_xlfn.STDEV.P(Table2[Sharpe Ratio])</f>
        <v>-0.13718508493487366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-0.18459362065731466</v>
      </c>
      <c r="AS362">
        <f>_xlfn.RANK.AVG(Table2[[#This Row],[1Y Return vs Nifty Z-Score]],Table2[1Y Return vs Nifty Z-Score])</f>
        <v>348</v>
      </c>
      <c r="AT362">
        <f>_xlfn.RANK.AVG(Table2[[#This Row],[6M Return vs Nifty Z-Score]],Table2[6M Return vs Nifty Z-Score])</f>
        <v>364</v>
      </c>
      <c r="AU362">
        <f>_xlfn.RANK.AVG(Table2[[#This Row],[Sharpe Ratio Z-Score]],Table2[Sharpe Ratio Z-Score])</f>
        <v>382</v>
      </c>
      <c r="AV362">
        <f>(Table2[[#This Row],[Rank 1Y]]+Table2[[#This Row],[Rank 6M]]+Table2[[#This Row],[Rank Sharpe]])/3</f>
        <v>364.66666666666669</v>
      </c>
    </row>
    <row r="363" spans="1:48" x14ac:dyDescent="0.3">
      <c r="A363" t="s">
        <v>1762</v>
      </c>
      <c r="B363" t="s">
        <v>1763</v>
      </c>
      <c r="C363" t="s">
        <v>3180</v>
      </c>
      <c r="D363" t="s">
        <v>1764</v>
      </c>
      <c r="E363">
        <v>4673.6592775720001</v>
      </c>
      <c r="F363">
        <v>69.11</v>
      </c>
      <c r="G363">
        <v>-13.415472317477001</v>
      </c>
      <c r="H363">
        <f>(Table2[[#This Row],[1Y Return vs Nifty]]-AVERAGE(Table2[1Y Return vs Nifty]))/_xlfn.STDEV.P(Table2[1Y Return vs Nifty])</f>
        <v>-0.69732717984078352</v>
      </c>
      <c r="I363">
        <v>-3.1288429301276799</v>
      </c>
      <c r="J363">
        <f>(Table2[[#This Row],[1M Return vs Nifty]]-AVERAGE(Table2[1M Return vs Nifty]))/_xlfn.STDEV.P(Table2[1M Return vs Nifty])</f>
        <v>-0.17397375706720883</v>
      </c>
      <c r="K363">
        <v>39.8601994442771</v>
      </c>
      <c r="L363">
        <f>(Table2[[#This Row],[6M Return vs Nifty]]-AVERAGE(Table2[6M Return vs Nifty]))/_xlfn.STDEV.P(Table2[6M Return vs Nifty])</f>
        <v>0.53276716292318405</v>
      </c>
      <c r="M363">
        <v>-4.5924211757918103</v>
      </c>
      <c r="N363">
        <f>(Table2[[#This Row],[1W Return vs Nifty]]-AVERAGE(Table2[1W Return vs Nifty]))/_xlfn.STDEV.P(Table2[1W Return vs Nifty])</f>
        <v>-0.4490984674057299</v>
      </c>
      <c r="O363">
        <v>69.709999999999994</v>
      </c>
      <c r="P363">
        <v>69.935497674827801</v>
      </c>
      <c r="Q363">
        <v>64.789672512721594</v>
      </c>
      <c r="R363">
        <v>46.356585576118299</v>
      </c>
      <c r="S363" s="1">
        <f>(Table2[[#This Row],[Close Price]]-Table2[[#This Row],[20D EMA]])/Table2[[#This Row],[20D EMA]]</f>
        <v>-8.607086501219257E-3</v>
      </c>
      <c r="T363" s="1">
        <f>(Table2[[#This Row],[Close Price]]-Table2[[#This Row],[50D EMA]])/Table2[[#This Row],[50D EMA]]</f>
        <v>-1.180370058515972E-2</v>
      </c>
      <c r="U363" s="1">
        <f>(Table2[[#This Row],[Close Price]]-Table2[[#This Row],[200D EMA]])/Table2[[#This Row],[200D EMA]]</f>
        <v>6.6682347968807829E-2</v>
      </c>
      <c r="V363">
        <v>0.48467454724924097</v>
      </c>
      <c r="W363">
        <v>68.8</v>
      </c>
      <c r="X363">
        <v>70.75</v>
      </c>
      <c r="Y363">
        <v>67.099999999999994</v>
      </c>
      <c r="Z363">
        <v>71.91</v>
      </c>
      <c r="AA363">
        <v>67.099999999999994</v>
      </c>
      <c r="AB363">
        <v>72.510000000000005</v>
      </c>
      <c r="AC363" s="1">
        <f>(Table2[[#This Row],[Close Price]]/Table2[[#This Row],[Day Low]])-1</f>
        <v>4.505813953488369E-3</v>
      </c>
      <c r="AD363" s="1">
        <f>(Table2[[#This Row],[Day High]]/Table2[[#This Row],[Close Price]])-1</f>
        <v>2.3730285052814271E-2</v>
      </c>
      <c r="AE363" s="1">
        <f>(Table2[[#This Row],[Close Price]]/Table2[[#This Row],[Current Week Low]])-1</f>
        <v>2.9955290611028307E-2</v>
      </c>
      <c r="AF363" s="1">
        <f>(Table2[[#This Row],[Current Week High]]/Table2[[#This Row],[Close Price]])-1</f>
        <v>4.0515120821878137E-2</v>
      </c>
      <c r="AG363" s="1">
        <f>(Table2[[#This Row],[Close Price]]/Table2[[#This Row],[Current Month Low]])-1</f>
        <v>2.9955290611028307E-2</v>
      </c>
      <c r="AH363" s="1">
        <f>(Table2[[#This Row],[Current Month High]]/Table2[[#This Row],[Close Price]])-1</f>
        <v>4.919693242656642E-2</v>
      </c>
      <c r="AI363">
        <v>21.820286499782899</v>
      </c>
      <c r="AJ363">
        <v>58.5091743119265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-0.19</v>
      </c>
      <c r="AM363" t="s">
        <v>3227</v>
      </c>
      <c r="AN363">
        <v>-4.04</v>
      </c>
      <c r="AO363" t="s">
        <v>3227</v>
      </c>
      <c r="AP363">
        <v>6.1888507982429002E-2</v>
      </c>
      <c r="AQ363">
        <f>(Table2[[#This Row],[Sharpe Ratio]]-AVERAGE(Table2[Sharpe Ratio]))/_xlfn.STDEV.P(Table2[Sharpe Ratio])</f>
        <v>-1.5745898463927693E-2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568</v>
      </c>
      <c r="AT363">
        <f>_xlfn.RANK.AVG(Table2[[#This Row],[6M Return vs Nifty Z-Score]],Table2[6M Return vs Nifty Z-Score])</f>
        <v>170</v>
      </c>
      <c r="AU363">
        <f>_xlfn.RANK.AVG(Table2[[#This Row],[Sharpe Ratio Z-Score]],Table2[Sharpe Ratio Z-Score])</f>
        <v>356</v>
      </c>
      <c r="AV363">
        <f>(Table2[[#This Row],[Rank 1Y]]+Table2[[#This Row],[Rank 6M]]+Table2[[#This Row],[Rank Sharpe]])/3</f>
        <v>364.66666666666669</v>
      </c>
    </row>
    <row r="364" spans="1:48" x14ac:dyDescent="0.3">
      <c r="A364" t="s">
        <v>245</v>
      </c>
      <c r="B364" t="s">
        <v>246</v>
      </c>
      <c r="C364" t="s">
        <v>3168</v>
      </c>
      <c r="D364" t="s">
        <v>34</v>
      </c>
      <c r="E364">
        <v>112393.743274176</v>
      </c>
      <c r="F364">
        <v>59.46</v>
      </c>
      <c r="G364">
        <v>43.545405366929998</v>
      </c>
      <c r="H364">
        <f>(Table2[[#This Row],[1Y Return vs Nifty]]-AVERAGE(Table2[1Y Return vs Nifty]))/_xlfn.STDEV.P(Table2[1Y Return vs Nifty])</f>
        <v>0.23945415555605792</v>
      </c>
      <c r="I364">
        <v>-10.9760470932698</v>
      </c>
      <c r="J364">
        <f>(Table2[[#This Row],[1M Return vs Nifty]]-AVERAGE(Table2[1M Return vs Nifty]))/_xlfn.STDEV.P(Table2[1M Return vs Nifty])</f>
        <v>-0.9239465436210762</v>
      </c>
      <c r="K364">
        <v>-10.122980423960099</v>
      </c>
      <c r="L364">
        <f>(Table2[[#This Row],[6M Return vs Nifty]]-AVERAGE(Table2[6M Return vs Nifty]))/_xlfn.STDEV.P(Table2[6M Return vs Nifty])</f>
        <v>-0.88514392452502055</v>
      </c>
      <c r="M364">
        <v>-5.6785481833705704</v>
      </c>
      <c r="N364">
        <f>(Table2[[#This Row],[1W Return vs Nifty]]-AVERAGE(Table2[1W Return vs Nifty]))/_xlfn.STDEV.P(Table2[1W Return vs Nifty])</f>
        <v>-0.70827376180520185</v>
      </c>
      <c r="O364">
        <v>59.86</v>
      </c>
      <c r="P364">
        <v>61.745752662281603</v>
      </c>
      <c r="Q364">
        <v>57.7758661722455</v>
      </c>
      <c r="R364">
        <v>51.654300342850803</v>
      </c>
      <c r="S364" s="1">
        <f>(Table2[[#This Row],[Close Price]]-Table2[[#This Row],[20D EMA]])/Table2[[#This Row],[20D EMA]]</f>
        <v>-6.6822586034079286E-3</v>
      </c>
      <c r="T364" s="1">
        <f>(Table2[[#This Row],[Close Price]]-Table2[[#This Row],[50D EMA]])/Table2[[#This Row],[50D EMA]]</f>
        <v>-3.7018783701342615E-2</v>
      </c>
      <c r="U364" s="1">
        <f>(Table2[[#This Row],[Close Price]]-Table2[[#This Row],[200D EMA]])/Table2[[#This Row],[200D EMA]]</f>
        <v>2.9149434518794433E-2</v>
      </c>
      <c r="V364">
        <v>0.40091321169396499</v>
      </c>
      <c r="W364">
        <v>57.5</v>
      </c>
      <c r="X364">
        <v>60.8</v>
      </c>
      <c r="Y364">
        <v>56.63</v>
      </c>
      <c r="Z364">
        <v>60.8</v>
      </c>
      <c r="AA364">
        <v>56.63</v>
      </c>
      <c r="AB364">
        <v>61.1</v>
      </c>
      <c r="AC364" s="1">
        <f>(Table2[[#This Row],[Close Price]]/Table2[[#This Row],[Day Low]])-1</f>
        <v>3.4086956521739209E-2</v>
      </c>
      <c r="AD364" s="1">
        <f>(Table2[[#This Row],[Day High]]/Table2[[#This Row],[Close Price]])-1</f>
        <v>2.2536158762193059E-2</v>
      </c>
      <c r="AE364" s="1">
        <f>(Table2[[#This Row],[Close Price]]/Table2[[#This Row],[Current Week Low]])-1</f>
        <v>4.9973512272647014E-2</v>
      </c>
      <c r="AF364" s="1">
        <f>(Table2[[#This Row],[Current Week High]]/Table2[[#This Row],[Close Price]])-1</f>
        <v>2.2536158762193059E-2</v>
      </c>
      <c r="AG364" s="1">
        <f>(Table2[[#This Row],[Close Price]]/Table2[[#This Row],[Current Month Low]])-1</f>
        <v>4.9973512272647014E-2</v>
      </c>
      <c r="AH364" s="1">
        <f>(Table2[[#This Row],[Current Month High]]/Table2[[#This Row],[Close Price]])-1</f>
        <v>2.758156744029594E-2</v>
      </c>
      <c r="AI364">
        <v>40.850992263706701</v>
      </c>
      <c r="AJ364">
        <v>88.164556962025301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-0.06</v>
      </c>
      <c r="AM364" t="s">
        <v>3227</v>
      </c>
      <c r="AN364">
        <v>-2.11</v>
      </c>
      <c r="AO364" t="s">
        <v>3227</v>
      </c>
      <c r="AP364">
        <v>9.6903036191181E-2</v>
      </c>
      <c r="AQ364">
        <f>(Table2[[#This Row],[Sharpe Ratio]]-AVERAGE(Table2[Sharpe Ratio]))/_xlfn.STDEV.P(Table2[Sharpe Ratio])</f>
        <v>0.39154060382310929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231</v>
      </c>
      <c r="AT364">
        <f>_xlfn.RANK.AVG(Table2[[#This Row],[6M Return vs Nifty Z-Score]],Table2[6M Return vs Nifty Z-Score])</f>
        <v>625</v>
      </c>
      <c r="AU364">
        <f>_xlfn.RANK.AVG(Table2[[#This Row],[Sharpe Ratio Z-Score]],Table2[Sharpe Ratio Z-Score])</f>
        <v>238</v>
      </c>
      <c r="AV364">
        <f>(Table2[[#This Row],[Rank 1Y]]+Table2[[#This Row],[Rank 6M]]+Table2[[#This Row],[Rank Sharpe]])/3</f>
        <v>364.66666666666669</v>
      </c>
    </row>
    <row r="365" spans="1:48" x14ac:dyDescent="0.3">
      <c r="A365" t="s">
        <v>757</v>
      </c>
      <c r="B365" t="s">
        <v>758</v>
      </c>
      <c r="C365" t="s">
        <v>3180</v>
      </c>
      <c r="D365" t="s">
        <v>261</v>
      </c>
      <c r="E365">
        <v>22788.804388199998</v>
      </c>
      <c r="F365">
        <v>720.75</v>
      </c>
      <c r="G365">
        <v>13.339923639355201</v>
      </c>
      <c r="H365">
        <f>(Table2[[#This Row],[1Y Return vs Nifty]]-AVERAGE(Table2[1Y Return vs Nifty]))/_xlfn.STDEV.P(Table2[1Y Return vs Nifty])</f>
        <v>-0.25730665044550421</v>
      </c>
      <c r="I365">
        <v>11.6056267392148</v>
      </c>
      <c r="J365">
        <f>(Table2[[#This Row],[1M Return vs Nifty]]-AVERAGE(Table2[1M Return vs Nifty]))/_xlfn.STDEV.P(Table2[1M Return vs Nifty])</f>
        <v>1.2342285843748009</v>
      </c>
      <c r="K365">
        <v>8.8045194423402806E-2</v>
      </c>
      <c r="L365">
        <f>(Table2[[#This Row],[6M Return vs Nifty]]-AVERAGE(Table2[6M Return vs Nifty]))/_xlfn.STDEV.P(Table2[6M Return vs Nifty])</f>
        <v>-0.59547995203086235</v>
      </c>
      <c r="M365">
        <v>0.93669981218076803</v>
      </c>
      <c r="N365">
        <f>(Table2[[#This Row],[1W Return vs Nifty]]-AVERAGE(Table2[1W Return vs Nifty]))/_xlfn.STDEV.P(Table2[1W Return vs Nifty])</f>
        <v>0.87027905458649268</v>
      </c>
      <c r="O365">
        <v>700.83</v>
      </c>
      <c r="P365">
        <v>686.02090484524695</v>
      </c>
      <c r="Q365">
        <v>633.733857006981</v>
      </c>
      <c r="R365">
        <v>63.4244521981622</v>
      </c>
      <c r="S365" s="1">
        <f>(Table2[[#This Row],[Close Price]]-Table2[[#This Row],[20D EMA]])/Table2[[#This Row],[20D EMA]]</f>
        <v>2.8423440777363921E-2</v>
      </c>
      <c r="T365" s="1">
        <f>(Table2[[#This Row],[Close Price]]-Table2[[#This Row],[50D EMA]])/Table2[[#This Row],[50D EMA]]</f>
        <v>5.0623960449991338E-2</v>
      </c>
      <c r="U365" s="1">
        <f>(Table2[[#This Row],[Close Price]]-Table2[[#This Row],[200D EMA]])/Table2[[#This Row],[200D EMA]]</f>
        <v>0.13730707619754084</v>
      </c>
      <c r="V365">
        <v>0.60821960471569803</v>
      </c>
      <c r="W365">
        <v>717</v>
      </c>
      <c r="X365">
        <v>734</v>
      </c>
      <c r="Y365">
        <v>687.4</v>
      </c>
      <c r="Z365">
        <v>740</v>
      </c>
      <c r="AA365">
        <v>687</v>
      </c>
      <c r="AB365">
        <v>740</v>
      </c>
      <c r="AC365" s="1">
        <f>(Table2[[#This Row],[Close Price]]/Table2[[#This Row],[Day Low]])-1</f>
        <v>5.2301255230124966E-3</v>
      </c>
      <c r="AD365" s="1">
        <f>(Table2[[#This Row],[Day High]]/Table2[[#This Row],[Close Price]])-1</f>
        <v>1.8383628165105748E-2</v>
      </c>
      <c r="AE365" s="1">
        <f>(Table2[[#This Row],[Close Price]]/Table2[[#This Row],[Current Week Low]])-1</f>
        <v>4.8516147803316922E-2</v>
      </c>
      <c r="AF365" s="1">
        <f>(Table2[[#This Row],[Current Week High]]/Table2[[#This Row],[Close Price]])-1</f>
        <v>2.6708289975719834E-2</v>
      </c>
      <c r="AG365" s="1">
        <f>(Table2[[#This Row],[Close Price]]/Table2[[#This Row],[Current Month Low]])-1</f>
        <v>4.9126637554585129E-2</v>
      </c>
      <c r="AH365" s="1">
        <f>(Table2[[#This Row],[Current Month High]]/Table2[[#This Row],[Close Price]])-1</f>
        <v>2.6708289975719834E-2</v>
      </c>
      <c r="AI365">
        <v>10.849809226500099</v>
      </c>
      <c r="AJ365">
        <v>54.402313624678598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-0.04</v>
      </c>
      <c r="AM365" t="s">
        <v>3227</v>
      </c>
      <c r="AN365">
        <v>-0.21</v>
      </c>
      <c r="AO365" t="s">
        <v>3227</v>
      </c>
      <c r="AP365">
        <v>0.113919256665667</v>
      </c>
      <c r="AQ365">
        <f>(Table2[[#This Row],[Sharpe Ratio]]-AVERAGE(Table2[Sharpe Ratio]))/_xlfn.STDEV.P(Table2[Sharpe Ratio])</f>
        <v>0.58947207038121574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1.8411931068661427</v>
      </c>
      <c r="AS365">
        <f>_xlfn.RANK.AVG(Table2[[#This Row],[1Y Return vs Nifty Z-Score]],Table2[1Y Return vs Nifty Z-Score])</f>
        <v>376</v>
      </c>
      <c r="AT365">
        <f>_xlfn.RANK.AVG(Table2[[#This Row],[6M Return vs Nifty Z-Score]],Table2[6M Return vs Nifty Z-Score])</f>
        <v>524</v>
      </c>
      <c r="AU365">
        <f>_xlfn.RANK.AVG(Table2[[#This Row],[Sharpe Ratio Z-Score]],Table2[Sharpe Ratio Z-Score])</f>
        <v>198</v>
      </c>
      <c r="AV365">
        <f>(Table2[[#This Row],[Rank 1Y]]+Table2[[#This Row],[Rank 6M]]+Table2[[#This Row],[Rank Sharpe]])/3</f>
        <v>366</v>
      </c>
    </row>
    <row r="366" spans="1:48" x14ac:dyDescent="0.3">
      <c r="A366" t="s">
        <v>1216</v>
      </c>
      <c r="B366" t="s">
        <v>1217</v>
      </c>
      <c r="C366" t="s">
        <v>3184</v>
      </c>
      <c r="D366" t="s">
        <v>1218</v>
      </c>
      <c r="E366">
        <v>10046.148501600001</v>
      </c>
      <c r="F366">
        <v>522.4</v>
      </c>
      <c r="G366">
        <v>2.66327177018968</v>
      </c>
      <c r="H366">
        <f>(Table2[[#This Row],[1Y Return vs Nifty]]-AVERAGE(Table2[1Y Return vs Nifty]))/_xlfn.STDEV.P(Table2[1Y Return vs Nifty])</f>
        <v>-0.43289538085409507</v>
      </c>
      <c r="I366">
        <v>-0.71785115437941904</v>
      </c>
      <c r="J366">
        <f>(Table2[[#This Row],[1M Return vs Nifty]]-AVERAGE(Table2[1M Return vs Nifty]))/_xlfn.STDEV.P(Table2[1M Return vs Nifty])</f>
        <v>5.6449484487954477E-2</v>
      </c>
      <c r="K366">
        <v>35.910410391512102</v>
      </c>
      <c r="L366">
        <f>(Table2[[#This Row],[6M Return vs Nifty]]-AVERAGE(Table2[6M Return vs Nifty]))/_xlfn.STDEV.P(Table2[6M Return vs Nifty])</f>
        <v>0.42072047630259252</v>
      </c>
      <c r="M366">
        <v>-0.113920050191032</v>
      </c>
      <c r="N366">
        <f>(Table2[[#This Row],[1W Return vs Nifty]]-AVERAGE(Table2[1W Return vs Nifty]))/_xlfn.STDEV.P(Table2[1W Return vs Nifty])</f>
        <v>0.61957659508393892</v>
      </c>
      <c r="O366">
        <v>514.22</v>
      </c>
      <c r="P366">
        <v>514.21804637679998</v>
      </c>
      <c r="Q366">
        <v>458.62727440705999</v>
      </c>
      <c r="R366">
        <v>60.475448544530103</v>
      </c>
      <c r="S366" s="1">
        <f>(Table2[[#This Row],[Close Price]]-Table2[[#This Row],[20D EMA]])/Table2[[#This Row],[20D EMA]]</f>
        <v>1.5907588191824414E-2</v>
      </c>
      <c r="T366" s="1">
        <f>(Table2[[#This Row],[Close Price]]-Table2[[#This Row],[50D EMA]])/Table2[[#This Row],[50D EMA]]</f>
        <v>1.5911447839783842E-2</v>
      </c>
      <c r="U366" s="1">
        <f>(Table2[[#This Row],[Close Price]]-Table2[[#This Row],[200D EMA]])/Table2[[#This Row],[200D EMA]]</f>
        <v>0.1390513149820605</v>
      </c>
      <c r="V366">
        <v>0.44843366521060901</v>
      </c>
      <c r="W366">
        <v>515.1</v>
      </c>
      <c r="X366">
        <v>525.5</v>
      </c>
      <c r="Y366">
        <v>488.3</v>
      </c>
      <c r="Z366">
        <v>533</v>
      </c>
      <c r="AA366">
        <v>488.3</v>
      </c>
      <c r="AB366">
        <v>533</v>
      </c>
      <c r="AC366" s="1">
        <f>(Table2[[#This Row],[Close Price]]/Table2[[#This Row],[Day Low]])-1</f>
        <v>1.4172005435837631E-2</v>
      </c>
      <c r="AD366" s="1">
        <f>(Table2[[#This Row],[Day High]]/Table2[[#This Row],[Close Price]])-1</f>
        <v>5.9341500765697219E-3</v>
      </c>
      <c r="AE366" s="1">
        <f>(Table2[[#This Row],[Close Price]]/Table2[[#This Row],[Current Week Low]])-1</f>
        <v>6.9834118369854536E-2</v>
      </c>
      <c r="AF366" s="1">
        <f>(Table2[[#This Row],[Current Week High]]/Table2[[#This Row],[Close Price]])-1</f>
        <v>2.0290964777947895E-2</v>
      </c>
      <c r="AG366" s="1">
        <f>(Table2[[#This Row],[Close Price]]/Table2[[#This Row],[Current Month Low]])-1</f>
        <v>6.9834118369854536E-2</v>
      </c>
      <c r="AH366" s="1">
        <f>(Table2[[#This Row],[Current Month High]]/Table2[[#This Row],[Close Price]])-1</f>
        <v>2.0290964777947895E-2</v>
      </c>
      <c r="AI366">
        <v>11.2940275650842</v>
      </c>
      <c r="AJ366">
        <v>68.733850129198899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-0.1</v>
      </c>
      <c r="AM366" t="s">
        <v>3227</v>
      </c>
      <c r="AN366">
        <v>0.02</v>
      </c>
      <c r="AO366" t="s">
        <v>3226</v>
      </c>
      <c r="AP366">
        <v>2.9329259335612999E-2</v>
      </c>
      <c r="AQ366">
        <f>(Table2[[#This Row],[Sharpe Ratio]]-AVERAGE(Table2[Sharpe Ratio]))/_xlfn.STDEV.P(Table2[Sharpe Ratio])</f>
        <v>-0.39447276347823385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0.26937841154215708</v>
      </c>
      <c r="AS366">
        <f>_xlfn.RANK.AVG(Table2[[#This Row],[1Y Return vs Nifty Z-Score]],Table2[1Y Return vs Nifty Z-Score])</f>
        <v>453</v>
      </c>
      <c r="AT366">
        <f>_xlfn.RANK.AVG(Table2[[#This Row],[6M Return vs Nifty Z-Score]],Table2[6M Return vs Nifty Z-Score])</f>
        <v>198</v>
      </c>
      <c r="AU366">
        <f>_xlfn.RANK.AVG(Table2[[#This Row],[Sharpe Ratio Z-Score]],Table2[Sharpe Ratio Z-Score])</f>
        <v>447</v>
      </c>
      <c r="AV366">
        <f>(Table2[[#This Row],[Rank 1Y]]+Table2[[#This Row],[Rank 6M]]+Table2[[#This Row],[Rank Sharpe]])/3</f>
        <v>366</v>
      </c>
    </row>
    <row r="367" spans="1:48" x14ac:dyDescent="0.3">
      <c r="A367" t="s">
        <v>181</v>
      </c>
      <c r="B367" t="s">
        <v>182</v>
      </c>
      <c r="C367" t="s">
        <v>3166</v>
      </c>
      <c r="D367" t="s">
        <v>18</v>
      </c>
      <c r="E367">
        <v>148507.04285423999</v>
      </c>
      <c r="F367">
        <v>342.3</v>
      </c>
      <c r="G367">
        <v>66.1793761205858</v>
      </c>
      <c r="H367">
        <f>(Table2[[#This Row],[1Y Return vs Nifty]]-AVERAGE(Table2[1Y Return vs Nifty]))/_xlfn.STDEV.P(Table2[1Y Return vs Nifty])</f>
        <v>0.61169352773390395</v>
      </c>
      <c r="I367">
        <v>-1.3388859302323799</v>
      </c>
      <c r="J367">
        <f>(Table2[[#This Row],[1M Return vs Nifty]]-AVERAGE(Table2[1M Return vs Nifty]))/_xlfn.STDEV.P(Table2[1M Return vs Nifty])</f>
        <v>-2.9040345119647959E-3</v>
      </c>
      <c r="K367">
        <v>-0.73938344723377503</v>
      </c>
      <c r="L367">
        <f>(Table2[[#This Row],[6M Return vs Nifty]]-AVERAGE(Table2[6M Return vs Nifty]))/_xlfn.STDEV.P(Table2[6M Return vs Nifty])</f>
        <v>-0.61895225307634782</v>
      </c>
      <c r="M367">
        <v>-6.9845433596150901</v>
      </c>
      <c r="N367">
        <f>(Table2[[#This Row],[1W Return vs Nifty]]-AVERAGE(Table2[1W Return vs Nifty]))/_xlfn.STDEV.P(Table2[1W Return vs Nifty])</f>
        <v>-1.0199147411065279</v>
      </c>
      <c r="O367">
        <v>346.81</v>
      </c>
      <c r="P367">
        <v>336.93940223845999</v>
      </c>
      <c r="Q367">
        <v>294.77685699705899</v>
      </c>
      <c r="R367">
        <v>38.601073542966802</v>
      </c>
      <c r="S367" s="1">
        <f>(Table2[[#This Row],[Close Price]]-Table2[[#This Row],[20D EMA]])/Table2[[#This Row],[20D EMA]]</f>
        <v>-1.3004238632104008E-2</v>
      </c>
      <c r="T367" s="1">
        <f>(Table2[[#This Row],[Close Price]]-Table2[[#This Row],[50D EMA]])/Table2[[#This Row],[50D EMA]]</f>
        <v>1.5909679087476383E-2</v>
      </c>
      <c r="U367" s="1">
        <f>(Table2[[#This Row],[Close Price]]-Table2[[#This Row],[200D EMA]])/Table2[[#This Row],[200D EMA]]</f>
        <v>0.16121734754575787</v>
      </c>
      <c r="V367">
        <v>0.94137314170772002</v>
      </c>
      <c r="W367">
        <v>341.65</v>
      </c>
      <c r="X367">
        <v>349.75</v>
      </c>
      <c r="Y367">
        <v>338.55</v>
      </c>
      <c r="Z367">
        <v>353.55</v>
      </c>
      <c r="AA367">
        <v>338.55</v>
      </c>
      <c r="AB367">
        <v>367.2</v>
      </c>
      <c r="AC367" s="1">
        <f>(Table2[[#This Row],[Close Price]]/Table2[[#This Row],[Day Low]])-1</f>
        <v>1.9025318308210082E-3</v>
      </c>
      <c r="AD367" s="1">
        <f>(Table2[[#This Row],[Day High]]/Table2[[#This Row],[Close Price]])-1</f>
        <v>2.176453403447276E-2</v>
      </c>
      <c r="AE367" s="1">
        <f>(Table2[[#This Row],[Close Price]]/Table2[[#This Row],[Current Week Low]])-1</f>
        <v>1.107665042091277E-2</v>
      </c>
      <c r="AF367" s="1">
        <f>(Table2[[#This Row],[Current Week High]]/Table2[[#This Row],[Close Price]])-1</f>
        <v>3.2865907099036029E-2</v>
      </c>
      <c r="AG367" s="1">
        <f>(Table2[[#This Row],[Close Price]]/Table2[[#This Row],[Current Month Low]])-1</f>
        <v>1.107665042091277E-2</v>
      </c>
      <c r="AH367" s="1">
        <f>(Table2[[#This Row],[Current Month High]]/Table2[[#This Row],[Close Price]])-1</f>
        <v>7.2743207712532731E-2</v>
      </c>
      <c r="AI367">
        <v>7.2743207712532696</v>
      </c>
      <c r="AJ367">
        <v>106.54699049630401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0.11</v>
      </c>
      <c r="AM367" t="s">
        <v>3226</v>
      </c>
      <c r="AN367">
        <v>-1.68</v>
      </c>
      <c r="AO367" t="s">
        <v>3227</v>
      </c>
      <c r="AP367">
        <v>3.6043571983696003E-2</v>
      </c>
      <c r="AQ367">
        <f>(Table2[[#This Row],[Sharpe Ratio]]-AVERAGE(Table2[Sharpe Ratio]))/_xlfn.STDEV.P(Table2[Sharpe Ratio])</f>
        <v>-0.3163723562016964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-1.3464498571626331</v>
      </c>
      <c r="AS367">
        <f>_xlfn.RANK.AVG(Table2[[#This Row],[1Y Return vs Nifty Z-Score]],Table2[1Y Return vs Nifty Z-Score])</f>
        <v>145</v>
      </c>
      <c r="AT367">
        <f>_xlfn.RANK.AVG(Table2[[#This Row],[6M Return vs Nifty Z-Score]],Table2[6M Return vs Nifty Z-Score])</f>
        <v>530</v>
      </c>
      <c r="AU367">
        <f>_xlfn.RANK.AVG(Table2[[#This Row],[Sharpe Ratio Z-Score]],Table2[Sharpe Ratio Z-Score])</f>
        <v>424</v>
      </c>
      <c r="AV367">
        <f>(Table2[[#This Row],[Rank 1Y]]+Table2[[#This Row],[Rank 6M]]+Table2[[#This Row],[Rank Sharpe]])/3</f>
        <v>366.33333333333331</v>
      </c>
    </row>
    <row r="368" spans="1:48" x14ac:dyDescent="0.3">
      <c r="A368" t="s">
        <v>410</v>
      </c>
      <c r="B368" t="s">
        <v>411</v>
      </c>
      <c r="C368" t="s">
        <v>3168</v>
      </c>
      <c r="D368" t="s">
        <v>412</v>
      </c>
      <c r="E368">
        <v>58890.961815139999</v>
      </c>
      <c r="F368">
        <v>226.1</v>
      </c>
      <c r="G368">
        <v>-1.8016143442868799</v>
      </c>
      <c r="H368">
        <f>(Table2[[#This Row],[1Y Return vs Nifty]]-AVERAGE(Table2[1Y Return vs Nifty]))/_xlfn.STDEV.P(Table2[1Y Return vs Nifty])</f>
        <v>-0.50632511274636116</v>
      </c>
      <c r="I368">
        <v>-1.33251047544993</v>
      </c>
      <c r="J368">
        <f>(Table2[[#This Row],[1M Return vs Nifty]]-AVERAGE(Table2[1M Return vs Nifty]))/_xlfn.STDEV.P(Table2[1M Return vs Nifty])</f>
        <v>-2.2947197178881727E-3</v>
      </c>
      <c r="K368">
        <v>16.644783257254598</v>
      </c>
      <c r="L368">
        <f>(Table2[[#This Row],[6M Return vs Nifty]]-AVERAGE(Table2[6M Return vs Nifty]))/_xlfn.STDEV.P(Table2[6M Return vs Nifty])</f>
        <v>-0.12580230180632465</v>
      </c>
      <c r="M368">
        <v>-3.5611989531167501</v>
      </c>
      <c r="N368">
        <f>(Table2[[#This Row],[1W Return vs Nifty]]-AVERAGE(Table2[1W Return vs Nifty]))/_xlfn.STDEV.P(Table2[1W Return vs Nifty])</f>
        <v>-0.20302473819344363</v>
      </c>
      <c r="O368">
        <v>219.83</v>
      </c>
      <c r="P368">
        <v>220.19599526125401</v>
      </c>
      <c r="Q368">
        <v>206.18331193684901</v>
      </c>
      <c r="R368">
        <v>62.871170407908103</v>
      </c>
      <c r="S368" s="1">
        <f>(Table2[[#This Row],[Close Price]]-Table2[[#This Row],[20D EMA]])/Table2[[#This Row],[20D EMA]]</f>
        <v>2.8522039757994729E-2</v>
      </c>
      <c r="T368" s="1">
        <f>(Table2[[#This Row],[Close Price]]-Table2[[#This Row],[50D EMA]])/Table2[[#This Row],[50D EMA]]</f>
        <v>2.6812498255207182E-2</v>
      </c>
      <c r="U368" s="1">
        <f>(Table2[[#This Row],[Close Price]]-Table2[[#This Row],[200D EMA]])/Table2[[#This Row],[200D EMA]]</f>
        <v>9.6596993597867817E-2</v>
      </c>
      <c r="V368">
        <v>0.83277639504978196</v>
      </c>
      <c r="W368">
        <v>220.87</v>
      </c>
      <c r="X368">
        <v>227.18</v>
      </c>
      <c r="Y368">
        <v>212.8</v>
      </c>
      <c r="Z368">
        <v>227.18</v>
      </c>
      <c r="AA368">
        <v>212.8</v>
      </c>
      <c r="AB368">
        <v>229.45</v>
      </c>
      <c r="AC368" s="1">
        <f>(Table2[[#This Row],[Close Price]]/Table2[[#This Row],[Day Low]])-1</f>
        <v>2.3679087245891184E-2</v>
      </c>
      <c r="AD368" s="1">
        <f>(Table2[[#This Row],[Day High]]/Table2[[#This Row],[Close Price]])-1</f>
        <v>4.7766475011057352E-3</v>
      </c>
      <c r="AE368" s="1">
        <f>(Table2[[#This Row],[Close Price]]/Table2[[#This Row],[Current Week Low]])-1</f>
        <v>6.25E-2</v>
      </c>
      <c r="AF368" s="1">
        <f>(Table2[[#This Row],[Current Week High]]/Table2[[#This Row],[Close Price]])-1</f>
        <v>4.7766475011057352E-3</v>
      </c>
      <c r="AG368" s="1">
        <f>(Table2[[#This Row],[Close Price]]/Table2[[#This Row],[Current Month Low]])-1</f>
        <v>6.25E-2</v>
      </c>
      <c r="AH368" s="1">
        <f>(Table2[[#This Row],[Current Month High]]/Table2[[#This Row],[Close Price]])-1</f>
        <v>1.4816452896948329E-2</v>
      </c>
      <c r="AI368">
        <v>9.1994692613887707</v>
      </c>
      <c r="AJ368">
        <v>45.870967741935402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-0.06</v>
      </c>
      <c r="AM368" t="s">
        <v>3227</v>
      </c>
      <c r="AN368">
        <v>1.85</v>
      </c>
      <c r="AO368" t="s">
        <v>3226</v>
      </c>
      <c r="AP368">
        <v>8.6377021239168003E-2</v>
      </c>
      <c r="AQ368">
        <f>(Table2[[#This Row],[Sharpe Ratio]]-AVERAGE(Table2[Sharpe Ratio]))/_xlfn.STDEV.P(Table2[Sharpe Ratio])</f>
        <v>0.26910274639240855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486</v>
      </c>
      <c r="AT368">
        <f>_xlfn.RANK.AVG(Table2[[#This Row],[6M Return vs Nifty Z-Score]],Table2[6M Return vs Nifty Z-Score])</f>
        <v>345</v>
      </c>
      <c r="AU368">
        <f>_xlfn.RANK.AVG(Table2[[#This Row],[Sharpe Ratio Z-Score]],Table2[Sharpe Ratio Z-Score])</f>
        <v>271</v>
      </c>
      <c r="AV368">
        <f>(Table2[[#This Row],[Rank 1Y]]+Table2[[#This Row],[Rank 6M]]+Table2[[#This Row],[Rank Sharpe]])/3</f>
        <v>367.33333333333331</v>
      </c>
    </row>
    <row r="369" spans="1:48" x14ac:dyDescent="0.3">
      <c r="A369" t="s">
        <v>2009</v>
      </c>
      <c r="B369" t="s">
        <v>2010</v>
      </c>
      <c r="C369" t="s">
        <v>3175</v>
      </c>
      <c r="D369" t="s">
        <v>127</v>
      </c>
      <c r="E369">
        <v>3440.92311015</v>
      </c>
      <c r="F369">
        <v>637.75</v>
      </c>
      <c r="G369">
        <v>39.978637488830799</v>
      </c>
      <c r="H369">
        <f>(Table2[[#This Row],[1Y Return vs Nifty]]-AVERAGE(Table2[1Y Return vs Nifty]))/_xlfn.STDEV.P(Table2[1Y Return vs Nifty])</f>
        <v>0.18079491939736017</v>
      </c>
      <c r="I369">
        <v>-11.029106667194799</v>
      </c>
      <c r="J369">
        <f>(Table2[[#This Row],[1M Return vs Nifty]]-AVERAGE(Table2[1M Return vs Nifty]))/_xlfn.STDEV.P(Table2[1M Return vs Nifty])</f>
        <v>-0.92901755180215539</v>
      </c>
      <c r="K369">
        <v>4.3167300818191299</v>
      </c>
      <c r="L369">
        <f>(Table2[[#This Row],[6M Return vs Nifty]]-AVERAGE(Table2[6M Return vs Nifty]))/_xlfn.STDEV.P(Table2[6M Return vs Nifty])</f>
        <v>-0.47552161398656195</v>
      </c>
      <c r="M369">
        <v>-2.3235650658897602</v>
      </c>
      <c r="N369">
        <f>(Table2[[#This Row],[1W Return vs Nifty]]-AVERAGE(Table2[1W Return vs Nifty]))/_xlfn.STDEV.P(Table2[1W Return vs Nifty])</f>
        <v>9.2303639466438783E-2</v>
      </c>
      <c r="O369">
        <v>657.61</v>
      </c>
      <c r="P369">
        <v>682.29887715722703</v>
      </c>
      <c r="Q369">
        <v>634.47227525310404</v>
      </c>
      <c r="R369">
        <v>39.536285117591902</v>
      </c>
      <c r="S369" s="1">
        <f>(Table2[[#This Row],[Close Price]]-Table2[[#This Row],[20D EMA]])/Table2[[#This Row],[20D EMA]]</f>
        <v>-3.0200270677149092E-2</v>
      </c>
      <c r="T369" s="1">
        <f>(Table2[[#This Row],[Close Price]]-Table2[[#This Row],[50D EMA]])/Table2[[#This Row],[50D EMA]]</f>
        <v>-6.5292320782995086E-2</v>
      </c>
      <c r="U369" s="1">
        <f>(Table2[[#This Row],[Close Price]]-Table2[[#This Row],[200D EMA]])/Table2[[#This Row],[200D EMA]]</f>
        <v>5.1660645779808174E-3</v>
      </c>
      <c r="V369">
        <v>0.66151916491519502</v>
      </c>
      <c r="W369">
        <v>618</v>
      </c>
      <c r="X369">
        <v>649.9</v>
      </c>
      <c r="Y369">
        <v>618</v>
      </c>
      <c r="Z369">
        <v>654.1</v>
      </c>
      <c r="AA369">
        <v>618</v>
      </c>
      <c r="AB369">
        <v>672</v>
      </c>
      <c r="AC369" s="1">
        <f>(Table2[[#This Row],[Close Price]]/Table2[[#This Row],[Day Low]])-1</f>
        <v>3.1957928802589075E-2</v>
      </c>
      <c r="AD369" s="1">
        <f>(Table2[[#This Row],[Day High]]/Table2[[#This Row],[Close Price]])-1</f>
        <v>1.9051352410819344E-2</v>
      </c>
      <c r="AE369" s="1">
        <f>(Table2[[#This Row],[Close Price]]/Table2[[#This Row],[Current Week Low]])-1</f>
        <v>3.1957928802589075E-2</v>
      </c>
      <c r="AF369" s="1">
        <f>(Table2[[#This Row],[Current Week High]]/Table2[[#This Row],[Close Price]])-1</f>
        <v>2.5637005096040832E-2</v>
      </c>
      <c r="AG369" s="1">
        <f>(Table2[[#This Row],[Close Price]]/Table2[[#This Row],[Current Month Low]])-1</f>
        <v>3.1957928802589075E-2</v>
      </c>
      <c r="AH369" s="1">
        <f>(Table2[[#This Row],[Current Month High]]/Table2[[#This Row],[Close Price]])-1</f>
        <v>5.3704429635436979E-2</v>
      </c>
      <c r="AI369">
        <v>37.985103880830998</v>
      </c>
      <c r="AJ369">
        <v>72.831978319783204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-0.13</v>
      </c>
      <c r="AM369" t="s">
        <v>3227</v>
      </c>
      <c r="AN369">
        <v>-5.37</v>
      </c>
      <c r="AO369" t="s">
        <v>3227</v>
      </c>
      <c r="AP369">
        <v>5.6189530000219E-2</v>
      </c>
      <c r="AQ369">
        <f>(Table2[[#This Row],[Sharpe Ratio]]-AVERAGE(Table2[Sharpe Ratio]))/_xlfn.STDEV.P(Table2[Sharpe Ratio])</f>
        <v>-8.2036005106146462E-2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247</v>
      </c>
      <c r="AT369">
        <f>_xlfn.RANK.AVG(Table2[[#This Row],[6M Return vs Nifty Z-Score]],Table2[6M Return vs Nifty Z-Score])</f>
        <v>484</v>
      </c>
      <c r="AU369">
        <f>_xlfn.RANK.AVG(Table2[[#This Row],[Sharpe Ratio Z-Score]],Table2[Sharpe Ratio Z-Score])</f>
        <v>371</v>
      </c>
      <c r="AV369">
        <f>(Table2[[#This Row],[Rank 1Y]]+Table2[[#This Row],[Rank 6M]]+Table2[[#This Row],[Rank Sharpe]])/3</f>
        <v>367.33333333333331</v>
      </c>
    </row>
    <row r="370" spans="1:48" x14ac:dyDescent="0.3">
      <c r="A370" t="s">
        <v>1032</v>
      </c>
      <c r="B370" t="s">
        <v>1033</v>
      </c>
      <c r="C370" t="s">
        <v>3172</v>
      </c>
      <c r="D370" t="s">
        <v>279</v>
      </c>
      <c r="E370">
        <v>13378.925159385</v>
      </c>
      <c r="F370">
        <v>1317.45</v>
      </c>
      <c r="G370">
        <v>3.22157336473839</v>
      </c>
      <c r="H370">
        <f>(Table2[[#This Row],[1Y Return vs Nifty]]-AVERAGE(Table2[1Y Return vs Nifty]))/_xlfn.STDEV.P(Table2[1Y Return vs Nifty])</f>
        <v>-0.42371352596426604</v>
      </c>
      <c r="I370">
        <v>1.6067408591636401</v>
      </c>
      <c r="J370">
        <f>(Table2[[#This Row],[1M Return vs Nifty]]-AVERAGE(Table2[1M Return vs Nifty]))/_xlfn.STDEV.P(Table2[1M Return vs Nifty])</f>
        <v>0.2786153302787796</v>
      </c>
      <c r="K370">
        <v>4.0221487290684204</v>
      </c>
      <c r="L370">
        <f>(Table2[[#This Row],[6M Return vs Nifty]]-AVERAGE(Table2[6M Return vs Nifty]))/_xlfn.STDEV.P(Table2[6M Return vs Nifty])</f>
        <v>-0.48387822849811996</v>
      </c>
      <c r="M370">
        <v>-0.93388006839660398</v>
      </c>
      <c r="N370">
        <f>(Table2[[#This Row],[1W Return vs Nifty]]-AVERAGE(Table2[1W Return vs Nifty]))/_xlfn.STDEV.P(Table2[1W Return vs Nifty])</f>
        <v>0.42391496653465049</v>
      </c>
      <c r="O370">
        <v>1269.52</v>
      </c>
      <c r="P370">
        <v>1250.0353824751701</v>
      </c>
      <c r="Q370">
        <v>1213.89739153563</v>
      </c>
      <c r="R370">
        <v>70.846243444953899</v>
      </c>
      <c r="S370" s="1">
        <f>(Table2[[#This Row],[Close Price]]-Table2[[#This Row],[20D EMA]])/Table2[[#This Row],[20D EMA]]</f>
        <v>3.7754426869998158E-2</v>
      </c>
      <c r="T370" s="1">
        <f>(Table2[[#This Row],[Close Price]]-Table2[[#This Row],[50D EMA]])/Table2[[#This Row],[50D EMA]]</f>
        <v>5.3930167473614732E-2</v>
      </c>
      <c r="U370" s="1">
        <f>(Table2[[#This Row],[Close Price]]-Table2[[#This Row],[200D EMA]])/Table2[[#This Row],[200D EMA]]</f>
        <v>8.5305899152952044E-2</v>
      </c>
      <c r="V370">
        <v>0.983274526135692</v>
      </c>
      <c r="W370">
        <v>1306.55</v>
      </c>
      <c r="X370">
        <v>1348.3</v>
      </c>
      <c r="Y370">
        <v>1261.05</v>
      </c>
      <c r="Z370">
        <v>1361</v>
      </c>
      <c r="AA370">
        <v>1250.05</v>
      </c>
      <c r="AB370">
        <v>1361</v>
      </c>
      <c r="AC370" s="1">
        <f>(Table2[[#This Row],[Close Price]]/Table2[[#This Row],[Day Low]])-1</f>
        <v>8.3425816080517912E-3</v>
      </c>
      <c r="AD370" s="1">
        <f>(Table2[[#This Row],[Day High]]/Table2[[#This Row],[Close Price]])-1</f>
        <v>2.3416448442066029E-2</v>
      </c>
      <c r="AE370" s="1">
        <f>(Table2[[#This Row],[Close Price]]/Table2[[#This Row],[Current Week Low]])-1</f>
        <v>4.4724634233376914E-2</v>
      </c>
      <c r="AF370" s="1">
        <f>(Table2[[#This Row],[Current Week High]]/Table2[[#This Row],[Close Price]])-1</f>
        <v>3.3056282970890694E-2</v>
      </c>
      <c r="AG370" s="1">
        <f>(Table2[[#This Row],[Close Price]]/Table2[[#This Row],[Current Month Low]])-1</f>
        <v>5.3917843286268585E-2</v>
      </c>
      <c r="AH370" s="1">
        <f>(Table2[[#This Row],[Current Month High]]/Table2[[#This Row],[Close Price]])-1</f>
        <v>3.3056282970890694E-2</v>
      </c>
      <c r="AI370">
        <v>25.1660404569433</v>
      </c>
      <c r="AJ370">
        <v>32.6803967974218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-0.14000000000000001</v>
      </c>
      <c r="AM370" t="s">
        <v>3227</v>
      </c>
      <c r="AN370">
        <v>6.37</v>
      </c>
      <c r="AO370" t="s">
        <v>3226</v>
      </c>
      <c r="AP370">
        <v>0.123657813995098</v>
      </c>
      <c r="AQ370">
        <f>(Table2[[#This Row],[Sharpe Ratio]]-AVERAGE(Table2[Sharpe Ratio]))/_xlfn.STDEV.P(Table2[Sharpe Ratio])</f>
        <v>0.70275027674112112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0.49768881909216522</v>
      </c>
      <c r="AS370">
        <f>_xlfn.RANK.AVG(Table2[[#This Row],[1Y Return vs Nifty Z-Score]],Table2[1Y Return vs Nifty Z-Score])</f>
        <v>447</v>
      </c>
      <c r="AT370">
        <f>_xlfn.RANK.AVG(Table2[[#This Row],[6M Return vs Nifty Z-Score]],Table2[6M Return vs Nifty Z-Score])</f>
        <v>487</v>
      </c>
      <c r="AU370">
        <f>_xlfn.RANK.AVG(Table2[[#This Row],[Sharpe Ratio Z-Score]],Table2[Sharpe Ratio Z-Score])</f>
        <v>171</v>
      </c>
      <c r="AV370">
        <f>(Table2[[#This Row],[Rank 1Y]]+Table2[[#This Row],[Rank 6M]]+Table2[[#This Row],[Rank Sharpe]])/3</f>
        <v>368.33333333333331</v>
      </c>
    </row>
    <row r="371" spans="1:48" x14ac:dyDescent="0.3">
      <c r="A371" t="s">
        <v>1044</v>
      </c>
      <c r="B371" t="s">
        <v>1045</v>
      </c>
      <c r="C371" t="s">
        <v>3179</v>
      </c>
      <c r="D371" t="s">
        <v>792</v>
      </c>
      <c r="E371">
        <v>13210.816605579999</v>
      </c>
      <c r="F371">
        <v>2813.8</v>
      </c>
      <c r="G371">
        <v>36.292988772167398</v>
      </c>
      <c r="H371">
        <f>(Table2[[#This Row],[1Y Return vs Nifty]]-AVERAGE(Table2[1Y Return vs Nifty]))/_xlfn.STDEV.P(Table2[1Y Return vs Nifty])</f>
        <v>0.12018056324700267</v>
      </c>
      <c r="I371">
        <v>3.5555165825424502</v>
      </c>
      <c r="J371">
        <f>(Table2[[#This Row],[1M Return vs Nifty]]-AVERAGE(Table2[1M Return vs Nifty]))/_xlfn.STDEV.P(Table2[1M Return vs Nifty])</f>
        <v>0.46486367163016867</v>
      </c>
      <c r="K371">
        <v>5.27262093603722</v>
      </c>
      <c r="L371">
        <f>(Table2[[#This Row],[6M Return vs Nifty]]-AVERAGE(Table2[6M Return vs Nifty]))/_xlfn.STDEV.P(Table2[6M Return vs Nifty])</f>
        <v>-0.44840512711719688</v>
      </c>
      <c r="M371">
        <v>-6.5175356198800802</v>
      </c>
      <c r="N371">
        <f>(Table2[[#This Row],[1W Return vs Nifty]]-AVERAGE(Table2[1W Return vs Nifty]))/_xlfn.STDEV.P(Table2[1W Return vs Nifty])</f>
        <v>-0.90847577716576977</v>
      </c>
      <c r="O371">
        <v>2764.33</v>
      </c>
      <c r="P371">
        <v>2639.0869013346701</v>
      </c>
      <c r="Q371">
        <v>2409.7965734097102</v>
      </c>
      <c r="R371">
        <v>54.2733929203524</v>
      </c>
      <c r="S371" s="1">
        <f>(Table2[[#This Row],[Close Price]]-Table2[[#This Row],[20D EMA]])/Table2[[#This Row],[20D EMA]]</f>
        <v>1.7895837327670812E-2</v>
      </c>
      <c r="T371" s="1">
        <f>(Table2[[#This Row],[Close Price]]-Table2[[#This Row],[50D EMA]])/Table2[[#This Row],[50D EMA]]</f>
        <v>6.6202101407487626E-2</v>
      </c>
      <c r="U371" s="1">
        <f>(Table2[[#This Row],[Close Price]]-Table2[[#This Row],[200D EMA]])/Table2[[#This Row],[200D EMA]]</f>
        <v>0.16765042786107487</v>
      </c>
      <c r="V371">
        <v>1.05994028456601</v>
      </c>
      <c r="W371">
        <v>2777.5</v>
      </c>
      <c r="X371">
        <v>2864.05</v>
      </c>
      <c r="Y371">
        <v>2692.4</v>
      </c>
      <c r="Z371">
        <v>2875.1</v>
      </c>
      <c r="AA371">
        <v>2692.4</v>
      </c>
      <c r="AB371">
        <v>2995</v>
      </c>
      <c r="AC371" s="1">
        <f>(Table2[[#This Row],[Close Price]]/Table2[[#This Row],[Day Low]])-1</f>
        <v>1.3069306930693081E-2</v>
      </c>
      <c r="AD371" s="1">
        <f>(Table2[[#This Row],[Day High]]/Table2[[#This Row],[Close Price]])-1</f>
        <v>1.7858412111735111E-2</v>
      </c>
      <c r="AE371" s="1">
        <f>(Table2[[#This Row],[Close Price]]/Table2[[#This Row],[Current Week Low]])-1</f>
        <v>4.5089882632595391E-2</v>
      </c>
      <c r="AF371" s="1">
        <f>(Table2[[#This Row],[Current Week High]]/Table2[[#This Row],[Close Price]])-1</f>
        <v>2.1785485819887596E-2</v>
      </c>
      <c r="AG371" s="1">
        <f>(Table2[[#This Row],[Close Price]]/Table2[[#This Row],[Current Month Low]])-1</f>
        <v>4.5089882632595391E-2</v>
      </c>
      <c r="AH371" s="1">
        <f>(Table2[[#This Row],[Current Month High]]/Table2[[#This Row],[Close Price]])-1</f>
        <v>6.4396900987987671E-2</v>
      </c>
      <c r="AI371">
        <v>6.43969009879876</v>
      </c>
      <c r="AJ371">
        <v>66.084287569354203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-0.05</v>
      </c>
      <c r="AM371" t="s">
        <v>3227</v>
      </c>
      <c r="AN371">
        <v>-1.61</v>
      </c>
      <c r="AO371" t="s">
        <v>3227</v>
      </c>
      <c r="AP371">
        <v>5.358017895357E-2</v>
      </c>
      <c r="AQ371">
        <f>(Table2[[#This Row],[Sharpe Ratio]]-AVERAGE(Table2[Sharpe Ratio]))/_xlfn.STDEV.P(Table2[Sharpe Ratio])</f>
        <v>-0.11238779093323785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-0.88422446033903324</v>
      </c>
      <c r="AS371">
        <f>_xlfn.RANK.AVG(Table2[[#This Row],[1Y Return vs Nifty Z-Score]],Table2[1Y Return vs Nifty Z-Score])</f>
        <v>264</v>
      </c>
      <c r="AT371">
        <f>_xlfn.RANK.AVG(Table2[[#This Row],[6M Return vs Nifty Z-Score]],Table2[6M Return vs Nifty Z-Score])</f>
        <v>467</v>
      </c>
      <c r="AU371">
        <f>_xlfn.RANK.AVG(Table2[[#This Row],[Sharpe Ratio Z-Score]],Table2[Sharpe Ratio Z-Score])</f>
        <v>376</v>
      </c>
      <c r="AV371">
        <f>(Table2[[#This Row],[Rank 1Y]]+Table2[[#This Row],[Rank 6M]]+Table2[[#This Row],[Rank Sharpe]])/3</f>
        <v>369</v>
      </c>
    </row>
    <row r="372" spans="1:48" x14ac:dyDescent="0.3">
      <c r="A372" t="s">
        <v>1647</v>
      </c>
      <c r="B372" t="s">
        <v>1648</v>
      </c>
      <c r="C372" t="s">
        <v>3168</v>
      </c>
      <c r="D372" t="s">
        <v>51</v>
      </c>
      <c r="E372">
        <v>5547.2176644599904</v>
      </c>
      <c r="F372">
        <v>61.77</v>
      </c>
      <c r="G372">
        <v>70.379436304145699</v>
      </c>
      <c r="H372">
        <f>(Table2[[#This Row],[1Y Return vs Nifty]]-AVERAGE(Table2[1Y Return vs Nifty]))/_xlfn.STDEV.P(Table2[1Y Return vs Nifty])</f>
        <v>0.68076791962269712</v>
      </c>
      <c r="I372">
        <v>-11.3179112491688</v>
      </c>
      <c r="J372">
        <f>(Table2[[#This Row],[1M Return vs Nifty]]-AVERAGE(Table2[1M Return vs Nifty]))/_xlfn.STDEV.P(Table2[1M Return vs Nifty])</f>
        <v>-0.95661917559192544</v>
      </c>
      <c r="K372">
        <v>-5.1619171464668598</v>
      </c>
      <c r="L372">
        <f>(Table2[[#This Row],[6M Return vs Nifty]]-AVERAGE(Table2[6M Return vs Nifty]))/_xlfn.STDEV.P(Table2[6M Return vs Nifty])</f>
        <v>-0.74440964860993597</v>
      </c>
      <c r="M372">
        <v>-5.66113173300527</v>
      </c>
      <c r="N372">
        <f>(Table2[[#This Row],[1W Return vs Nifty]]-AVERAGE(Table2[1W Return vs Nifty]))/_xlfn.STDEV.P(Table2[1W Return vs Nifty])</f>
        <v>-0.70411778960367899</v>
      </c>
      <c r="O372">
        <v>62.34</v>
      </c>
      <c r="P372">
        <v>65.033083530024598</v>
      </c>
      <c r="Q372">
        <v>62.168975585845999</v>
      </c>
      <c r="R372">
        <v>50.6126598673129</v>
      </c>
      <c r="S372" s="1">
        <f>(Table2[[#This Row],[Close Price]]-Table2[[#This Row],[20D EMA]])/Table2[[#This Row],[20D EMA]]</f>
        <v>-9.1434071222329209E-3</v>
      </c>
      <c r="T372" s="1">
        <f>(Table2[[#This Row],[Close Price]]-Table2[[#This Row],[50D EMA]])/Table2[[#This Row],[50D EMA]]</f>
        <v>-5.0175746756927007E-2</v>
      </c>
      <c r="U372" s="1">
        <f>(Table2[[#This Row],[Close Price]]-Table2[[#This Row],[200D EMA]])/Table2[[#This Row],[200D EMA]]</f>
        <v>-6.4175994873048947E-3</v>
      </c>
      <c r="V372">
        <v>0.95697801660150605</v>
      </c>
      <c r="W372">
        <v>60.46</v>
      </c>
      <c r="X372">
        <v>63.4</v>
      </c>
      <c r="Y372">
        <v>59.21</v>
      </c>
      <c r="Z372">
        <v>64.150000000000006</v>
      </c>
      <c r="AA372">
        <v>59.21</v>
      </c>
      <c r="AB372">
        <v>64.150000000000006</v>
      </c>
      <c r="AC372" s="1">
        <f>(Table2[[#This Row],[Close Price]]/Table2[[#This Row],[Day Low]])-1</f>
        <v>2.166721799536897E-2</v>
      </c>
      <c r="AD372" s="1">
        <f>(Table2[[#This Row],[Day High]]/Table2[[#This Row],[Close Price]])-1</f>
        <v>2.6388214343532335E-2</v>
      </c>
      <c r="AE372" s="1">
        <f>(Table2[[#This Row],[Close Price]]/Table2[[#This Row],[Current Week Low]])-1</f>
        <v>4.3235939875021057E-2</v>
      </c>
      <c r="AF372" s="1">
        <f>(Table2[[#This Row],[Current Week High]]/Table2[[#This Row],[Close Price]])-1</f>
        <v>3.8530030759268197E-2</v>
      </c>
      <c r="AG372" s="1">
        <f>(Table2[[#This Row],[Close Price]]/Table2[[#This Row],[Current Month Low]])-1</f>
        <v>4.3235939875021057E-2</v>
      </c>
      <c r="AH372" s="1">
        <f>(Table2[[#This Row],[Current Month High]]/Table2[[#This Row],[Close Price]])-1</f>
        <v>3.8530030759268197E-2</v>
      </c>
      <c r="AI372">
        <v>61.2918892666342</v>
      </c>
      <c r="AJ372">
        <v>107.28187919462999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-0.22</v>
      </c>
      <c r="AM372" t="s">
        <v>3227</v>
      </c>
      <c r="AN372">
        <v>-1.01</v>
      </c>
      <c r="AO372" t="s">
        <v>3227</v>
      </c>
      <c r="AP372">
        <v>4.3535373150918003E-2</v>
      </c>
      <c r="AQ372">
        <f>(Table2[[#This Row],[Sharpe Ratio]]-AVERAGE(Table2[Sharpe Ratio]))/_xlfn.STDEV.P(Table2[Sharpe Ratio])</f>
        <v>-0.22922825775672279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133</v>
      </c>
      <c r="AT372">
        <f>_xlfn.RANK.AVG(Table2[[#This Row],[6M Return vs Nifty Z-Score]],Table2[6M Return vs Nifty Z-Score])</f>
        <v>580</v>
      </c>
      <c r="AU372">
        <f>_xlfn.RANK.AVG(Table2[[#This Row],[Sharpe Ratio Z-Score]],Table2[Sharpe Ratio Z-Score])</f>
        <v>398</v>
      </c>
      <c r="AV372">
        <f>(Table2[[#This Row],[Rank 1Y]]+Table2[[#This Row],[Rank 6M]]+Table2[[#This Row],[Rank Sharpe]])/3</f>
        <v>370.33333333333331</v>
      </c>
    </row>
    <row r="373" spans="1:48" x14ac:dyDescent="0.3">
      <c r="A373" t="s">
        <v>496</v>
      </c>
      <c r="B373" t="s">
        <v>497</v>
      </c>
      <c r="C373" t="s">
        <v>3168</v>
      </c>
      <c r="D373" t="s">
        <v>51</v>
      </c>
      <c r="E373">
        <v>44347.500309032002</v>
      </c>
      <c r="F373">
        <v>177.91</v>
      </c>
      <c r="G373">
        <v>11.8422153530604</v>
      </c>
      <c r="H373">
        <f>(Table2[[#This Row],[1Y Return vs Nifty]]-AVERAGE(Table2[1Y Return vs Nifty]))/_xlfn.STDEV.P(Table2[1Y Return vs Nifty])</f>
        <v>-0.28193803299272635</v>
      </c>
      <c r="I373">
        <v>-1.1961769166916101</v>
      </c>
      <c r="J373">
        <f>(Table2[[#This Row],[1M Return vs Nifty]]-AVERAGE(Table2[1M Return vs Nifty]))/_xlfn.STDEV.P(Table2[1M Return vs Nifty])</f>
        <v>1.0734947516083955E-2</v>
      </c>
      <c r="K373">
        <v>5.2663613341789004</v>
      </c>
      <c r="L373">
        <f>(Table2[[#This Row],[6M Return vs Nifty]]-AVERAGE(Table2[6M Return vs Nifty]))/_xlfn.STDEV.P(Table2[6M Return vs Nifty])</f>
        <v>-0.44858269803007844</v>
      </c>
      <c r="M373">
        <v>0.23452773603384999</v>
      </c>
      <c r="N373">
        <f>(Table2[[#This Row],[1W Return vs Nifty]]-AVERAGE(Table2[1W Return vs Nifty]))/_xlfn.STDEV.P(Table2[1W Return vs Nifty])</f>
        <v>0.70272438254113401</v>
      </c>
      <c r="O373">
        <v>170.46</v>
      </c>
      <c r="P373">
        <v>171.16665432064201</v>
      </c>
      <c r="Q373">
        <v>162.09842723510999</v>
      </c>
      <c r="R373">
        <v>65.628150522250294</v>
      </c>
      <c r="S373" s="1">
        <f>(Table2[[#This Row],[Close Price]]-Table2[[#This Row],[20D EMA]])/Table2[[#This Row],[20D EMA]]</f>
        <v>4.370526809808746E-2</v>
      </c>
      <c r="T373" s="1">
        <f>(Table2[[#This Row],[Close Price]]-Table2[[#This Row],[50D EMA]])/Table2[[#This Row],[50D EMA]]</f>
        <v>3.9396374872911012E-2</v>
      </c>
      <c r="U373" s="1">
        <f>(Table2[[#This Row],[Close Price]]-Table2[[#This Row],[200D EMA]])/Table2[[#This Row],[200D EMA]]</f>
        <v>9.7543036256339852E-2</v>
      </c>
      <c r="V373">
        <v>0.73644467831378102</v>
      </c>
      <c r="W373">
        <v>174.52</v>
      </c>
      <c r="X373">
        <v>179.37</v>
      </c>
      <c r="Y373">
        <v>163.33000000000001</v>
      </c>
      <c r="Z373">
        <v>179.37</v>
      </c>
      <c r="AA373">
        <v>163.33000000000001</v>
      </c>
      <c r="AB373">
        <v>179.37</v>
      </c>
      <c r="AC373" s="1">
        <f>(Table2[[#This Row],[Close Price]]/Table2[[#This Row],[Day Low]])-1</f>
        <v>1.9424707769883032E-2</v>
      </c>
      <c r="AD373" s="1">
        <f>(Table2[[#This Row],[Day High]]/Table2[[#This Row],[Close Price]])-1</f>
        <v>8.2063964926086808E-3</v>
      </c>
      <c r="AE373" s="1">
        <f>(Table2[[#This Row],[Close Price]]/Table2[[#This Row],[Current Week Low]])-1</f>
        <v>8.9267127900569232E-2</v>
      </c>
      <c r="AF373" s="1">
        <f>(Table2[[#This Row],[Current Week High]]/Table2[[#This Row],[Close Price]])-1</f>
        <v>8.2063964926086808E-3</v>
      </c>
      <c r="AG373" s="1">
        <f>(Table2[[#This Row],[Close Price]]/Table2[[#This Row],[Current Month Low]])-1</f>
        <v>8.9267127900569232E-2</v>
      </c>
      <c r="AH373" s="1">
        <f>(Table2[[#This Row],[Current Month High]]/Table2[[#This Row],[Close Price]])-1</f>
        <v>8.2063964926086808E-3</v>
      </c>
      <c r="AI373">
        <v>9.1844190883030699</v>
      </c>
      <c r="AJ373">
        <v>45.5296523517382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-0.04</v>
      </c>
      <c r="AM373" t="s">
        <v>3227</v>
      </c>
      <c r="AN373">
        <v>4.33</v>
      </c>
      <c r="AO373" t="s">
        <v>3226</v>
      </c>
      <c r="AP373">
        <v>8.9574057129885004E-2</v>
      </c>
      <c r="AQ373">
        <f>(Table2[[#This Row],[Sharpe Ratio]]-AVERAGE(Table2[Sharpe Ratio]))/_xlfn.STDEV.P(Table2[Sharpe Ratio])</f>
        <v>0.30629044053620064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386</v>
      </c>
      <c r="AT373">
        <f>_xlfn.RANK.AVG(Table2[[#This Row],[6M Return vs Nifty Z-Score]],Table2[6M Return vs Nifty Z-Score])</f>
        <v>468</v>
      </c>
      <c r="AU373">
        <f>_xlfn.RANK.AVG(Table2[[#This Row],[Sharpe Ratio Z-Score]],Table2[Sharpe Ratio Z-Score])</f>
        <v>259</v>
      </c>
      <c r="AV373">
        <f>(Table2[[#This Row],[Rank 1Y]]+Table2[[#This Row],[Rank 6M]]+Table2[[#This Row],[Rank Sharpe]])/3</f>
        <v>371</v>
      </c>
    </row>
    <row r="374" spans="1:48" x14ac:dyDescent="0.3">
      <c r="A374" t="s">
        <v>1535</v>
      </c>
      <c r="B374" t="s">
        <v>1536</v>
      </c>
      <c r="C374" t="s">
        <v>3182</v>
      </c>
      <c r="D374" t="s">
        <v>282</v>
      </c>
      <c r="E374">
        <v>6646.33969626</v>
      </c>
      <c r="F374">
        <v>694.1</v>
      </c>
      <c r="G374">
        <v>-16.972941078242201</v>
      </c>
      <c r="H374">
        <f>(Table2[[#This Row],[1Y Return vs Nifty]]-AVERAGE(Table2[1Y Return vs Nifty]))/_xlfn.STDEV.P(Table2[1Y Return vs Nifty])</f>
        <v>-0.75583348226832614</v>
      </c>
      <c r="I374">
        <v>2.3980446737813899</v>
      </c>
      <c r="J374">
        <f>(Table2[[#This Row],[1M Return vs Nifty]]-AVERAGE(Table2[1M Return vs Nifty]))/_xlfn.STDEV.P(Table2[1M Return vs Nifty])</f>
        <v>0.35424179730088284</v>
      </c>
      <c r="K374">
        <v>37.7514131688242</v>
      </c>
      <c r="L374">
        <f>(Table2[[#This Row],[6M Return vs Nifty]]-AVERAGE(Table2[6M Return vs Nifty]))/_xlfn.STDEV.P(Table2[6M Return vs Nifty])</f>
        <v>0.47294560997466167</v>
      </c>
      <c r="M374">
        <v>-2.7906931498452199</v>
      </c>
      <c r="N374">
        <f>(Table2[[#This Row],[1W Return vs Nifty]]-AVERAGE(Table2[1W Return vs Nifty]))/_xlfn.STDEV.P(Table2[1W Return vs Nifty])</f>
        <v>-1.9164041418605709E-2</v>
      </c>
      <c r="O374">
        <v>666.61</v>
      </c>
      <c r="P374">
        <v>627.49992440684605</v>
      </c>
      <c r="Q374">
        <v>565.07596848988896</v>
      </c>
      <c r="R374">
        <v>63.838660417902403</v>
      </c>
      <c r="S374" s="1">
        <f>(Table2[[#This Row],[Close Price]]-Table2[[#This Row],[20D EMA]])/Table2[[#This Row],[20D EMA]]</f>
        <v>4.1238505272948214E-2</v>
      </c>
      <c r="T374" s="1">
        <f>(Table2[[#This Row],[Close Price]]-Table2[[#This Row],[50D EMA]])/Table2[[#This Row],[50D EMA]]</f>
        <v>0.10613559142036347</v>
      </c>
      <c r="U374" s="1">
        <f>(Table2[[#This Row],[Close Price]]-Table2[[#This Row],[200D EMA]])/Table2[[#This Row],[200D EMA]]</f>
        <v>0.22833041697900433</v>
      </c>
      <c r="V374">
        <v>0.50916274194451505</v>
      </c>
      <c r="W374">
        <v>672.6</v>
      </c>
      <c r="X374">
        <v>703.7</v>
      </c>
      <c r="Y374">
        <v>642.35</v>
      </c>
      <c r="Z374">
        <v>703.7</v>
      </c>
      <c r="AA374">
        <v>642.35</v>
      </c>
      <c r="AB374">
        <v>704.2</v>
      </c>
      <c r="AC374" s="1">
        <f>(Table2[[#This Row],[Close Price]]/Table2[[#This Row],[Day Low]])-1</f>
        <v>3.1965506987808423E-2</v>
      </c>
      <c r="AD374" s="1">
        <f>(Table2[[#This Row],[Day High]]/Table2[[#This Row],[Close Price]])-1</f>
        <v>1.383086010661283E-2</v>
      </c>
      <c r="AE374" s="1">
        <f>(Table2[[#This Row],[Close Price]]/Table2[[#This Row],[Current Week Low]])-1</f>
        <v>8.0563555693936362E-2</v>
      </c>
      <c r="AF374" s="1">
        <f>(Table2[[#This Row],[Current Week High]]/Table2[[#This Row],[Close Price]])-1</f>
        <v>1.383086010661283E-2</v>
      </c>
      <c r="AG374" s="1">
        <f>(Table2[[#This Row],[Close Price]]/Table2[[#This Row],[Current Month Low]])-1</f>
        <v>8.0563555693936362E-2</v>
      </c>
      <c r="AH374" s="1">
        <f>(Table2[[#This Row],[Current Month High]]/Table2[[#This Row],[Close Price]])-1</f>
        <v>1.4551217403832251E-2</v>
      </c>
      <c r="AI374">
        <v>4.7111367238149997</v>
      </c>
      <c r="AJ374">
        <v>59.581561098976898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0.21</v>
      </c>
      <c r="AM374" t="s">
        <v>3226</v>
      </c>
      <c r="AN374">
        <v>0.82</v>
      </c>
      <c r="AO374" t="s">
        <v>3226</v>
      </c>
      <c r="AP374">
        <v>6.3109911123605006E-2</v>
      </c>
      <c r="AQ374">
        <f>(Table2[[#This Row],[Sharpe Ratio]]-AVERAGE(Table2[Sharpe Ratio]))/_xlfn.STDEV.P(Table2[Sharpe Ratio])</f>
        <v>-1.5386239781434508E-3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5.0651259610469249E-2</v>
      </c>
      <c r="AS374">
        <f>_xlfn.RANK.AVG(Table2[[#This Row],[1Y Return vs Nifty Z-Score]],Table2[1Y Return vs Nifty Z-Score])</f>
        <v>583</v>
      </c>
      <c r="AT374">
        <f>_xlfn.RANK.AVG(Table2[[#This Row],[6M Return vs Nifty Z-Score]],Table2[6M Return vs Nifty Z-Score])</f>
        <v>181</v>
      </c>
      <c r="AU374">
        <f>_xlfn.RANK.AVG(Table2[[#This Row],[Sharpe Ratio Z-Score]],Table2[Sharpe Ratio Z-Score])</f>
        <v>351</v>
      </c>
      <c r="AV374">
        <f>(Table2[[#This Row],[Rank 1Y]]+Table2[[#This Row],[Rank 6M]]+Table2[[#This Row],[Rank Sharpe]])/3</f>
        <v>371.66666666666669</v>
      </c>
    </row>
    <row r="375" spans="1:48" x14ac:dyDescent="0.3">
      <c r="A375" t="s">
        <v>663</v>
      </c>
      <c r="B375" t="s">
        <v>664</v>
      </c>
      <c r="C375" t="s">
        <v>3180</v>
      </c>
      <c r="D375" t="s">
        <v>261</v>
      </c>
      <c r="E375">
        <v>28601.41456872</v>
      </c>
      <c r="F375">
        <v>1502.9</v>
      </c>
      <c r="G375">
        <v>-0.31095881396244701</v>
      </c>
      <c r="H375">
        <f>(Table2[[#This Row],[1Y Return vs Nifty]]-AVERAGE(Table2[1Y Return vs Nifty]))/_xlfn.STDEV.P(Table2[1Y Return vs Nifty])</f>
        <v>-0.48180972016321144</v>
      </c>
      <c r="I375">
        <v>-7.5628867930185697</v>
      </c>
      <c r="J375">
        <f>(Table2[[#This Row],[1M Return vs Nifty]]-AVERAGE(Table2[1M Return vs Nifty]))/_xlfn.STDEV.P(Table2[1M Return vs Nifty])</f>
        <v>-0.59774407862627188</v>
      </c>
      <c r="K375">
        <v>26.400547016187499</v>
      </c>
      <c r="L375">
        <f>(Table2[[#This Row],[6M Return vs Nifty]]-AVERAGE(Table2[6M Return vs Nifty]))/_xlfn.STDEV.P(Table2[6M Return vs Nifty])</f>
        <v>0.15094690936394473</v>
      </c>
      <c r="M375">
        <v>-3.76954109387137</v>
      </c>
      <c r="N375">
        <f>(Table2[[#This Row],[1W Return vs Nifty]]-AVERAGE(Table2[1W Return vs Nifty]))/_xlfn.STDEV.P(Table2[1W Return vs Nifty])</f>
        <v>-0.25274004339174411</v>
      </c>
      <c r="O375">
        <v>1537.08</v>
      </c>
      <c r="P375">
        <v>1573.8702058757799</v>
      </c>
      <c r="Q375">
        <v>1433.40884196705</v>
      </c>
      <c r="R375">
        <v>39.641875666641099</v>
      </c>
      <c r="S375" s="1">
        <f>(Table2[[#This Row],[Close Price]]-Table2[[#This Row],[20D EMA]])/Table2[[#This Row],[20D EMA]]</f>
        <v>-2.223696879798048E-2</v>
      </c>
      <c r="T375" s="1">
        <f>(Table2[[#This Row],[Close Price]]-Table2[[#This Row],[50D EMA]])/Table2[[#This Row],[50D EMA]]</f>
        <v>-4.5092794571511982E-2</v>
      </c>
      <c r="U375" s="1">
        <f>(Table2[[#This Row],[Close Price]]-Table2[[#This Row],[200D EMA]])/Table2[[#This Row],[200D EMA]]</f>
        <v>4.8479649349440476E-2</v>
      </c>
      <c r="V375">
        <v>0.44338069547265402</v>
      </c>
      <c r="W375">
        <v>1500</v>
      </c>
      <c r="X375">
        <v>1524</v>
      </c>
      <c r="Y375">
        <v>1467.8</v>
      </c>
      <c r="Z375">
        <v>1562.9</v>
      </c>
      <c r="AA375">
        <v>1467.8</v>
      </c>
      <c r="AB375">
        <v>1576.8</v>
      </c>
      <c r="AC375" s="1">
        <f>(Table2[[#This Row],[Close Price]]/Table2[[#This Row],[Day Low]])-1</f>
        <v>1.9333333333333425E-3</v>
      </c>
      <c r="AD375" s="1">
        <f>(Table2[[#This Row],[Day High]]/Table2[[#This Row],[Close Price]])-1</f>
        <v>1.4039523587730418E-2</v>
      </c>
      <c r="AE375" s="1">
        <f>(Table2[[#This Row],[Close Price]]/Table2[[#This Row],[Current Week Low]])-1</f>
        <v>2.3913339692056335E-2</v>
      </c>
      <c r="AF375" s="1">
        <f>(Table2[[#This Row],[Current Week High]]/Table2[[#This Row],[Close Price]])-1</f>
        <v>3.9922815889280816E-2</v>
      </c>
      <c r="AG375" s="1">
        <f>(Table2[[#This Row],[Close Price]]/Table2[[#This Row],[Current Month Low]])-1</f>
        <v>2.3913339692056335E-2</v>
      </c>
      <c r="AH375" s="1">
        <f>(Table2[[#This Row],[Current Month High]]/Table2[[#This Row],[Close Price]])-1</f>
        <v>4.917160157029743E-2</v>
      </c>
      <c r="AI375">
        <v>22.506487457582001</v>
      </c>
      <c r="AJ375">
        <v>46.538611544461702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-0.14000000000000001</v>
      </c>
      <c r="AM375" t="s">
        <v>3227</v>
      </c>
      <c r="AN375">
        <v>-0.46</v>
      </c>
      <c r="AO375" t="s">
        <v>3227</v>
      </c>
      <c r="AP375">
        <v>5.2313718933114997E-2</v>
      </c>
      <c r="AQ375">
        <f>(Table2[[#This Row],[Sharpe Ratio]]-AVERAGE(Table2[Sharpe Ratio]))/_xlfn.STDEV.P(Table2[Sharpe Ratio])</f>
        <v>-0.12711916383485983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475</v>
      </c>
      <c r="AT375">
        <f>_xlfn.RANK.AVG(Table2[[#This Row],[6M Return vs Nifty Z-Score]],Table2[6M Return vs Nifty Z-Score])</f>
        <v>265</v>
      </c>
      <c r="AU375">
        <f>_xlfn.RANK.AVG(Table2[[#This Row],[Sharpe Ratio Z-Score]],Table2[Sharpe Ratio Z-Score])</f>
        <v>379</v>
      </c>
      <c r="AV375">
        <f>(Table2[[#This Row],[Rank 1Y]]+Table2[[#This Row],[Rank 6M]]+Table2[[#This Row],[Rank Sharpe]])/3</f>
        <v>373</v>
      </c>
    </row>
    <row r="376" spans="1:48" x14ac:dyDescent="0.3">
      <c r="A376" t="s">
        <v>1987</v>
      </c>
      <c r="B376" t="s">
        <v>1988</v>
      </c>
      <c r="C376" t="s">
        <v>3170</v>
      </c>
      <c r="D376" t="s">
        <v>251</v>
      </c>
      <c r="E376">
        <v>3516.5425310000001</v>
      </c>
      <c r="F376">
        <v>1217.2</v>
      </c>
      <c r="G376">
        <v>8.6491554263416095</v>
      </c>
      <c r="H376">
        <f>(Table2[[#This Row],[1Y Return vs Nifty]]-AVERAGE(Table2[1Y Return vs Nifty]))/_xlfn.STDEV.P(Table2[1Y Return vs Nifty])</f>
        <v>-0.33445125019992206</v>
      </c>
      <c r="I376">
        <v>26.449448454906499</v>
      </c>
      <c r="J376">
        <f>(Table2[[#This Row],[1M Return vs Nifty]]-AVERAGE(Table2[1M Return vs Nifty]))/_xlfn.STDEV.P(Table2[1M Return vs Nifty])</f>
        <v>2.6528819166679334</v>
      </c>
      <c r="K376">
        <v>53.050290215782603</v>
      </c>
      <c r="L376">
        <f>(Table2[[#This Row],[6M Return vs Nifty]]-AVERAGE(Table2[6M Return vs Nifty]))/_xlfn.STDEV.P(Table2[6M Return vs Nifty])</f>
        <v>0.90694055482558067</v>
      </c>
      <c r="M376">
        <v>11.160495217358999</v>
      </c>
      <c r="N376">
        <f>(Table2[[#This Row],[1W Return vs Nifty]]-AVERAGE(Table2[1W Return vs Nifty]))/_xlfn.STDEV.P(Table2[1W Return vs Nifty])</f>
        <v>3.3099156399283696</v>
      </c>
      <c r="O376">
        <v>1069.6500000000001</v>
      </c>
      <c r="P376">
        <v>968.75414785615999</v>
      </c>
      <c r="Q376">
        <v>872.10202256960304</v>
      </c>
      <c r="R376">
        <v>75.710959461049399</v>
      </c>
      <c r="S376" s="1">
        <f>(Table2[[#This Row],[Close Price]]-Table2[[#This Row],[20D EMA]])/Table2[[#This Row],[20D EMA]]</f>
        <v>0.13794231758051695</v>
      </c>
      <c r="T376" s="1">
        <f>(Table2[[#This Row],[Close Price]]-Table2[[#This Row],[50D EMA]])/Table2[[#This Row],[50D EMA]]</f>
        <v>0.25645913640075496</v>
      </c>
      <c r="U376" s="1">
        <f>(Table2[[#This Row],[Close Price]]-Table2[[#This Row],[200D EMA]])/Table2[[#This Row],[200D EMA]]</f>
        <v>0.39570826405560194</v>
      </c>
      <c r="V376">
        <v>3.25058379517648</v>
      </c>
      <c r="W376">
        <v>1208</v>
      </c>
      <c r="X376">
        <v>1259.9000000000001</v>
      </c>
      <c r="Y376">
        <v>1065.05</v>
      </c>
      <c r="Z376">
        <v>1288.4000000000001</v>
      </c>
      <c r="AA376">
        <v>1003.3</v>
      </c>
      <c r="AB376">
        <v>1288.4000000000001</v>
      </c>
      <c r="AC376" s="1">
        <f>(Table2[[#This Row],[Close Price]]/Table2[[#This Row],[Day Low]])-1</f>
        <v>7.6158940397350605E-3</v>
      </c>
      <c r="AD376" s="1">
        <f>(Table2[[#This Row],[Day High]]/Table2[[#This Row],[Close Price]])-1</f>
        <v>3.5080512651988194E-2</v>
      </c>
      <c r="AE376" s="1">
        <f>(Table2[[#This Row],[Close Price]]/Table2[[#This Row],[Current Week Low]])-1</f>
        <v>0.14285714285714302</v>
      </c>
      <c r="AF376" s="1">
        <f>(Table2[[#This Row],[Current Week High]]/Table2[[#This Row],[Close Price]])-1</f>
        <v>5.8494906342425379E-2</v>
      </c>
      <c r="AG376" s="1">
        <f>(Table2[[#This Row],[Close Price]]/Table2[[#This Row],[Current Month Low]])-1</f>
        <v>0.21319645170935919</v>
      </c>
      <c r="AH376" s="1">
        <f>(Table2[[#This Row],[Current Month High]]/Table2[[#This Row],[Close Price]])-1</f>
        <v>5.8494906342425379E-2</v>
      </c>
      <c r="AI376">
        <v>5.8494906342425299</v>
      </c>
      <c r="AJ376">
        <v>84.061696658097702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0.38</v>
      </c>
      <c r="AM376" t="s">
        <v>3226</v>
      </c>
      <c r="AN376">
        <v>36.82</v>
      </c>
      <c r="AO376" t="s">
        <v>3226</v>
      </c>
      <c r="AP376">
        <v>-1.1117747886278E-2</v>
      </c>
      <c r="AQ376">
        <f>(Table2[[#This Row],[Sharpe Ratio]]-AVERAGE(Table2[Sharpe Ratio]))/_xlfn.STDEV.P(Table2[Sharpe Ratio])</f>
        <v>-0.86494947534964783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5.6703373858723136</v>
      </c>
      <c r="AS376">
        <f>_xlfn.RANK.AVG(Table2[[#This Row],[1Y Return vs Nifty Z-Score]],Table2[1Y Return vs Nifty Z-Score])</f>
        <v>410</v>
      </c>
      <c r="AT376">
        <f>_xlfn.RANK.AVG(Table2[[#This Row],[6M Return vs Nifty Z-Score]],Table2[6M Return vs Nifty Z-Score])</f>
        <v>111</v>
      </c>
      <c r="AU376">
        <f>_xlfn.RANK.AVG(Table2[[#This Row],[Sharpe Ratio Z-Score]],Table2[Sharpe Ratio Z-Score])</f>
        <v>602</v>
      </c>
      <c r="AV376">
        <f>(Table2[[#This Row],[Rank 1Y]]+Table2[[#This Row],[Rank 6M]]+Table2[[#This Row],[Rank Sharpe]])/3</f>
        <v>374.33333333333331</v>
      </c>
    </row>
    <row r="377" spans="1:48" x14ac:dyDescent="0.3">
      <c r="A377" t="s">
        <v>1390</v>
      </c>
      <c r="B377" t="s">
        <v>1391</v>
      </c>
      <c r="C377" t="s">
        <v>3181</v>
      </c>
      <c r="D377" t="s">
        <v>135</v>
      </c>
      <c r="E377">
        <v>8242.1590853939997</v>
      </c>
      <c r="F377">
        <v>129.62</v>
      </c>
      <c r="G377">
        <v>40.6957735554425</v>
      </c>
      <c r="H377">
        <f>(Table2[[#This Row],[1Y Return vs Nifty]]-AVERAGE(Table2[1Y Return vs Nifty]))/_xlfn.STDEV.P(Table2[1Y Return vs Nifty])</f>
        <v>0.19258897365796809</v>
      </c>
      <c r="I377">
        <v>-6.66202581802784</v>
      </c>
      <c r="J377">
        <f>(Table2[[#This Row],[1M Return vs Nifty]]-AVERAGE(Table2[1M Return vs Nifty]))/_xlfn.STDEV.P(Table2[1M Return vs Nifty])</f>
        <v>-0.51164701760104891</v>
      </c>
      <c r="K377">
        <v>15.396453562520501</v>
      </c>
      <c r="L377">
        <f>(Table2[[#This Row],[6M Return vs Nifty]]-AVERAGE(Table2[6M Return vs Nifty]))/_xlfn.STDEV.P(Table2[6M Return vs Nifty])</f>
        <v>-0.16121462490422153</v>
      </c>
      <c r="M377">
        <v>-5.2581149027074598</v>
      </c>
      <c r="N377">
        <f>(Table2[[#This Row],[1W Return vs Nifty]]-AVERAGE(Table2[1W Return vs Nifty]))/_xlfn.STDEV.P(Table2[1W Return vs Nifty])</f>
        <v>-0.6079485525701338</v>
      </c>
      <c r="O377">
        <v>131.51</v>
      </c>
      <c r="P377">
        <v>133.32547983340299</v>
      </c>
      <c r="Q377">
        <v>120.885835103396</v>
      </c>
      <c r="R377">
        <v>46.720984459940397</v>
      </c>
      <c r="S377" s="1">
        <f>(Table2[[#This Row],[Close Price]]-Table2[[#This Row],[20D EMA]])/Table2[[#This Row],[20D EMA]]</f>
        <v>-1.4371530682077307E-2</v>
      </c>
      <c r="T377" s="1">
        <f>(Table2[[#This Row],[Close Price]]-Table2[[#This Row],[50D EMA]])/Table2[[#This Row],[50D EMA]]</f>
        <v>-2.7792735777386109E-2</v>
      </c>
      <c r="U377" s="1">
        <f>(Table2[[#This Row],[Close Price]]-Table2[[#This Row],[200D EMA]])/Table2[[#This Row],[200D EMA]]</f>
        <v>7.2251350947226359E-2</v>
      </c>
      <c r="V377">
        <v>0.48383233678229998</v>
      </c>
      <c r="W377">
        <v>128.69999999999999</v>
      </c>
      <c r="X377">
        <v>133.49</v>
      </c>
      <c r="Y377">
        <v>124.84</v>
      </c>
      <c r="Z377">
        <v>133.49</v>
      </c>
      <c r="AA377">
        <v>124.84</v>
      </c>
      <c r="AB377">
        <v>136.29</v>
      </c>
      <c r="AC377" s="1">
        <f>(Table2[[#This Row],[Close Price]]/Table2[[#This Row],[Day Low]])-1</f>
        <v>7.1484071484073652E-3</v>
      </c>
      <c r="AD377" s="1">
        <f>(Table2[[#This Row],[Day High]]/Table2[[#This Row],[Close Price]])-1</f>
        <v>2.9856503625983688E-2</v>
      </c>
      <c r="AE377" s="1">
        <f>(Table2[[#This Row],[Close Price]]/Table2[[#This Row],[Current Week Low]])-1</f>
        <v>3.828900993271378E-2</v>
      </c>
      <c r="AF377" s="1">
        <f>(Table2[[#This Row],[Current Week High]]/Table2[[#This Row],[Close Price]])-1</f>
        <v>2.9856503625983688E-2</v>
      </c>
      <c r="AG377" s="1">
        <f>(Table2[[#This Row],[Close Price]]/Table2[[#This Row],[Current Month Low]])-1</f>
        <v>3.828900993271378E-2</v>
      </c>
      <c r="AH377" s="1">
        <f>(Table2[[#This Row],[Current Month High]]/Table2[[#This Row],[Close Price]])-1</f>
        <v>5.1458108316617679E-2</v>
      </c>
      <c r="AI377">
        <v>26.8014195340225</v>
      </c>
      <c r="AJ377">
        <v>87.855072463768096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-0.12</v>
      </c>
      <c r="AM377" t="s">
        <v>3227</v>
      </c>
      <c r="AN377">
        <v>-6.5</v>
      </c>
      <c r="AO377" t="s">
        <v>3227</v>
      </c>
      <c r="AP377">
        <v>1.321177521948E-3</v>
      </c>
      <c r="AQ377">
        <f>(Table2[[#This Row],[Sharpe Ratio]]-AVERAGE(Table2[Sharpe Ratio]))/_xlfn.STDEV.P(Table2[Sharpe Ratio])</f>
        <v>-0.72026077951683043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242</v>
      </c>
      <c r="AT377">
        <f>_xlfn.RANK.AVG(Table2[[#This Row],[6M Return vs Nifty Z-Score]],Table2[6M Return vs Nifty Z-Score])</f>
        <v>356</v>
      </c>
      <c r="AU377">
        <f>_xlfn.RANK.AVG(Table2[[#This Row],[Sharpe Ratio Z-Score]],Table2[Sharpe Ratio Z-Score])</f>
        <v>526</v>
      </c>
      <c r="AV377">
        <f>(Table2[[#This Row],[Rank 1Y]]+Table2[[#This Row],[Rank 6M]]+Table2[[#This Row],[Rank Sharpe]])/3</f>
        <v>374.66666666666669</v>
      </c>
    </row>
    <row r="378" spans="1:48" x14ac:dyDescent="0.3">
      <c r="A378" t="s">
        <v>1110</v>
      </c>
      <c r="B378" t="s">
        <v>1111</v>
      </c>
      <c r="C378" t="s">
        <v>3175</v>
      </c>
      <c r="D378" t="s">
        <v>144</v>
      </c>
      <c r="E378">
        <v>11699.22</v>
      </c>
      <c r="F378">
        <v>367.9</v>
      </c>
      <c r="G378">
        <v>-1.02320449854431E-3</v>
      </c>
      <c r="H378">
        <f>(Table2[[#This Row],[1Y Return vs Nifty]]-AVERAGE(Table2[1Y Return vs Nifty]))/_xlfn.STDEV.P(Table2[1Y Return vs Nifty])</f>
        <v>-0.47671250421563993</v>
      </c>
      <c r="I378">
        <v>-6.72020735326356</v>
      </c>
      <c r="J378">
        <f>(Table2[[#This Row],[1M Return vs Nifty]]-AVERAGE(Table2[1M Return vs Nifty]))/_xlfn.STDEV.P(Table2[1M Return vs Nifty])</f>
        <v>-0.51720754173162575</v>
      </c>
      <c r="K378">
        <v>-1.6493507970004799</v>
      </c>
      <c r="L378">
        <f>(Table2[[#This Row],[6M Return vs Nifty]]-AVERAGE(Table2[6M Return vs Nifty]))/_xlfn.STDEV.P(Table2[6M Return vs Nifty])</f>
        <v>-0.64476599277540991</v>
      </c>
      <c r="M378">
        <v>-4.9429232706301196</v>
      </c>
      <c r="N378">
        <f>(Table2[[#This Row],[1W Return vs Nifty]]-AVERAGE(Table2[1W Return vs Nifty]))/_xlfn.STDEV.P(Table2[1W Return vs Nifty])</f>
        <v>-0.53273646092166138</v>
      </c>
      <c r="O378">
        <v>369.39</v>
      </c>
      <c r="P378">
        <v>378.320462125745</v>
      </c>
      <c r="Q378">
        <v>373.40651331164702</v>
      </c>
      <c r="R378">
        <v>49.8953673564356</v>
      </c>
      <c r="S378" s="1">
        <f>(Table2[[#This Row],[Close Price]]-Table2[[#This Row],[20D EMA]])/Table2[[#This Row],[20D EMA]]</f>
        <v>-4.0336771433986006E-3</v>
      </c>
      <c r="T378" s="1">
        <f>(Table2[[#This Row],[Close Price]]-Table2[[#This Row],[50D EMA]])/Table2[[#This Row],[50D EMA]]</f>
        <v>-2.7544008767576251E-2</v>
      </c>
      <c r="U378" s="1">
        <f>(Table2[[#This Row],[Close Price]]-Table2[[#This Row],[200D EMA]])/Table2[[#This Row],[200D EMA]]</f>
        <v>-1.4746698612220714E-2</v>
      </c>
      <c r="V378">
        <v>0.61473866722410397</v>
      </c>
      <c r="W378">
        <v>366</v>
      </c>
      <c r="X378">
        <v>373</v>
      </c>
      <c r="Y378">
        <v>359.05</v>
      </c>
      <c r="Z378">
        <v>375</v>
      </c>
      <c r="AA378">
        <v>359.05</v>
      </c>
      <c r="AB378">
        <v>379.5</v>
      </c>
      <c r="AC378" s="1">
        <f>(Table2[[#This Row],[Close Price]]/Table2[[#This Row],[Day Low]])-1</f>
        <v>5.1912568306009543E-3</v>
      </c>
      <c r="AD378" s="1">
        <f>(Table2[[#This Row],[Day High]]/Table2[[#This Row],[Close Price]])-1</f>
        <v>1.3862462625713556E-2</v>
      </c>
      <c r="AE378" s="1">
        <f>(Table2[[#This Row],[Close Price]]/Table2[[#This Row],[Current Week Low]])-1</f>
        <v>2.4648377663277987E-2</v>
      </c>
      <c r="AF378" s="1">
        <f>(Table2[[#This Row],[Current Week High]]/Table2[[#This Row],[Close Price]])-1</f>
        <v>1.9298722478934494E-2</v>
      </c>
      <c r="AG378" s="1">
        <f>(Table2[[#This Row],[Close Price]]/Table2[[#This Row],[Current Month Low]])-1</f>
        <v>2.4648377663277987E-2</v>
      </c>
      <c r="AH378" s="1">
        <f>(Table2[[#This Row],[Current Month High]]/Table2[[#This Row],[Close Price]])-1</f>
        <v>3.153030714868188E-2</v>
      </c>
      <c r="AI378">
        <v>37.537374286490902</v>
      </c>
      <c r="AJ378">
        <v>43.598750975800101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-0.05</v>
      </c>
      <c r="AM378" t="s">
        <v>3227</v>
      </c>
      <c r="AN378">
        <v>-0.46</v>
      </c>
      <c r="AO378" t="s">
        <v>3227</v>
      </c>
      <c r="AP378">
        <v>0.14931864344811799</v>
      </c>
      <c r="AQ378">
        <f>(Table2[[#This Row],[Sharpe Ratio]]-AVERAGE(Table2[Sharpe Ratio]))/_xlfn.STDEV.P(Table2[Sharpe Ratio])</f>
        <v>1.0012352202307311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472</v>
      </c>
      <c r="AT378">
        <f>_xlfn.RANK.AVG(Table2[[#This Row],[6M Return vs Nifty Z-Score]],Table2[6M Return vs Nifty Z-Score])</f>
        <v>538</v>
      </c>
      <c r="AU378">
        <f>_xlfn.RANK.AVG(Table2[[#This Row],[Sharpe Ratio Z-Score]],Table2[Sharpe Ratio Z-Score])</f>
        <v>115</v>
      </c>
      <c r="AV378">
        <f>(Table2[[#This Row],[Rank 1Y]]+Table2[[#This Row],[Rank 6M]]+Table2[[#This Row],[Rank Sharpe]])/3</f>
        <v>375</v>
      </c>
    </row>
    <row r="379" spans="1:48" x14ac:dyDescent="0.3">
      <c r="A379" t="s">
        <v>1491</v>
      </c>
      <c r="B379" t="s">
        <v>1492</v>
      </c>
      <c r="C379" t="s">
        <v>3171</v>
      </c>
      <c r="D379" t="s">
        <v>46</v>
      </c>
      <c r="E379">
        <v>7109.1661396649997</v>
      </c>
      <c r="F379">
        <v>191.01</v>
      </c>
      <c r="G379">
        <v>7.9845855959836696</v>
      </c>
      <c r="H379">
        <f>(Table2[[#This Row],[1Y Return vs Nifty]]-AVERAGE(Table2[1Y Return vs Nifty]))/_xlfn.STDEV.P(Table2[1Y Return vs Nifty])</f>
        <v>-0.34538079760957491</v>
      </c>
      <c r="I379">
        <v>-6.5594881013922697</v>
      </c>
      <c r="J379">
        <f>(Table2[[#This Row],[1M Return vs Nifty]]-AVERAGE(Table2[1M Return vs Nifty]))/_xlfn.STDEV.P(Table2[1M Return vs Nifty])</f>
        <v>-0.50184728568719772</v>
      </c>
      <c r="K379">
        <v>-3.5017537460356798</v>
      </c>
      <c r="L379">
        <f>(Table2[[#This Row],[6M Return vs Nifty]]-AVERAGE(Table2[6M Return vs Nifty]))/_xlfn.STDEV.P(Table2[6M Return vs Nifty])</f>
        <v>-0.69731452383691295</v>
      </c>
      <c r="M379">
        <v>-6.15211993547282</v>
      </c>
      <c r="N379">
        <f>(Table2[[#This Row],[1W Return vs Nifty]]-AVERAGE(Table2[1W Return vs Nifty]))/_xlfn.STDEV.P(Table2[1W Return vs Nifty])</f>
        <v>-0.82127905254370148</v>
      </c>
      <c r="O379">
        <v>193.05</v>
      </c>
      <c r="P379">
        <v>194.63934718978101</v>
      </c>
      <c r="Q379">
        <v>190.362748718186</v>
      </c>
      <c r="R379">
        <v>45.324371413568898</v>
      </c>
      <c r="S379" s="1">
        <f>(Table2[[#This Row],[Close Price]]-Table2[[#This Row],[20D EMA]])/Table2[[#This Row],[20D EMA]]</f>
        <v>-1.0567210567210673E-2</v>
      </c>
      <c r="T379" s="1">
        <f>(Table2[[#This Row],[Close Price]]-Table2[[#This Row],[50D EMA]])/Table2[[#This Row],[50D EMA]]</f>
        <v>-1.8646523645818945E-2</v>
      </c>
      <c r="U379" s="1">
        <f>(Table2[[#This Row],[Close Price]]-Table2[[#This Row],[200D EMA]])/Table2[[#This Row],[200D EMA]]</f>
        <v>3.4000942210189841E-3</v>
      </c>
      <c r="V379">
        <v>0.71154160717744896</v>
      </c>
      <c r="W379">
        <v>189.1</v>
      </c>
      <c r="X379">
        <v>192.7</v>
      </c>
      <c r="Y379">
        <v>188</v>
      </c>
      <c r="Z379">
        <v>196.26</v>
      </c>
      <c r="AA379">
        <v>188</v>
      </c>
      <c r="AB379">
        <v>199.9</v>
      </c>
      <c r="AC379" s="1">
        <f>(Table2[[#This Row],[Close Price]]/Table2[[#This Row],[Day Low]])-1</f>
        <v>1.0100475938656706E-2</v>
      </c>
      <c r="AD379" s="1">
        <f>(Table2[[#This Row],[Day High]]/Table2[[#This Row],[Close Price]])-1</f>
        <v>8.8477043086749863E-3</v>
      </c>
      <c r="AE379" s="1">
        <f>(Table2[[#This Row],[Close Price]]/Table2[[#This Row],[Current Week Low]])-1</f>
        <v>1.6010638297872193E-2</v>
      </c>
      <c r="AF379" s="1">
        <f>(Table2[[#This Row],[Current Week High]]/Table2[[#This Row],[Close Price]])-1</f>
        <v>2.7485471964818542E-2</v>
      </c>
      <c r="AG379" s="1">
        <f>(Table2[[#This Row],[Close Price]]/Table2[[#This Row],[Current Month Low]])-1</f>
        <v>1.6010638297872193E-2</v>
      </c>
      <c r="AH379" s="1">
        <f>(Table2[[#This Row],[Current Month High]]/Table2[[#This Row],[Close Price]])-1</f>
        <v>4.6542065860426307E-2</v>
      </c>
      <c r="AI379">
        <v>30.516726872938602</v>
      </c>
      <c r="AJ379">
        <v>39.220116618075799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-0.09</v>
      </c>
      <c r="AM379" t="s">
        <v>3227</v>
      </c>
      <c r="AN379">
        <v>-2.76</v>
      </c>
      <c r="AO379" t="s">
        <v>3227</v>
      </c>
      <c r="AP379">
        <v>0.13243088534765499</v>
      </c>
      <c r="AQ379">
        <f>(Table2[[#This Row],[Sharpe Ratio]]-AVERAGE(Table2[Sharpe Ratio]))/_xlfn.STDEV.P(Table2[Sharpe Ratio])</f>
        <v>0.80479801887246927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412</v>
      </c>
      <c r="AT379">
        <f>_xlfn.RANK.AVG(Table2[[#This Row],[6M Return vs Nifty Z-Score]],Table2[6M Return vs Nifty Z-Score])</f>
        <v>564</v>
      </c>
      <c r="AU379">
        <f>_xlfn.RANK.AVG(Table2[[#This Row],[Sharpe Ratio Z-Score]],Table2[Sharpe Ratio Z-Score])</f>
        <v>151</v>
      </c>
      <c r="AV379">
        <f>(Table2[[#This Row],[Rank 1Y]]+Table2[[#This Row],[Rank 6M]]+Table2[[#This Row],[Rank Sharpe]])/3</f>
        <v>375.66666666666669</v>
      </c>
    </row>
    <row r="380" spans="1:48" x14ac:dyDescent="0.3">
      <c r="A380" t="s">
        <v>185</v>
      </c>
      <c r="B380" t="s">
        <v>186</v>
      </c>
      <c r="C380" t="s">
        <v>3172</v>
      </c>
      <c r="D380" t="s">
        <v>187</v>
      </c>
      <c r="E380">
        <v>145971.88074170001</v>
      </c>
      <c r="F380">
        <v>5498.65</v>
      </c>
      <c r="G380">
        <v>20.2571289952885</v>
      </c>
      <c r="H380">
        <f>(Table2[[#This Row],[1Y Return vs Nifty]]-AVERAGE(Table2[1Y Return vs Nifty]))/_xlfn.STDEV.P(Table2[1Y Return vs Nifty])</f>
        <v>-0.14354595830084557</v>
      </c>
      <c r="I380">
        <v>6.7254454451394201</v>
      </c>
      <c r="J380">
        <f>(Table2[[#This Row],[1M Return vs Nifty]]-AVERAGE(Table2[1M Return vs Nifty]))/_xlfn.STDEV.P(Table2[1M Return vs Nifty])</f>
        <v>0.76782002816613215</v>
      </c>
      <c r="K380">
        <v>42.747396284478903</v>
      </c>
      <c r="L380">
        <f>(Table2[[#This Row],[6M Return vs Nifty]]-AVERAGE(Table2[6M Return vs Nifty]))/_xlfn.STDEV.P(Table2[6M Return vs Nifty])</f>
        <v>0.61467048364346177</v>
      </c>
      <c r="M380">
        <v>5.05336078601918</v>
      </c>
      <c r="N380">
        <f>(Table2[[#This Row],[1W Return vs Nifty]]-AVERAGE(Table2[1W Return vs Nifty]))/_xlfn.STDEV.P(Table2[1W Return vs Nifty])</f>
        <v>1.852610598128392</v>
      </c>
      <c r="O380">
        <v>5140.09</v>
      </c>
      <c r="P380">
        <v>4889.9917892539697</v>
      </c>
      <c r="Q380">
        <v>4274.57968689482</v>
      </c>
      <c r="R380">
        <v>88.225845503040603</v>
      </c>
      <c r="S380" s="1">
        <f>(Table2[[#This Row],[Close Price]]-Table2[[#This Row],[20D EMA]])/Table2[[#This Row],[20D EMA]]</f>
        <v>6.9757533428402907E-2</v>
      </c>
      <c r="T380" s="1">
        <f>(Table2[[#This Row],[Close Price]]-Table2[[#This Row],[50D EMA]])/Table2[[#This Row],[50D EMA]]</f>
        <v>0.12447019074420336</v>
      </c>
      <c r="U380" s="1">
        <f>(Table2[[#This Row],[Close Price]]-Table2[[#This Row],[200D EMA]])/Table2[[#This Row],[200D EMA]]</f>
        <v>0.28636039160949184</v>
      </c>
      <c r="V380">
        <v>1.02508379090521</v>
      </c>
      <c r="W380">
        <v>5403.05</v>
      </c>
      <c r="X380">
        <v>5531.75</v>
      </c>
      <c r="Y380">
        <v>5082.2</v>
      </c>
      <c r="Z380">
        <v>5531.75</v>
      </c>
      <c r="AA380">
        <v>5015.25</v>
      </c>
      <c r="AB380">
        <v>5531.75</v>
      </c>
      <c r="AC380" s="1">
        <f>(Table2[[#This Row],[Close Price]]/Table2[[#This Row],[Day Low]])-1</f>
        <v>1.7693710034147214E-2</v>
      </c>
      <c r="AD380" s="1">
        <f>(Table2[[#This Row],[Day High]]/Table2[[#This Row],[Close Price]])-1</f>
        <v>6.0196593709365143E-3</v>
      </c>
      <c r="AE380" s="1">
        <f>(Table2[[#This Row],[Close Price]]/Table2[[#This Row],[Current Week Low]])-1</f>
        <v>8.1942859391602063E-2</v>
      </c>
      <c r="AF380" s="1">
        <f>(Table2[[#This Row],[Current Week High]]/Table2[[#This Row],[Close Price]])-1</f>
        <v>6.0196593709365143E-3</v>
      </c>
      <c r="AG380" s="1">
        <f>(Table2[[#This Row],[Close Price]]/Table2[[#This Row],[Current Month Low]])-1</f>
        <v>9.6386022630975399E-2</v>
      </c>
      <c r="AH380" s="1">
        <f>(Table2[[#This Row],[Current Month High]]/Table2[[#This Row],[Close Price]])-1</f>
        <v>6.0196593709365143E-3</v>
      </c>
      <c r="AI380">
        <v>0.60196593709365098</v>
      </c>
      <c r="AJ380">
        <v>66.863411525505995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0.01</v>
      </c>
      <c r="AM380" t="s">
        <v>3226</v>
      </c>
      <c r="AN380">
        <v>9.3000000000000007</v>
      </c>
      <c r="AO380" t="s">
        <v>3226</v>
      </c>
      <c r="AP380">
        <v>-2.4589503523707E-2</v>
      </c>
      <c r="AQ380">
        <f>(Table2[[#This Row],[Sharpe Ratio]]-AVERAGE(Table2[Sharpe Ratio]))/_xlfn.STDEV.P(Table2[Sharpe Ratio])</f>
        <v>-1.021651978965352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2.0699031726717885</v>
      </c>
      <c r="AS380">
        <f>_xlfn.RANK.AVG(Table2[[#This Row],[1Y Return vs Nifty Z-Score]],Table2[1Y Return vs Nifty Z-Score])</f>
        <v>345</v>
      </c>
      <c r="AT380">
        <f>_xlfn.RANK.AVG(Table2[[#This Row],[6M Return vs Nifty Z-Score]],Table2[6M Return vs Nifty Z-Score])</f>
        <v>154</v>
      </c>
      <c r="AU380">
        <f>_xlfn.RANK.AVG(Table2[[#This Row],[Sharpe Ratio Z-Score]],Table2[Sharpe Ratio Z-Score])</f>
        <v>629</v>
      </c>
      <c r="AV380">
        <f>(Table2[[#This Row],[Rank 1Y]]+Table2[[#This Row],[Rank 6M]]+Table2[[#This Row],[Rank Sharpe]])/3</f>
        <v>376</v>
      </c>
    </row>
    <row r="381" spans="1:48" x14ac:dyDescent="0.3">
      <c r="A381" t="s">
        <v>1093</v>
      </c>
      <c r="B381" t="s">
        <v>1094</v>
      </c>
      <c r="C381" t="s">
        <v>3174</v>
      </c>
      <c r="D381" t="s">
        <v>400</v>
      </c>
      <c r="E381">
        <v>12146.353625760001</v>
      </c>
      <c r="F381">
        <v>3002.8</v>
      </c>
      <c r="G381">
        <v>14.069304847230899</v>
      </c>
      <c r="H381">
        <f>(Table2[[#This Row],[1Y Return vs Nifty]]-AVERAGE(Table2[1Y Return vs Nifty]))/_xlfn.STDEV.P(Table2[1Y Return vs Nifty])</f>
        <v>-0.24531121200242342</v>
      </c>
      <c r="I381">
        <v>0.57250229559002097</v>
      </c>
      <c r="J381">
        <f>(Table2[[#This Row],[1M Return vs Nifty]]-AVERAGE(Table2[1M Return vs Nifty]))/_xlfn.STDEV.P(Table2[1M Return vs Nifty])</f>
        <v>0.17977110992218884</v>
      </c>
      <c r="K381">
        <v>4.9753996774405103</v>
      </c>
      <c r="L381">
        <f>(Table2[[#This Row],[6M Return vs Nifty]]-AVERAGE(Table2[6M Return vs Nifty]))/_xlfn.STDEV.P(Table2[6M Return vs Nifty])</f>
        <v>-0.45683662985672935</v>
      </c>
      <c r="M381">
        <v>-2.5401517878316202</v>
      </c>
      <c r="N381">
        <f>(Table2[[#This Row],[1W Return vs Nifty]]-AVERAGE(Table2[1W Return vs Nifty]))/_xlfn.STDEV.P(Table2[1W Return vs Nifty])</f>
        <v>4.0620984463287491E-2</v>
      </c>
      <c r="O381">
        <v>2834.63</v>
      </c>
      <c r="P381">
        <v>2746.1261995018199</v>
      </c>
      <c r="Q381">
        <v>2546.9319873221598</v>
      </c>
      <c r="R381">
        <v>76.757720844186693</v>
      </c>
      <c r="S381" s="1">
        <f>(Table2[[#This Row],[Close Price]]-Table2[[#This Row],[20D EMA]])/Table2[[#This Row],[20D EMA]]</f>
        <v>5.9326966835177804E-2</v>
      </c>
      <c r="T381" s="1">
        <f>(Table2[[#This Row],[Close Price]]-Table2[[#This Row],[50D EMA]])/Table2[[#This Row],[50D EMA]]</f>
        <v>9.3467591017755841E-2</v>
      </c>
      <c r="U381" s="1">
        <f>(Table2[[#This Row],[Close Price]]-Table2[[#This Row],[200D EMA]])/Table2[[#This Row],[200D EMA]]</f>
        <v>0.17898711663562689</v>
      </c>
      <c r="V381">
        <v>0.853751069471405</v>
      </c>
      <c r="W381">
        <v>2882.9</v>
      </c>
      <c r="X381">
        <v>3030</v>
      </c>
      <c r="Y381">
        <v>2791.45</v>
      </c>
      <c r="Z381">
        <v>3030</v>
      </c>
      <c r="AA381">
        <v>2757.05</v>
      </c>
      <c r="AB381">
        <v>3032.9</v>
      </c>
      <c r="AC381" s="1">
        <f>(Table2[[#This Row],[Close Price]]/Table2[[#This Row],[Day Low]])-1</f>
        <v>4.1590065558985811E-2</v>
      </c>
      <c r="AD381" s="1">
        <f>(Table2[[#This Row],[Day High]]/Table2[[#This Row],[Close Price]])-1</f>
        <v>9.0582123351536925E-3</v>
      </c>
      <c r="AE381" s="1">
        <f>(Table2[[#This Row],[Close Price]]/Table2[[#This Row],[Current Week Low]])-1</f>
        <v>7.5713338945709419E-2</v>
      </c>
      <c r="AF381" s="1">
        <f>(Table2[[#This Row],[Current Week High]]/Table2[[#This Row],[Close Price]])-1</f>
        <v>9.0582123351536925E-3</v>
      </c>
      <c r="AG381" s="1">
        <f>(Table2[[#This Row],[Close Price]]/Table2[[#This Row],[Current Month Low]])-1</f>
        <v>8.9135126312544166E-2</v>
      </c>
      <c r="AH381" s="1">
        <f>(Table2[[#This Row],[Current Month High]]/Table2[[#This Row],[Close Price]])-1</f>
        <v>1.0023977620887248E-2</v>
      </c>
      <c r="AI381">
        <v>1.0023977620887199</v>
      </c>
      <c r="AJ381">
        <v>46.025725192695802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0.15</v>
      </c>
      <c r="AM381" t="s">
        <v>3226</v>
      </c>
      <c r="AN381">
        <v>5.63</v>
      </c>
      <c r="AO381" t="s">
        <v>3226</v>
      </c>
      <c r="AP381">
        <v>8.3533428638588994E-2</v>
      </c>
      <c r="AQ381">
        <f>(Table2[[#This Row],[Sharpe Ratio]]-AVERAGE(Table2[Sharpe Ratio]))/_xlfn.STDEV.P(Table2[Sharpe Ratio])</f>
        <v>0.23602627946661292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-0.24572946800706352</v>
      </c>
      <c r="AS381">
        <f>_xlfn.RANK.AVG(Table2[[#This Row],[1Y Return vs Nifty Z-Score]],Table2[1Y Return vs Nifty Z-Score])</f>
        <v>372</v>
      </c>
      <c r="AT381">
        <f>_xlfn.RANK.AVG(Table2[[#This Row],[6M Return vs Nifty Z-Score]],Table2[6M Return vs Nifty Z-Score])</f>
        <v>474</v>
      </c>
      <c r="AU381">
        <f>_xlfn.RANK.AVG(Table2[[#This Row],[Sharpe Ratio Z-Score]],Table2[Sharpe Ratio Z-Score])</f>
        <v>283</v>
      </c>
      <c r="AV381">
        <f>(Table2[[#This Row],[Rank 1Y]]+Table2[[#This Row],[Rank 6M]]+Table2[[#This Row],[Rank Sharpe]])/3</f>
        <v>376.33333333333331</v>
      </c>
    </row>
    <row r="382" spans="1:48" x14ac:dyDescent="0.3">
      <c r="A382" t="s">
        <v>643</v>
      </c>
      <c r="B382" t="s">
        <v>644</v>
      </c>
      <c r="C382" t="s">
        <v>3172</v>
      </c>
      <c r="D382" t="s">
        <v>54</v>
      </c>
      <c r="E382">
        <v>29867.77349064</v>
      </c>
      <c r="F382">
        <v>1923.3</v>
      </c>
      <c r="G382">
        <v>4.4519386160678298</v>
      </c>
      <c r="H382">
        <f>(Table2[[#This Row],[1Y Return vs Nifty]]-AVERAGE(Table2[1Y Return vs Nifty]))/_xlfn.STDEV.P(Table2[1Y Return vs Nifty])</f>
        <v>-0.40347887983482655</v>
      </c>
      <c r="I382">
        <v>-8.7899040676377602</v>
      </c>
      <c r="J382">
        <f>(Table2[[#This Row],[1M Return vs Nifty]]-AVERAGE(Table2[1M Return vs Nifty]))/_xlfn.STDEV.P(Table2[1M Return vs Nifty])</f>
        <v>-0.71501254080266752</v>
      </c>
      <c r="K382">
        <v>8.6910420385606297</v>
      </c>
      <c r="L382">
        <f>(Table2[[#This Row],[6M Return vs Nifty]]-AVERAGE(Table2[6M Return vs Nifty]))/_xlfn.STDEV.P(Table2[6M Return vs Nifty])</f>
        <v>-0.35143216149931727</v>
      </c>
      <c r="M382">
        <v>-5.3109527878570901</v>
      </c>
      <c r="N382">
        <f>(Table2[[#This Row],[1W Return vs Nifty]]-AVERAGE(Table2[1W Return vs Nifty]))/_xlfn.STDEV.P(Table2[1W Return vs Nifty])</f>
        <v>-0.62055690715808276</v>
      </c>
      <c r="O382">
        <v>1919.94</v>
      </c>
      <c r="P382">
        <v>1891.6195427120799</v>
      </c>
      <c r="Q382">
        <v>1723.4674549546201</v>
      </c>
      <c r="R382">
        <v>51.338948813198598</v>
      </c>
      <c r="S382" s="1">
        <f>(Table2[[#This Row],[Close Price]]-Table2[[#This Row],[20D EMA]])/Table2[[#This Row],[20D EMA]]</f>
        <v>1.7500546892089857E-3</v>
      </c>
      <c r="T382" s="1">
        <f>(Table2[[#This Row],[Close Price]]-Table2[[#This Row],[50D EMA]])/Table2[[#This Row],[50D EMA]]</f>
        <v>1.674779551203974E-2</v>
      </c>
      <c r="U382" s="1">
        <f>(Table2[[#This Row],[Close Price]]-Table2[[#This Row],[200D EMA]])/Table2[[#This Row],[200D EMA]]</f>
        <v>0.11594796552200727</v>
      </c>
      <c r="V382">
        <v>0.87391849124596199</v>
      </c>
      <c r="W382">
        <v>1892.85</v>
      </c>
      <c r="X382">
        <v>1930</v>
      </c>
      <c r="Y382">
        <v>1850</v>
      </c>
      <c r="Z382">
        <v>1980</v>
      </c>
      <c r="AA382">
        <v>1850</v>
      </c>
      <c r="AB382">
        <v>1991.35</v>
      </c>
      <c r="AC382" s="1">
        <f>(Table2[[#This Row],[Close Price]]/Table2[[#This Row],[Day Low]])-1</f>
        <v>1.6086853157936565E-2</v>
      </c>
      <c r="AD382" s="1">
        <f>(Table2[[#This Row],[Day High]]/Table2[[#This Row],[Close Price]])-1</f>
        <v>3.4835959028753916E-3</v>
      </c>
      <c r="AE382" s="1">
        <f>(Table2[[#This Row],[Close Price]]/Table2[[#This Row],[Current Week Low]])-1</f>
        <v>3.9621621621621639E-2</v>
      </c>
      <c r="AF382" s="1">
        <f>(Table2[[#This Row],[Current Week High]]/Table2[[#This Row],[Close Price]])-1</f>
        <v>2.9480580252690736E-2</v>
      </c>
      <c r="AG382" s="1">
        <f>(Table2[[#This Row],[Close Price]]/Table2[[#This Row],[Current Month Low]])-1</f>
        <v>3.9621621621621639E-2</v>
      </c>
      <c r="AH382" s="1">
        <f>(Table2[[#This Row],[Current Month High]]/Table2[[#This Row],[Close Price]])-1</f>
        <v>3.5381895700098864E-2</v>
      </c>
      <c r="AI382">
        <v>5.5477564602506</v>
      </c>
      <c r="AJ382">
        <v>54.550202900879903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-7.0000000000000007E-2</v>
      </c>
      <c r="AM382" t="s">
        <v>3227</v>
      </c>
      <c r="AN382">
        <v>-2.3199999999999998</v>
      </c>
      <c r="AO382" t="s">
        <v>3227</v>
      </c>
      <c r="AP382">
        <v>8.7971531772916001E-2</v>
      </c>
      <c r="AQ382">
        <f>(Table2[[#This Row],[Sharpe Ratio]]-AVERAGE(Table2[Sharpe Ratio]))/_xlfn.STDEV.P(Table2[Sharpe Ratio])</f>
        <v>0.287649979537413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-1.802830509757481</v>
      </c>
      <c r="AS382">
        <f>_xlfn.RANK.AVG(Table2[[#This Row],[1Y Return vs Nifty Z-Score]],Table2[1Y Return vs Nifty Z-Score])</f>
        <v>438</v>
      </c>
      <c r="AT382">
        <f>_xlfn.RANK.AVG(Table2[[#This Row],[6M Return vs Nifty Z-Score]],Table2[6M Return vs Nifty Z-Score])</f>
        <v>429</v>
      </c>
      <c r="AU382">
        <f>_xlfn.RANK.AVG(Table2[[#This Row],[Sharpe Ratio Z-Score]],Table2[Sharpe Ratio Z-Score])</f>
        <v>263</v>
      </c>
      <c r="AV382">
        <f>(Table2[[#This Row],[Rank 1Y]]+Table2[[#This Row],[Rank 6M]]+Table2[[#This Row],[Rank Sharpe]])/3</f>
        <v>376.66666666666669</v>
      </c>
    </row>
    <row r="383" spans="1:48" x14ac:dyDescent="0.3">
      <c r="A383" t="s">
        <v>655</v>
      </c>
      <c r="B383" t="s">
        <v>656</v>
      </c>
      <c r="C383" t="s">
        <v>3178</v>
      </c>
      <c r="D383" t="s">
        <v>338</v>
      </c>
      <c r="E383">
        <v>29072.108873599998</v>
      </c>
      <c r="F383">
        <v>451.75</v>
      </c>
      <c r="G383">
        <v>21.7016376648631</v>
      </c>
      <c r="H383">
        <f>(Table2[[#This Row],[1Y Return vs Nifty]]-AVERAGE(Table2[1Y Return vs Nifty]))/_xlfn.STDEV.P(Table2[1Y Return vs Nifty])</f>
        <v>-0.11978949921020832</v>
      </c>
      <c r="I383">
        <v>2.1992854468647902</v>
      </c>
      <c r="J383">
        <f>(Table2[[#This Row],[1M Return vs Nifty]]-AVERAGE(Table2[1M Return vs Nifty]))/_xlfn.STDEV.P(Table2[1M Return vs Nifty])</f>
        <v>0.33524598577808851</v>
      </c>
      <c r="K383">
        <v>47.729507312382303</v>
      </c>
      <c r="L383">
        <f>(Table2[[#This Row],[6M Return vs Nifty]]-AVERAGE(Table2[6M Return vs Nifty]))/_xlfn.STDEV.P(Table2[6M Return vs Nifty])</f>
        <v>0.75600183719048331</v>
      </c>
      <c r="M383">
        <v>-4.1615980447813898</v>
      </c>
      <c r="N383">
        <f>(Table2[[#This Row],[1W Return vs Nifty]]-AVERAGE(Table2[1W Return vs Nifty]))/_xlfn.STDEV.P(Table2[1W Return vs Nifty])</f>
        <v>-0.34629399699426089</v>
      </c>
      <c r="O383">
        <v>458.78</v>
      </c>
      <c r="P383">
        <v>443.20923779754298</v>
      </c>
      <c r="Q383">
        <v>376.41688647499802</v>
      </c>
      <c r="R383">
        <v>37.104519369562098</v>
      </c>
      <c r="S383" s="1">
        <f>(Table2[[#This Row],[Close Price]]-Table2[[#This Row],[20D EMA]])/Table2[[#This Row],[20D EMA]]</f>
        <v>-1.5323248615894271E-2</v>
      </c>
      <c r="T383" s="1">
        <f>(Table2[[#This Row],[Close Price]]-Table2[[#This Row],[50D EMA]])/Table2[[#This Row],[50D EMA]]</f>
        <v>1.9270271181392701E-2</v>
      </c>
      <c r="U383" s="1">
        <f>(Table2[[#This Row],[Close Price]]-Table2[[#This Row],[200D EMA]])/Table2[[#This Row],[200D EMA]]</f>
        <v>0.20013213070876851</v>
      </c>
      <c r="V383">
        <v>0.641908105937537</v>
      </c>
      <c r="W383">
        <v>450.7</v>
      </c>
      <c r="X383">
        <v>461.5</v>
      </c>
      <c r="Y383">
        <v>450.7</v>
      </c>
      <c r="Z383">
        <v>473.1</v>
      </c>
      <c r="AA383">
        <v>450.7</v>
      </c>
      <c r="AB383">
        <v>484</v>
      </c>
      <c r="AC383" s="1">
        <f>(Table2[[#This Row],[Close Price]]/Table2[[#This Row],[Day Low]])-1</f>
        <v>2.3297093410250547E-3</v>
      </c>
      <c r="AD383" s="1">
        <f>(Table2[[#This Row],[Day High]]/Table2[[#This Row],[Close Price]])-1</f>
        <v>2.1582733812949728E-2</v>
      </c>
      <c r="AE383" s="1">
        <f>(Table2[[#This Row],[Close Price]]/Table2[[#This Row],[Current Week Low]])-1</f>
        <v>2.3297093410250547E-3</v>
      </c>
      <c r="AF383" s="1">
        <f>(Table2[[#This Row],[Current Week High]]/Table2[[#This Row],[Close Price]])-1</f>
        <v>4.7260653016048648E-2</v>
      </c>
      <c r="AG383" s="1">
        <f>(Table2[[#This Row],[Close Price]]/Table2[[#This Row],[Current Month Low]])-1</f>
        <v>2.3297093410250547E-3</v>
      </c>
      <c r="AH383" s="1">
        <f>(Table2[[#This Row],[Current Month High]]/Table2[[#This Row],[Close Price]])-1</f>
        <v>7.1389042612064246E-2</v>
      </c>
      <c r="AI383">
        <v>7.1389042612064202</v>
      </c>
      <c r="AJ383">
        <v>72.918660287081295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-0.06</v>
      </c>
      <c r="AM383" t="s">
        <v>3227</v>
      </c>
      <c r="AN383">
        <v>-2.39</v>
      </c>
      <c r="AO383" t="s">
        <v>3227</v>
      </c>
      <c r="AP383">
        <v>-5.1162626841749999E-2</v>
      </c>
      <c r="AQ383">
        <f>(Table2[[#This Row],[Sharpe Ratio]]-AVERAGE(Table2[Sharpe Ratio]))/_xlfn.STDEV.P(Table2[Sharpe Ratio])</f>
        <v>-1.3307486598208893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-0.70558433305678658</v>
      </c>
      <c r="AS383">
        <f>_xlfn.RANK.AVG(Table2[[#This Row],[1Y Return vs Nifty Z-Score]],Table2[1Y Return vs Nifty Z-Score])</f>
        <v>336</v>
      </c>
      <c r="AT383">
        <f>_xlfn.RANK.AVG(Table2[[#This Row],[6M Return vs Nifty Z-Score]],Table2[6M Return vs Nifty Z-Score])</f>
        <v>131</v>
      </c>
      <c r="AU383">
        <f>_xlfn.RANK.AVG(Table2[[#This Row],[Sharpe Ratio Z-Score]],Table2[Sharpe Ratio Z-Score])</f>
        <v>668</v>
      </c>
      <c r="AV383">
        <f>(Table2[[#This Row],[Rank 1Y]]+Table2[[#This Row],[Rank 6M]]+Table2[[#This Row],[Rank Sharpe]])/3</f>
        <v>378.33333333333331</v>
      </c>
    </row>
    <row r="384" spans="1:48" x14ac:dyDescent="0.3">
      <c r="A384" t="s">
        <v>793</v>
      </c>
      <c r="B384" t="s">
        <v>794</v>
      </c>
      <c r="C384" t="s">
        <v>3174</v>
      </c>
      <c r="D384" t="s">
        <v>206</v>
      </c>
      <c r="E384">
        <v>21308.784716089998</v>
      </c>
      <c r="F384">
        <v>561.70000000000005</v>
      </c>
      <c r="G384">
        <v>-12.647362860692899</v>
      </c>
      <c r="H384">
        <f>(Table2[[#This Row],[1Y Return vs Nifty]]-AVERAGE(Table2[1Y Return vs Nifty]))/_xlfn.STDEV.P(Table2[1Y Return vs Nifty])</f>
        <v>-0.68469481475252358</v>
      </c>
      <c r="I384">
        <v>-2.0568473817733102</v>
      </c>
      <c r="J384">
        <f>(Table2[[#This Row],[1M Return vs Nifty]]-AVERAGE(Table2[1M Return vs Nifty]))/_xlfn.STDEV.P(Table2[1M Return vs Nifty])</f>
        <v>-7.152102717025291E-2</v>
      </c>
      <c r="K384">
        <v>18.724451592562399</v>
      </c>
      <c r="L384">
        <f>(Table2[[#This Row],[6M Return vs Nifty]]-AVERAGE(Table2[6M Return vs Nifty]))/_xlfn.STDEV.P(Table2[6M Return vs Nifty])</f>
        <v>-6.6806759733545384E-2</v>
      </c>
      <c r="M384">
        <v>-5.1503494058606298</v>
      </c>
      <c r="N384">
        <f>(Table2[[#This Row],[1W Return vs Nifty]]-AVERAGE(Table2[1W Return vs Nifty]))/_xlfn.STDEV.P(Table2[1W Return vs Nifty])</f>
        <v>-0.58223318578844807</v>
      </c>
      <c r="O384">
        <v>566.73</v>
      </c>
      <c r="P384">
        <v>565.87002017859902</v>
      </c>
      <c r="Q384">
        <v>524.14123881368698</v>
      </c>
      <c r="R384">
        <v>43.4156755148679</v>
      </c>
      <c r="S384" s="1">
        <f>(Table2[[#This Row],[Close Price]]-Table2[[#This Row],[20D EMA]])/Table2[[#This Row],[20D EMA]]</f>
        <v>-8.8754786229773841E-3</v>
      </c>
      <c r="T384" s="1">
        <f>(Table2[[#This Row],[Close Price]]-Table2[[#This Row],[50D EMA]])/Table2[[#This Row],[50D EMA]]</f>
        <v>-7.3692191314232184E-3</v>
      </c>
      <c r="U384" s="1">
        <f>(Table2[[#This Row],[Close Price]]-Table2[[#This Row],[200D EMA]])/Table2[[#This Row],[200D EMA]]</f>
        <v>7.1657710565422292E-2</v>
      </c>
      <c r="V384">
        <v>0.91628639004216295</v>
      </c>
      <c r="W384">
        <v>556.95000000000005</v>
      </c>
      <c r="X384">
        <v>565.29999999999995</v>
      </c>
      <c r="Y384">
        <v>547.79999999999995</v>
      </c>
      <c r="Z384">
        <v>567</v>
      </c>
      <c r="AA384">
        <v>547.79999999999995</v>
      </c>
      <c r="AB384">
        <v>602.85</v>
      </c>
      <c r="AC384" s="1">
        <f>(Table2[[#This Row],[Close Price]]/Table2[[#This Row],[Day Low]])-1</f>
        <v>8.5285932309902002E-3</v>
      </c>
      <c r="AD384" s="1">
        <f>(Table2[[#This Row],[Day High]]/Table2[[#This Row],[Close Price]])-1</f>
        <v>6.4091151860421469E-3</v>
      </c>
      <c r="AE384" s="1">
        <f>(Table2[[#This Row],[Close Price]]/Table2[[#This Row],[Current Week Low]])-1</f>
        <v>2.5374224169405046E-2</v>
      </c>
      <c r="AF384" s="1">
        <f>(Table2[[#This Row],[Current Week High]]/Table2[[#This Row],[Close Price]])-1</f>
        <v>9.4356418016734445E-3</v>
      </c>
      <c r="AG384" s="1">
        <f>(Table2[[#This Row],[Close Price]]/Table2[[#This Row],[Current Month Low]])-1</f>
        <v>2.5374224169405046E-2</v>
      </c>
      <c r="AH384" s="1">
        <f>(Table2[[#This Row],[Current Month High]]/Table2[[#This Row],[Close Price]])-1</f>
        <v>7.3259747196012137E-2</v>
      </c>
      <c r="AI384">
        <v>10.806480327576899</v>
      </c>
      <c r="AJ384">
        <v>38.077679449360801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-0.05</v>
      </c>
      <c r="AM384" t="s">
        <v>3227</v>
      </c>
      <c r="AN384">
        <v>-3.83</v>
      </c>
      <c r="AO384" t="s">
        <v>3227</v>
      </c>
      <c r="AP384">
        <v>9.2747702539179994E-2</v>
      </c>
      <c r="AQ384">
        <f>(Table2[[#This Row],[Sharpe Ratio]]-AVERAGE(Table2[Sharpe Ratio]))/_xlfn.STDEV.P(Table2[Sharpe Ratio])</f>
        <v>0.34320605826335832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-1.0620497291814117</v>
      </c>
      <c r="AS384">
        <f>_xlfn.RANK.AVG(Table2[[#This Row],[1Y Return vs Nifty Z-Score]],Table2[1Y Return vs Nifty Z-Score])</f>
        <v>563</v>
      </c>
      <c r="AT384">
        <f>_xlfn.RANK.AVG(Table2[[#This Row],[6M Return vs Nifty Z-Score]],Table2[6M Return vs Nifty Z-Score])</f>
        <v>325</v>
      </c>
      <c r="AU384">
        <f>_xlfn.RANK.AVG(Table2[[#This Row],[Sharpe Ratio Z-Score]],Table2[Sharpe Ratio Z-Score])</f>
        <v>250</v>
      </c>
      <c r="AV384">
        <f>(Table2[[#This Row],[Rank 1Y]]+Table2[[#This Row],[Rank 6M]]+Table2[[#This Row],[Rank Sharpe]])/3</f>
        <v>379.33333333333331</v>
      </c>
    </row>
    <row r="385" spans="1:48" x14ac:dyDescent="0.3">
      <c r="A385" t="s">
        <v>439</v>
      </c>
      <c r="B385" t="s">
        <v>440</v>
      </c>
      <c r="C385" t="s">
        <v>3168</v>
      </c>
      <c r="D385" t="s">
        <v>34</v>
      </c>
      <c r="E385">
        <v>51929.379682223996</v>
      </c>
      <c r="F385">
        <v>59.82</v>
      </c>
      <c r="G385">
        <v>21.7289980119088</v>
      </c>
      <c r="H385">
        <f>(Table2[[#This Row],[1Y Return vs Nifty]]-AVERAGE(Table2[1Y Return vs Nifty]))/_xlfn.STDEV.P(Table2[1Y Return vs Nifty])</f>
        <v>-0.11933952962609481</v>
      </c>
      <c r="I385">
        <v>-6.0734148629788898</v>
      </c>
      <c r="J385">
        <f>(Table2[[#This Row],[1M Return vs Nifty]]-AVERAGE(Table2[1M Return vs Nifty]))/_xlfn.STDEV.P(Table2[1M Return vs Nifty])</f>
        <v>-0.45539230713644496</v>
      </c>
      <c r="K385">
        <v>-4.6958560791227697</v>
      </c>
      <c r="L385">
        <f>(Table2[[#This Row],[6M Return vs Nifty]]-AVERAGE(Table2[6M Return vs Nifty]))/_xlfn.STDEV.P(Table2[6M Return vs Nifty])</f>
        <v>-0.73118853789714866</v>
      </c>
      <c r="M385">
        <v>-5.3599872083733899</v>
      </c>
      <c r="N385">
        <f>(Table2[[#This Row],[1W Return vs Nifty]]-AVERAGE(Table2[1W Return vs Nifty]))/_xlfn.STDEV.P(Table2[1W Return vs Nifty])</f>
        <v>-0.63225766617092582</v>
      </c>
      <c r="O385">
        <v>59.88</v>
      </c>
      <c r="P385">
        <v>60.924519357752096</v>
      </c>
      <c r="Q385">
        <v>57.808741956086898</v>
      </c>
      <c r="R385">
        <v>52.515718678389803</v>
      </c>
      <c r="S385" s="1">
        <f>(Table2[[#This Row],[Close Price]]-Table2[[#This Row],[20D EMA]])/Table2[[#This Row],[20D EMA]]</f>
        <v>-1.0020040080160699E-3</v>
      </c>
      <c r="T385" s="1">
        <f>(Table2[[#This Row],[Close Price]]-Table2[[#This Row],[50D EMA]])/Table2[[#This Row],[50D EMA]]</f>
        <v>-1.8129307697386965E-2</v>
      </c>
      <c r="U385" s="1">
        <f>(Table2[[#This Row],[Close Price]]-Table2[[#This Row],[200D EMA]])/Table2[[#This Row],[200D EMA]]</f>
        <v>3.4791589919754853E-2</v>
      </c>
      <c r="V385">
        <v>0.39780992568757301</v>
      </c>
      <c r="W385">
        <v>58.67</v>
      </c>
      <c r="X385">
        <v>60.78</v>
      </c>
      <c r="Y385">
        <v>57.36</v>
      </c>
      <c r="Z385">
        <v>60.78</v>
      </c>
      <c r="AA385">
        <v>57.36</v>
      </c>
      <c r="AB385">
        <v>61.26</v>
      </c>
      <c r="AC385" s="1">
        <f>(Table2[[#This Row],[Close Price]]/Table2[[#This Row],[Day Low]])-1</f>
        <v>1.9601159025055326E-2</v>
      </c>
      <c r="AD385" s="1">
        <f>(Table2[[#This Row],[Day High]]/Table2[[#This Row],[Close Price]])-1</f>
        <v>1.6048144433299827E-2</v>
      </c>
      <c r="AE385" s="1">
        <f>(Table2[[#This Row],[Close Price]]/Table2[[#This Row],[Current Week Low]])-1</f>
        <v>4.2887029288702916E-2</v>
      </c>
      <c r="AF385" s="1">
        <f>(Table2[[#This Row],[Current Week High]]/Table2[[#This Row],[Close Price]])-1</f>
        <v>1.6048144433299827E-2</v>
      </c>
      <c r="AG385" s="1">
        <f>(Table2[[#This Row],[Close Price]]/Table2[[#This Row],[Current Month Low]])-1</f>
        <v>4.2887029288702916E-2</v>
      </c>
      <c r="AH385" s="1">
        <f>(Table2[[#This Row],[Current Month High]]/Table2[[#This Row],[Close Price]])-1</f>
        <v>2.4072216649949851E-2</v>
      </c>
      <c r="AI385">
        <v>28.552323637579399</v>
      </c>
      <c r="AJ385">
        <v>63.442622950819597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-0.03</v>
      </c>
      <c r="AM385" t="s">
        <v>3227</v>
      </c>
      <c r="AN385">
        <v>-2.14</v>
      </c>
      <c r="AO385" t="s">
        <v>3227</v>
      </c>
      <c r="AP385">
        <v>9.7767399038173997E-2</v>
      </c>
      <c r="AQ385">
        <f>(Table2[[#This Row],[Sharpe Ratio]]-AVERAGE(Table2[Sharpe Ratio]))/_xlfn.STDEV.P(Table2[Sharpe Ratio])</f>
        <v>0.40159481099562372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335</v>
      </c>
      <c r="AT385">
        <f>_xlfn.RANK.AVG(Table2[[#This Row],[6M Return vs Nifty Z-Score]],Table2[6M Return vs Nifty Z-Score])</f>
        <v>575</v>
      </c>
      <c r="AU385">
        <f>_xlfn.RANK.AVG(Table2[[#This Row],[Sharpe Ratio Z-Score]],Table2[Sharpe Ratio Z-Score])</f>
        <v>235</v>
      </c>
      <c r="AV385">
        <f>(Table2[[#This Row],[Rank 1Y]]+Table2[[#This Row],[Rank 6M]]+Table2[[#This Row],[Rank Sharpe]])/3</f>
        <v>381.66666666666669</v>
      </c>
    </row>
    <row r="386" spans="1:48" x14ac:dyDescent="0.3">
      <c r="A386" t="s">
        <v>292</v>
      </c>
      <c r="B386" t="s">
        <v>293</v>
      </c>
      <c r="C386" t="s">
        <v>3168</v>
      </c>
      <c r="D386" t="s">
        <v>34</v>
      </c>
      <c r="E386">
        <v>96502.658755140001</v>
      </c>
      <c r="F386">
        <v>106.39</v>
      </c>
      <c r="G386">
        <v>19.4993072566783</v>
      </c>
      <c r="H386">
        <f>(Table2[[#This Row],[1Y Return vs Nifty]]-AVERAGE(Table2[1Y Return vs Nifty]))/_xlfn.STDEV.P(Table2[1Y Return vs Nifty])</f>
        <v>-0.15600913108096512</v>
      </c>
      <c r="I386">
        <v>-10.2833625793109</v>
      </c>
      <c r="J386">
        <f>(Table2[[#This Row],[1M Return vs Nifty]]-AVERAGE(Table2[1M Return vs Nifty]))/_xlfn.STDEV.P(Table2[1M Return vs Nifty])</f>
        <v>-0.8577453177658213</v>
      </c>
      <c r="K386">
        <v>-16.107717000229201</v>
      </c>
      <c r="L386">
        <f>(Table2[[#This Row],[6M Return vs Nifty]]-AVERAGE(Table2[6M Return vs Nifty]))/_xlfn.STDEV.P(Table2[6M Return vs Nifty])</f>
        <v>-1.054917523750172</v>
      </c>
      <c r="M386">
        <v>-5.3934015110218203</v>
      </c>
      <c r="N386">
        <f>(Table2[[#This Row],[1W Return vs Nifty]]-AVERAGE(Table2[1W Return vs Nifty]))/_xlfn.STDEV.P(Table2[1W Return vs Nifty])</f>
        <v>-0.64023109990899818</v>
      </c>
      <c r="O386">
        <v>107.59</v>
      </c>
      <c r="P386">
        <v>110.412121304436</v>
      </c>
      <c r="Q386">
        <v>105.479329019956</v>
      </c>
      <c r="R386">
        <v>48.5225054008421</v>
      </c>
      <c r="S386" s="1">
        <f>(Table2[[#This Row],[Close Price]]-Table2[[#This Row],[20D EMA]])/Table2[[#This Row],[20D EMA]]</f>
        <v>-1.1153452923134147E-2</v>
      </c>
      <c r="T386" s="1">
        <f>(Table2[[#This Row],[Close Price]]-Table2[[#This Row],[50D EMA]])/Table2[[#This Row],[50D EMA]]</f>
        <v>-3.6428258572679034E-2</v>
      </c>
      <c r="U386" s="1">
        <f>(Table2[[#This Row],[Close Price]]-Table2[[#This Row],[200D EMA]])/Table2[[#This Row],[200D EMA]]</f>
        <v>8.6336440372284697E-3</v>
      </c>
      <c r="V386">
        <v>1.04450897890525</v>
      </c>
      <c r="W386">
        <v>104.1</v>
      </c>
      <c r="X386">
        <v>107.25</v>
      </c>
      <c r="Y386">
        <v>100.69</v>
      </c>
      <c r="Z386">
        <v>107.25</v>
      </c>
      <c r="AA386">
        <v>100.69</v>
      </c>
      <c r="AB386">
        <v>113.46</v>
      </c>
      <c r="AC386" s="1">
        <f>(Table2[[#This Row],[Close Price]]/Table2[[#This Row],[Day Low]])-1</f>
        <v>2.1998078770413043E-2</v>
      </c>
      <c r="AD386" s="1">
        <f>(Table2[[#This Row],[Day High]]/Table2[[#This Row],[Close Price]])-1</f>
        <v>8.0834664912114995E-3</v>
      </c>
      <c r="AE386" s="1">
        <f>(Table2[[#This Row],[Close Price]]/Table2[[#This Row],[Current Week Low]])-1</f>
        <v>5.6609395173304211E-2</v>
      </c>
      <c r="AF386" s="1">
        <f>(Table2[[#This Row],[Current Week High]]/Table2[[#This Row],[Close Price]])-1</f>
        <v>8.0834664912114995E-3</v>
      </c>
      <c r="AG386" s="1">
        <f>(Table2[[#This Row],[Close Price]]/Table2[[#This Row],[Current Month Low]])-1</f>
        <v>5.6609395173304211E-2</v>
      </c>
      <c r="AH386" s="1">
        <f>(Table2[[#This Row],[Current Month High]]/Table2[[#This Row],[Close Price]])-1</f>
        <v>6.6453614061471988E-2</v>
      </c>
      <c r="AI386">
        <v>21.158003571764201</v>
      </c>
      <c r="AJ386">
        <v>55.495469161064001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-0.09</v>
      </c>
      <c r="AM386" t="s">
        <v>3227</v>
      </c>
      <c r="AN386">
        <v>-3.48</v>
      </c>
      <c r="AO386" t="s">
        <v>3227</v>
      </c>
      <c r="AP386">
        <v>0.14722521971328001</v>
      </c>
      <c r="AQ386">
        <f>(Table2[[#This Row],[Sharpe Ratio]]-AVERAGE(Table2[Sharpe Ratio]))/_xlfn.STDEV.P(Table2[Sharpe Ratio])</f>
        <v>0.97688466420771114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351</v>
      </c>
      <c r="AT386">
        <f>_xlfn.RANK.AVG(Table2[[#This Row],[6M Return vs Nifty Z-Score]],Table2[6M Return vs Nifty Z-Score])</f>
        <v>677</v>
      </c>
      <c r="AU386">
        <f>_xlfn.RANK.AVG(Table2[[#This Row],[Sharpe Ratio Z-Score]],Table2[Sharpe Ratio Z-Score])</f>
        <v>118</v>
      </c>
      <c r="AV386">
        <f>(Table2[[#This Row],[Rank 1Y]]+Table2[[#This Row],[Rank 6M]]+Table2[[#This Row],[Rank Sharpe]])/3</f>
        <v>382</v>
      </c>
    </row>
    <row r="387" spans="1:48" x14ac:dyDescent="0.3">
      <c r="A387" t="s">
        <v>1719</v>
      </c>
      <c r="B387" t="s">
        <v>1720</v>
      </c>
      <c r="C387" t="s">
        <v>3177</v>
      </c>
      <c r="D387" t="s">
        <v>1410</v>
      </c>
      <c r="E387">
        <v>4892.1777605249999</v>
      </c>
      <c r="F387">
        <v>864.75</v>
      </c>
      <c r="G387">
        <v>11.216360133947701</v>
      </c>
      <c r="H387">
        <f>(Table2[[#This Row],[1Y Return vs Nifty]]-AVERAGE(Table2[1Y Return vs Nifty]))/_xlfn.STDEV.P(Table2[1Y Return vs Nifty])</f>
        <v>-0.29223087804286457</v>
      </c>
      <c r="I387">
        <v>1.7248806636984999</v>
      </c>
      <c r="J387">
        <f>(Table2[[#This Row],[1M Return vs Nifty]]-AVERAGE(Table2[1M Return vs Nifty]))/_xlfn.STDEV.P(Table2[1M Return vs Nifty])</f>
        <v>0.28990618452035716</v>
      </c>
      <c r="K387">
        <v>-11.953456831744599</v>
      </c>
      <c r="L387">
        <f>(Table2[[#This Row],[6M Return vs Nifty]]-AVERAGE(Table2[6M Return vs Nifty]))/_xlfn.STDEV.P(Table2[6M Return vs Nifty])</f>
        <v>-0.93707044862276689</v>
      </c>
      <c r="M387">
        <v>0.69894924419315296</v>
      </c>
      <c r="N387">
        <f>(Table2[[#This Row],[1W Return vs Nifty]]-AVERAGE(Table2[1W Return vs Nifty]))/_xlfn.STDEV.P(Table2[1W Return vs Nifty])</f>
        <v>0.8135462111695928</v>
      </c>
      <c r="O387">
        <v>848.21</v>
      </c>
      <c r="P387">
        <v>856.11924783188203</v>
      </c>
      <c r="Q387">
        <v>850.527377118613</v>
      </c>
      <c r="R387">
        <v>71.121687849702298</v>
      </c>
      <c r="S387" s="1">
        <f>(Table2[[#This Row],[Close Price]]-Table2[[#This Row],[20D EMA]])/Table2[[#This Row],[20D EMA]]</f>
        <v>1.949988799943406E-2</v>
      </c>
      <c r="T387" s="1">
        <f>(Table2[[#This Row],[Close Price]]-Table2[[#This Row],[50D EMA]])/Table2[[#This Row],[50D EMA]]</f>
        <v>1.0081250001066211E-2</v>
      </c>
      <c r="U387" s="1">
        <f>(Table2[[#This Row],[Close Price]]-Table2[[#This Row],[200D EMA]])/Table2[[#This Row],[200D EMA]]</f>
        <v>1.6722122372556547E-2</v>
      </c>
      <c r="V387">
        <v>0.84613881317208794</v>
      </c>
      <c r="W387">
        <v>856.5</v>
      </c>
      <c r="X387">
        <v>874</v>
      </c>
      <c r="Y387">
        <v>832.1</v>
      </c>
      <c r="Z387">
        <v>879.3</v>
      </c>
      <c r="AA387">
        <v>822.05</v>
      </c>
      <c r="AB387">
        <v>879.3</v>
      </c>
      <c r="AC387" s="1">
        <f>(Table2[[#This Row],[Close Price]]/Table2[[#This Row],[Day Low]])-1</f>
        <v>9.6322241681261467E-3</v>
      </c>
      <c r="AD387" s="1">
        <f>(Table2[[#This Row],[Day High]]/Table2[[#This Row],[Close Price]])-1</f>
        <v>1.0696733159872851E-2</v>
      </c>
      <c r="AE387" s="1">
        <f>(Table2[[#This Row],[Close Price]]/Table2[[#This Row],[Current Week Low]])-1</f>
        <v>3.9238072347073549E-2</v>
      </c>
      <c r="AF387" s="1">
        <f>(Table2[[#This Row],[Current Week High]]/Table2[[#This Row],[Close Price]])-1</f>
        <v>1.6825672159583638E-2</v>
      </c>
      <c r="AG387" s="1">
        <f>(Table2[[#This Row],[Close Price]]/Table2[[#This Row],[Current Month Low]])-1</f>
        <v>5.1943312450580814E-2</v>
      </c>
      <c r="AH387" s="1">
        <f>(Table2[[#This Row],[Current Month High]]/Table2[[#This Row],[Close Price]])-1</f>
        <v>1.6825672159583638E-2</v>
      </c>
      <c r="AI387">
        <v>27.8866724486845</v>
      </c>
      <c r="AJ387">
        <v>43.170529801324498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-0.11</v>
      </c>
      <c r="AM387" t="s">
        <v>3227</v>
      </c>
      <c r="AN387">
        <v>2.89</v>
      </c>
      <c r="AO387" t="s">
        <v>3226</v>
      </c>
      <c r="AP387">
        <v>0.15196454097074699</v>
      </c>
      <c r="AQ387">
        <f>(Table2[[#This Row],[Sharpe Ratio]]-AVERAGE(Table2[Sharpe Ratio]))/_xlfn.STDEV.P(Table2[Sharpe Ratio])</f>
        <v>1.03201211206765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393</v>
      </c>
      <c r="AT387">
        <f>_xlfn.RANK.AVG(Table2[[#This Row],[6M Return vs Nifty Z-Score]],Table2[6M Return vs Nifty Z-Score])</f>
        <v>644</v>
      </c>
      <c r="AU387">
        <f>_xlfn.RANK.AVG(Table2[[#This Row],[Sharpe Ratio Z-Score]],Table2[Sharpe Ratio Z-Score])</f>
        <v>110</v>
      </c>
      <c r="AV387">
        <f>(Table2[[#This Row],[Rank 1Y]]+Table2[[#This Row],[Rank 6M]]+Table2[[#This Row],[Rank Sharpe]])/3</f>
        <v>382.33333333333331</v>
      </c>
    </row>
    <row r="388" spans="1:48" x14ac:dyDescent="0.3">
      <c r="A388" t="s">
        <v>892</v>
      </c>
      <c r="B388" t="s">
        <v>893</v>
      </c>
      <c r="C388" t="s">
        <v>3168</v>
      </c>
      <c r="D388" t="s">
        <v>51</v>
      </c>
      <c r="E388">
        <v>17887.705127957001</v>
      </c>
      <c r="F388">
        <v>211.33</v>
      </c>
      <c r="G388">
        <v>24.7715966943727</v>
      </c>
      <c r="H388">
        <f>(Table2[[#This Row],[1Y Return vs Nifty]]-AVERAGE(Table2[1Y Return vs Nifty]))/_xlfn.STDEV.P(Table2[1Y Return vs Nifty])</f>
        <v>-6.9300805282220157E-2</v>
      </c>
      <c r="I388">
        <v>-7.3473054733235204</v>
      </c>
      <c r="J388">
        <f>(Table2[[#This Row],[1M Return vs Nifty]]-AVERAGE(Table2[1M Return vs Nifty]))/_xlfn.STDEV.P(Table2[1M Return vs Nifty])</f>
        <v>-0.57714054650204616</v>
      </c>
      <c r="K388">
        <v>16.5651921172465</v>
      </c>
      <c r="L388">
        <f>(Table2[[#This Row],[6M Return vs Nifty]]-AVERAGE(Table2[6M Return vs Nifty]))/_xlfn.STDEV.P(Table2[6M Return vs Nifty])</f>
        <v>-0.12806012454144519</v>
      </c>
      <c r="M388">
        <v>-4.1377209385121398</v>
      </c>
      <c r="N388">
        <f>(Table2[[#This Row],[1W Return vs Nifty]]-AVERAGE(Table2[1W Return vs Nifty]))/_xlfn.STDEV.P(Table2[1W Return vs Nifty])</f>
        <v>-0.34059636126330184</v>
      </c>
      <c r="O388">
        <v>208.8</v>
      </c>
      <c r="P388">
        <v>206.61163642853799</v>
      </c>
      <c r="Q388">
        <v>186.42114607716599</v>
      </c>
      <c r="R388">
        <v>57.4660166160307</v>
      </c>
      <c r="S388" s="1">
        <f>(Table2[[#This Row],[Close Price]]-Table2[[#This Row],[20D EMA]])/Table2[[#This Row],[20D EMA]]</f>
        <v>1.2116858237547897E-2</v>
      </c>
      <c r="T388" s="1">
        <f>(Table2[[#This Row],[Close Price]]-Table2[[#This Row],[50D EMA]])/Table2[[#This Row],[50D EMA]]</f>
        <v>2.2836872370903417E-2</v>
      </c>
      <c r="U388" s="1">
        <f>(Table2[[#This Row],[Close Price]]-Table2[[#This Row],[200D EMA]])/Table2[[#This Row],[200D EMA]]</f>
        <v>0.13361603255310647</v>
      </c>
      <c r="V388">
        <v>0.561380464333054</v>
      </c>
      <c r="W388">
        <v>208.1</v>
      </c>
      <c r="X388">
        <v>216.5</v>
      </c>
      <c r="Y388">
        <v>200.53</v>
      </c>
      <c r="Z388">
        <v>216.5</v>
      </c>
      <c r="AA388">
        <v>200.53</v>
      </c>
      <c r="AB388">
        <v>218.35</v>
      </c>
      <c r="AC388" s="1">
        <f>(Table2[[#This Row],[Close Price]]/Table2[[#This Row],[Day Low]])-1</f>
        <v>1.5521383950024115E-2</v>
      </c>
      <c r="AD388" s="1">
        <f>(Table2[[#This Row],[Day High]]/Table2[[#This Row],[Close Price]])-1</f>
        <v>2.4464108266691875E-2</v>
      </c>
      <c r="AE388" s="1">
        <f>(Table2[[#This Row],[Close Price]]/Table2[[#This Row],[Current Week Low]])-1</f>
        <v>5.3857278212736226E-2</v>
      </c>
      <c r="AF388" s="1">
        <f>(Table2[[#This Row],[Current Week High]]/Table2[[#This Row],[Close Price]])-1</f>
        <v>2.4464108266691875E-2</v>
      </c>
      <c r="AG388" s="1">
        <f>(Table2[[#This Row],[Close Price]]/Table2[[#This Row],[Current Month Low]])-1</f>
        <v>5.3857278212736226E-2</v>
      </c>
      <c r="AH388" s="1">
        <f>(Table2[[#This Row],[Current Month High]]/Table2[[#This Row],[Close Price]])-1</f>
        <v>3.3218189561349476E-2</v>
      </c>
      <c r="AI388">
        <v>9.0238016372497807</v>
      </c>
      <c r="AJ388">
        <v>68.591942560829693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0.06</v>
      </c>
      <c r="AM388" t="s">
        <v>3226</v>
      </c>
      <c r="AN388">
        <v>-1.64</v>
      </c>
      <c r="AO388" t="s">
        <v>3227</v>
      </c>
      <c r="AP388">
        <v>1.3793689955462001E-2</v>
      </c>
      <c r="AQ388">
        <f>(Table2[[#This Row],[Sharpe Ratio]]-AVERAGE(Table2[Sharpe Ratio]))/_xlfn.STDEV.P(Table2[Sharpe Ratio])</f>
        <v>-0.57518140179419242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-1.6902792393832058</v>
      </c>
      <c r="AS388">
        <f>_xlfn.RANK.AVG(Table2[[#This Row],[1Y Return vs Nifty Z-Score]],Table2[1Y Return vs Nifty Z-Score])</f>
        <v>318</v>
      </c>
      <c r="AT388">
        <f>_xlfn.RANK.AVG(Table2[[#This Row],[6M Return vs Nifty Z-Score]],Table2[6M Return vs Nifty Z-Score])</f>
        <v>347</v>
      </c>
      <c r="AU388">
        <f>_xlfn.RANK.AVG(Table2[[#This Row],[Sharpe Ratio Z-Score]],Table2[Sharpe Ratio Z-Score])</f>
        <v>489</v>
      </c>
      <c r="AV388">
        <f>(Table2[[#This Row],[Rank 1Y]]+Table2[[#This Row],[Rank 6M]]+Table2[[#This Row],[Rank Sharpe]])/3</f>
        <v>384.66666666666669</v>
      </c>
    </row>
    <row r="389" spans="1:48" x14ac:dyDescent="0.3">
      <c r="A389" t="s">
        <v>1515</v>
      </c>
      <c r="B389" t="s">
        <v>1516</v>
      </c>
      <c r="C389" t="s">
        <v>3179</v>
      </c>
      <c r="D389" t="s">
        <v>135</v>
      </c>
      <c r="E389">
        <v>6856.4587075999998</v>
      </c>
      <c r="F389">
        <v>973.1</v>
      </c>
      <c r="G389">
        <v>16.625973311436798</v>
      </c>
      <c r="H389">
        <f>(Table2[[#This Row],[1Y Return vs Nifty]]-AVERAGE(Table2[1Y Return vs Nifty]))/_xlfn.STDEV.P(Table2[1Y Return vs Nifty])</f>
        <v>-0.20326411941133729</v>
      </c>
      <c r="I389">
        <v>2.5952216272583901</v>
      </c>
      <c r="J389">
        <f>(Table2[[#This Row],[1M Return vs Nifty]]-AVERAGE(Table2[1M Return vs Nifty]))/_xlfn.STDEV.P(Table2[1M Return vs Nifty])</f>
        <v>0.37308638782879594</v>
      </c>
      <c r="K389">
        <v>11.8755747004355</v>
      </c>
      <c r="L389">
        <f>(Table2[[#This Row],[6M Return vs Nifty]]-AVERAGE(Table2[6M Return vs Nifty]))/_xlfn.STDEV.P(Table2[6M Return vs Nifty])</f>
        <v>-0.26109408814110918</v>
      </c>
      <c r="M389">
        <v>0.13853546491346699</v>
      </c>
      <c r="N389">
        <f>(Table2[[#This Row],[1W Return vs Nifty]]-AVERAGE(Table2[1W Return vs Nifty]))/_xlfn.STDEV.P(Table2[1W Return vs Nifty])</f>
        <v>0.67981838264047767</v>
      </c>
      <c r="O389">
        <v>955.66</v>
      </c>
      <c r="P389">
        <v>932.96538529007205</v>
      </c>
      <c r="Q389">
        <v>864.18741750921595</v>
      </c>
      <c r="R389">
        <v>54.373502387992502</v>
      </c>
      <c r="S389" s="1">
        <f>(Table2[[#This Row],[Close Price]]-Table2[[#This Row],[20D EMA]])/Table2[[#This Row],[20D EMA]]</f>
        <v>1.8249168114182927E-2</v>
      </c>
      <c r="T389" s="1">
        <f>(Table2[[#This Row],[Close Price]]-Table2[[#This Row],[50D EMA]])/Table2[[#This Row],[50D EMA]]</f>
        <v>4.3018332022521456E-2</v>
      </c>
      <c r="U389" s="1">
        <f>(Table2[[#This Row],[Close Price]]-Table2[[#This Row],[200D EMA]])/Table2[[#This Row],[200D EMA]]</f>
        <v>0.12602889174745777</v>
      </c>
      <c r="V389">
        <v>1.3462309745558501</v>
      </c>
      <c r="W389">
        <v>966.5</v>
      </c>
      <c r="X389">
        <v>997</v>
      </c>
      <c r="Y389">
        <v>966.5</v>
      </c>
      <c r="Z389">
        <v>1029.9000000000001</v>
      </c>
      <c r="AA389">
        <v>927</v>
      </c>
      <c r="AB389">
        <v>1029.9000000000001</v>
      </c>
      <c r="AC389" s="1">
        <f>(Table2[[#This Row],[Close Price]]/Table2[[#This Row],[Day Low]])-1</f>
        <v>6.8287635799275659E-3</v>
      </c>
      <c r="AD389" s="1">
        <f>(Table2[[#This Row],[Day High]]/Table2[[#This Row],[Close Price]])-1</f>
        <v>2.4560682355359242E-2</v>
      </c>
      <c r="AE389" s="1">
        <f>(Table2[[#This Row],[Close Price]]/Table2[[#This Row],[Current Week Low]])-1</f>
        <v>6.8287635799275659E-3</v>
      </c>
      <c r="AF389" s="1">
        <f>(Table2[[#This Row],[Current Week High]]/Table2[[#This Row],[Close Price]])-1</f>
        <v>5.8370157229472808E-2</v>
      </c>
      <c r="AG389" s="1">
        <f>(Table2[[#This Row],[Close Price]]/Table2[[#This Row],[Current Month Low]])-1</f>
        <v>4.9730312837108936E-2</v>
      </c>
      <c r="AH389" s="1">
        <f>(Table2[[#This Row],[Current Month High]]/Table2[[#This Row],[Close Price]])-1</f>
        <v>5.8370157229472808E-2</v>
      </c>
      <c r="AI389">
        <v>5.8370157229472799</v>
      </c>
      <c r="AJ389">
        <v>57.957957957957902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0.01</v>
      </c>
      <c r="AM389" t="s">
        <v>3226</v>
      </c>
      <c r="AN389">
        <v>4.3899999999999997</v>
      </c>
      <c r="AO389" t="s">
        <v>3226</v>
      </c>
      <c r="AP389">
        <v>4.2317575604343002E-2</v>
      </c>
      <c r="AQ389">
        <f>(Table2[[#This Row],[Sharpe Ratio]]-AVERAGE(Table2[Sharpe Ratio]))/_xlfn.STDEV.P(Table2[Sharpe Ratio])</f>
        <v>-0.24339359222249723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0.34515297069432993</v>
      </c>
      <c r="AS389">
        <f>_xlfn.RANK.AVG(Table2[[#This Row],[1Y Return vs Nifty Z-Score]],Table2[1Y Return vs Nifty Z-Score])</f>
        <v>361</v>
      </c>
      <c r="AT389">
        <f>_xlfn.RANK.AVG(Table2[[#This Row],[6M Return vs Nifty Z-Score]],Table2[6M Return vs Nifty Z-Score])</f>
        <v>394</v>
      </c>
      <c r="AU389">
        <f>_xlfn.RANK.AVG(Table2[[#This Row],[Sharpe Ratio Z-Score]],Table2[Sharpe Ratio Z-Score])</f>
        <v>403</v>
      </c>
      <c r="AV389">
        <f>(Table2[[#This Row],[Rank 1Y]]+Table2[[#This Row],[Rank 6M]]+Table2[[#This Row],[Rank Sharpe]])/3</f>
        <v>386</v>
      </c>
    </row>
    <row r="390" spans="1:48" x14ac:dyDescent="0.3">
      <c r="A390" t="s">
        <v>531</v>
      </c>
      <c r="B390" t="s">
        <v>532</v>
      </c>
      <c r="C390" t="s">
        <v>3168</v>
      </c>
      <c r="D390" t="s">
        <v>40</v>
      </c>
      <c r="E390">
        <v>40301.839999999997</v>
      </c>
      <c r="F390">
        <v>244.55</v>
      </c>
      <c r="G390">
        <v>64.1933880036933</v>
      </c>
      <c r="H390">
        <f>(Table2[[#This Row],[1Y Return vs Nifty]]-AVERAGE(Table2[1Y Return vs Nifty]))/_xlfn.STDEV.P(Table2[1Y Return vs Nifty])</f>
        <v>0.57903187159628955</v>
      </c>
      <c r="I390">
        <v>-6.4143966002051602</v>
      </c>
      <c r="J390">
        <f>(Table2[[#This Row],[1M Return vs Nifty]]-AVERAGE(Table2[1M Return vs Nifty]))/_xlfn.STDEV.P(Table2[1M Return vs Nifty])</f>
        <v>-0.48798060461348786</v>
      </c>
      <c r="K390">
        <v>-2.9353825688825301</v>
      </c>
      <c r="L390">
        <f>(Table2[[#This Row],[6M Return vs Nifty]]-AVERAGE(Table2[6M Return vs Nifty]))/_xlfn.STDEV.P(Table2[6M Return vs Nifty])</f>
        <v>-0.68124783952804091</v>
      </c>
      <c r="M390">
        <v>-9.1125769681883408</v>
      </c>
      <c r="N390">
        <f>(Table2[[#This Row],[1W Return vs Nifty]]-AVERAGE(Table2[1W Return vs Nifty]))/_xlfn.STDEV.P(Table2[1W Return vs Nifty])</f>
        <v>-1.5277133071540154</v>
      </c>
      <c r="O390">
        <v>255.62</v>
      </c>
      <c r="P390">
        <v>257.15302458496802</v>
      </c>
      <c r="Q390">
        <v>232.91668093813499</v>
      </c>
      <c r="R390">
        <v>38.467819919014701</v>
      </c>
      <c r="S390" s="1">
        <f>(Table2[[#This Row],[Close Price]]-Table2[[#This Row],[20D EMA]])/Table2[[#This Row],[20D EMA]]</f>
        <v>-4.3306470542211067E-2</v>
      </c>
      <c r="T390" s="1">
        <f>(Table2[[#This Row],[Close Price]]-Table2[[#This Row],[50D EMA]])/Table2[[#This Row],[50D EMA]]</f>
        <v>-4.9009824423837348E-2</v>
      </c>
      <c r="U390" s="1">
        <f>(Table2[[#This Row],[Close Price]]-Table2[[#This Row],[200D EMA]])/Table2[[#This Row],[200D EMA]]</f>
        <v>4.9946268403828709E-2</v>
      </c>
      <c r="V390">
        <v>0.38238301351744802</v>
      </c>
      <c r="W390">
        <v>243.8</v>
      </c>
      <c r="X390">
        <v>248.25</v>
      </c>
      <c r="Y390">
        <v>236.25</v>
      </c>
      <c r="Z390">
        <v>262.7</v>
      </c>
      <c r="AA390">
        <v>236.25</v>
      </c>
      <c r="AB390">
        <v>271.35000000000002</v>
      </c>
      <c r="AC390" s="1">
        <f>(Table2[[#This Row],[Close Price]]/Table2[[#This Row],[Day Low]])-1</f>
        <v>3.0762920426579132E-3</v>
      </c>
      <c r="AD390" s="1">
        <f>(Table2[[#This Row],[Day High]]/Table2[[#This Row],[Close Price]])-1</f>
        <v>1.5129830300552038E-2</v>
      </c>
      <c r="AE390" s="1">
        <f>(Table2[[#This Row],[Close Price]]/Table2[[#This Row],[Current Week Low]])-1</f>
        <v>3.5132275132275126E-2</v>
      </c>
      <c r="AF390" s="1">
        <f>(Table2[[#This Row],[Current Week High]]/Table2[[#This Row],[Close Price]])-1</f>
        <v>7.4217951339194288E-2</v>
      </c>
      <c r="AG390" s="1">
        <f>(Table2[[#This Row],[Close Price]]/Table2[[#This Row],[Current Month Low]])-1</f>
        <v>3.5132275132275126E-2</v>
      </c>
      <c r="AH390" s="1">
        <f>(Table2[[#This Row],[Current Month High]]/Table2[[#This Row],[Close Price]])-1</f>
        <v>0.1095890410958904</v>
      </c>
      <c r="AI390">
        <v>32.774483745655203</v>
      </c>
      <c r="AJ390">
        <v>97.936058276001603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0</v>
      </c>
      <c r="AM390" t="s">
        <v>3228</v>
      </c>
      <c r="AN390">
        <v>-9.4600000000000009</v>
      </c>
      <c r="AO390" t="s">
        <v>3227</v>
      </c>
      <c r="AP390">
        <v>2.7447974743918E-2</v>
      </c>
      <c r="AQ390">
        <f>(Table2[[#This Row],[Sharpe Ratio]]-AVERAGE(Table2[Sharpe Ratio]))/_xlfn.STDEV.P(Table2[Sharpe Ratio])</f>
        <v>-0.4163557320731508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150</v>
      </c>
      <c r="AT390">
        <f>_xlfn.RANK.AVG(Table2[[#This Row],[6M Return vs Nifty Z-Score]],Table2[6M Return vs Nifty Z-Score])</f>
        <v>557</v>
      </c>
      <c r="AU390">
        <f>_xlfn.RANK.AVG(Table2[[#This Row],[Sharpe Ratio Z-Score]],Table2[Sharpe Ratio Z-Score])</f>
        <v>452</v>
      </c>
      <c r="AV390">
        <f>(Table2[[#This Row],[Rank 1Y]]+Table2[[#This Row],[Rank 6M]]+Table2[[#This Row],[Rank Sharpe]])/3</f>
        <v>386.33333333333331</v>
      </c>
    </row>
    <row r="391" spans="1:48" x14ac:dyDescent="0.3">
      <c r="A391" t="s">
        <v>1832</v>
      </c>
      <c r="B391" t="s">
        <v>1833</v>
      </c>
      <c r="C391" t="s">
        <v>3180</v>
      </c>
      <c r="D391" t="s">
        <v>261</v>
      </c>
      <c r="E391">
        <v>4212.1013751480004</v>
      </c>
      <c r="F391">
        <v>181.18</v>
      </c>
      <c r="G391">
        <v>3.2591188351499301</v>
      </c>
      <c r="H391">
        <f>(Table2[[#This Row],[1Y Return vs Nifty]]-AVERAGE(Table2[1Y Return vs Nifty]))/_xlfn.STDEV.P(Table2[1Y Return vs Nifty])</f>
        <v>-0.42309605135116235</v>
      </c>
      <c r="I391">
        <v>-1.0247788681854899</v>
      </c>
      <c r="J391">
        <f>(Table2[[#This Row],[1M Return vs Nifty]]-AVERAGE(Table2[1M Return vs Nifty]))/_xlfn.STDEV.P(Table2[1M Return vs Nifty])</f>
        <v>2.7115797227092273E-2</v>
      </c>
      <c r="K391">
        <v>28.753388533544701</v>
      </c>
      <c r="L391">
        <f>(Table2[[#This Row],[6M Return vs Nifty]]-AVERAGE(Table2[6M Return vs Nifty]))/_xlfn.STDEV.P(Table2[6M Return vs Nifty])</f>
        <v>0.21769176399831819</v>
      </c>
      <c r="M391">
        <v>3.4623042784029399</v>
      </c>
      <c r="N391">
        <f>(Table2[[#This Row],[1W Return vs Nifty]]-AVERAGE(Table2[1W Return vs Nifty]))/_xlfn.STDEV.P(Table2[1W Return vs Nifty])</f>
        <v>1.4729473212829973</v>
      </c>
      <c r="O391">
        <v>171.28</v>
      </c>
      <c r="P391">
        <v>164.335823576027</v>
      </c>
      <c r="Q391">
        <v>149.98417655225899</v>
      </c>
      <c r="R391">
        <v>71.421878171423103</v>
      </c>
      <c r="S391" s="1">
        <f>(Table2[[#This Row],[Close Price]]-Table2[[#This Row],[20D EMA]])/Table2[[#This Row],[20D EMA]]</f>
        <v>5.7800093414292417E-2</v>
      </c>
      <c r="T391" s="1">
        <f>(Table2[[#This Row],[Close Price]]-Table2[[#This Row],[50D EMA]])/Table2[[#This Row],[50D EMA]]</f>
        <v>0.10249850615304433</v>
      </c>
      <c r="U391" s="1">
        <f>(Table2[[#This Row],[Close Price]]-Table2[[#This Row],[200D EMA]])/Table2[[#This Row],[200D EMA]]</f>
        <v>0.20799409754315956</v>
      </c>
      <c r="V391">
        <v>0.91785340766530699</v>
      </c>
      <c r="W391">
        <v>176.1</v>
      </c>
      <c r="X391">
        <v>186</v>
      </c>
      <c r="Y391">
        <v>161.30000000000001</v>
      </c>
      <c r="Z391">
        <v>186</v>
      </c>
      <c r="AA391">
        <v>161.05000000000001</v>
      </c>
      <c r="AB391">
        <v>186</v>
      </c>
      <c r="AC391" s="1">
        <f>(Table2[[#This Row],[Close Price]]/Table2[[#This Row],[Day Low]])-1</f>
        <v>2.8847245883021122E-2</v>
      </c>
      <c r="AD391" s="1">
        <f>(Table2[[#This Row],[Day High]]/Table2[[#This Row],[Close Price]])-1</f>
        <v>2.6603377856275534E-2</v>
      </c>
      <c r="AE391" s="1">
        <f>(Table2[[#This Row],[Close Price]]/Table2[[#This Row],[Current Week Low]])-1</f>
        <v>0.12324860508369495</v>
      </c>
      <c r="AF391" s="1">
        <f>(Table2[[#This Row],[Current Week High]]/Table2[[#This Row],[Close Price]])-1</f>
        <v>2.6603377856275534E-2</v>
      </c>
      <c r="AG391" s="1">
        <f>(Table2[[#This Row],[Close Price]]/Table2[[#This Row],[Current Month Low]])-1</f>
        <v>0.12499223843526841</v>
      </c>
      <c r="AH391" s="1">
        <f>(Table2[[#This Row],[Current Month High]]/Table2[[#This Row],[Close Price]])-1</f>
        <v>2.6603377856275534E-2</v>
      </c>
      <c r="AI391">
        <v>2.6603377856275499</v>
      </c>
      <c r="AJ391">
        <v>61.6956715751896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0.31</v>
      </c>
      <c r="AM391" t="s">
        <v>3226</v>
      </c>
      <c r="AN391">
        <v>4.49</v>
      </c>
      <c r="AO391" t="s">
        <v>3226</v>
      </c>
      <c r="AP391">
        <v>1.8400736324458999E-2</v>
      </c>
      <c r="AQ391">
        <f>(Table2[[#This Row],[Sharpe Ratio]]-AVERAGE(Table2[Sharpe Ratio]))/_xlfn.STDEV.P(Table2[Sharpe Ratio])</f>
        <v>-0.52159256603104265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0.7730662651262028</v>
      </c>
      <c r="AS391">
        <f>_xlfn.RANK.AVG(Table2[[#This Row],[1Y Return vs Nifty Z-Score]],Table2[1Y Return vs Nifty Z-Score])</f>
        <v>446</v>
      </c>
      <c r="AT391">
        <f>_xlfn.RANK.AVG(Table2[[#This Row],[6M Return vs Nifty Z-Score]],Table2[6M Return vs Nifty Z-Score])</f>
        <v>237</v>
      </c>
      <c r="AU391">
        <f>_xlfn.RANK.AVG(Table2[[#This Row],[Sharpe Ratio Z-Score]],Table2[Sharpe Ratio Z-Score])</f>
        <v>477</v>
      </c>
      <c r="AV391">
        <f>(Table2[[#This Row],[Rank 1Y]]+Table2[[#This Row],[Rank 6M]]+Table2[[#This Row],[Rank Sharpe]])/3</f>
        <v>386.66666666666669</v>
      </c>
    </row>
    <row r="392" spans="1:48" x14ac:dyDescent="0.3">
      <c r="A392" t="s">
        <v>928</v>
      </c>
      <c r="B392" t="s">
        <v>929</v>
      </c>
      <c r="C392" t="s">
        <v>3171</v>
      </c>
      <c r="D392" t="s">
        <v>514</v>
      </c>
      <c r="E392">
        <v>16712.99624085</v>
      </c>
      <c r="F392">
        <v>695.5</v>
      </c>
      <c r="G392">
        <v>6.28745614605175</v>
      </c>
      <c r="H392">
        <f>(Table2[[#This Row],[1Y Return vs Nifty]]-AVERAGE(Table2[1Y Return vs Nifty]))/_xlfn.STDEV.P(Table2[1Y Return vs Nifty])</f>
        <v>-0.37329187021026533</v>
      </c>
      <c r="I392">
        <v>-4.6902442353231404</v>
      </c>
      <c r="J392">
        <f>(Table2[[#This Row],[1M Return vs Nifty]]-AVERAGE(Table2[1M Return vs Nifty]))/_xlfn.STDEV.P(Table2[1M Return vs Nifty])</f>
        <v>-0.32319996087702513</v>
      </c>
      <c r="K392">
        <v>3.5083489820461602</v>
      </c>
      <c r="L392">
        <f>(Table2[[#This Row],[6M Return vs Nifty]]-AVERAGE(Table2[6M Return vs Nifty]))/_xlfn.STDEV.P(Table2[6M Return vs Nifty])</f>
        <v>-0.49845357884500524</v>
      </c>
      <c r="M392">
        <v>-1.3274141490464599</v>
      </c>
      <c r="N392">
        <f>(Table2[[#This Row],[1W Return vs Nifty]]-AVERAGE(Table2[1W Return vs Nifty]))/_xlfn.STDEV.P(Table2[1W Return vs Nifty])</f>
        <v>0.33000853524534668</v>
      </c>
      <c r="O392">
        <v>671.59</v>
      </c>
      <c r="P392">
        <v>680.65478336552701</v>
      </c>
      <c r="Q392">
        <v>643.73306419837104</v>
      </c>
      <c r="R392">
        <v>79.272621596804001</v>
      </c>
      <c r="S392" s="1">
        <f>(Table2[[#This Row],[Close Price]]-Table2[[#This Row],[20D EMA]])/Table2[[#This Row],[20D EMA]]</f>
        <v>3.5602078649175785E-2</v>
      </c>
      <c r="T392" s="1">
        <f>(Table2[[#This Row],[Close Price]]-Table2[[#This Row],[50D EMA]])/Table2[[#This Row],[50D EMA]]</f>
        <v>2.1810199527387695E-2</v>
      </c>
      <c r="U392" s="1">
        <f>(Table2[[#This Row],[Close Price]]-Table2[[#This Row],[200D EMA]])/Table2[[#This Row],[200D EMA]]</f>
        <v>8.0416773163723337E-2</v>
      </c>
      <c r="V392">
        <v>0.479256622736838</v>
      </c>
      <c r="W392">
        <v>684.05</v>
      </c>
      <c r="X392">
        <v>699.5</v>
      </c>
      <c r="Y392">
        <v>664</v>
      </c>
      <c r="Z392">
        <v>699.5</v>
      </c>
      <c r="AA392">
        <v>647.15</v>
      </c>
      <c r="AB392">
        <v>699.5</v>
      </c>
      <c r="AC392" s="1">
        <f>(Table2[[#This Row],[Close Price]]/Table2[[#This Row],[Day Low]])-1</f>
        <v>1.6738542504203036E-2</v>
      </c>
      <c r="AD392" s="1">
        <f>(Table2[[#This Row],[Day High]]/Table2[[#This Row],[Close Price]])-1</f>
        <v>5.7512580877066011E-3</v>
      </c>
      <c r="AE392" s="1">
        <f>(Table2[[#This Row],[Close Price]]/Table2[[#This Row],[Current Week Low]])-1</f>
        <v>4.7439759036144613E-2</v>
      </c>
      <c r="AF392" s="1">
        <f>(Table2[[#This Row],[Current Week High]]/Table2[[#This Row],[Close Price]])-1</f>
        <v>5.7512580877066011E-3</v>
      </c>
      <c r="AG392" s="1">
        <f>(Table2[[#This Row],[Close Price]]/Table2[[#This Row],[Current Month Low]])-1</f>
        <v>7.4712199644595634E-2</v>
      </c>
      <c r="AH392" s="1">
        <f>(Table2[[#This Row],[Current Month High]]/Table2[[#This Row],[Close Price]])-1</f>
        <v>5.7512580877066011E-3</v>
      </c>
      <c r="AI392">
        <v>18.756290438533401</v>
      </c>
      <c r="AJ392">
        <v>60.883645616469998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-0.03</v>
      </c>
      <c r="AM392" t="s">
        <v>3227</v>
      </c>
      <c r="AN392">
        <v>5.71</v>
      </c>
      <c r="AO392" t="s">
        <v>3226</v>
      </c>
      <c r="AP392">
        <v>9.5421269522567007E-2</v>
      </c>
      <c r="AQ392">
        <f>(Table2[[#This Row],[Sharpe Ratio]]-AVERAGE(Table2[Sharpe Ratio]))/_xlfn.STDEV.P(Table2[Sharpe Ratio])</f>
        <v>0.37430479930027527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427</v>
      </c>
      <c r="AT392">
        <f>_xlfn.RANK.AVG(Table2[[#This Row],[6M Return vs Nifty Z-Score]],Table2[6M Return vs Nifty Z-Score])</f>
        <v>493</v>
      </c>
      <c r="AU392">
        <f>_xlfn.RANK.AVG(Table2[[#This Row],[Sharpe Ratio Z-Score]],Table2[Sharpe Ratio Z-Score])</f>
        <v>241</v>
      </c>
      <c r="AV392">
        <f>(Table2[[#This Row],[Rank 1Y]]+Table2[[#This Row],[Rank 6M]]+Table2[[#This Row],[Rank Sharpe]])/3</f>
        <v>387</v>
      </c>
    </row>
    <row r="393" spans="1:48" x14ac:dyDescent="0.3">
      <c r="A393" t="s">
        <v>1765</v>
      </c>
      <c r="B393" t="s">
        <v>1766</v>
      </c>
      <c r="C393" t="s">
        <v>3180</v>
      </c>
      <c r="D393" t="s">
        <v>127</v>
      </c>
      <c r="E393">
        <v>4669.4166827700001</v>
      </c>
      <c r="F393">
        <v>237.58</v>
      </c>
      <c r="G393">
        <v>-8.1706993689210297</v>
      </c>
      <c r="H393">
        <f>(Table2[[#This Row],[1Y Return vs Nifty]]-AVERAGE(Table2[1Y Return vs Nifty]))/_xlfn.STDEV.P(Table2[1Y Return vs Nifty])</f>
        <v>-0.61107139154652279</v>
      </c>
      <c r="I393">
        <v>0.19537051903757999</v>
      </c>
      <c r="J393">
        <f>(Table2[[#This Row],[1M Return vs Nifty]]-AVERAGE(Table2[1M Return vs Nifty]))/_xlfn.STDEV.P(Table2[1M Return vs Nifty])</f>
        <v>0.14372788185281843</v>
      </c>
      <c r="K393">
        <v>19.337363276492901</v>
      </c>
      <c r="L393">
        <f>(Table2[[#This Row],[6M Return vs Nifty]]-AVERAGE(Table2[6M Return vs Nifty]))/_xlfn.STDEV.P(Table2[6M Return vs Nifty])</f>
        <v>-4.941982527754319E-2</v>
      </c>
      <c r="M393">
        <v>-6.7913066446392403</v>
      </c>
      <c r="N393">
        <f>(Table2[[#This Row],[1W Return vs Nifty]]-AVERAGE(Table2[1W Return vs Nifty]))/_xlfn.STDEV.P(Table2[1W Return vs Nifty])</f>
        <v>-0.97380394361858225</v>
      </c>
      <c r="O393">
        <v>230.09</v>
      </c>
      <c r="P393">
        <v>224.69718537392501</v>
      </c>
      <c r="Q393">
        <v>219.24612928084099</v>
      </c>
      <c r="R393">
        <v>62.122365986661599</v>
      </c>
      <c r="S393" s="1">
        <f>(Table2[[#This Row],[Close Price]]-Table2[[#This Row],[20D EMA]])/Table2[[#This Row],[20D EMA]]</f>
        <v>3.2552479464557388E-2</v>
      </c>
      <c r="T393" s="1">
        <f>(Table2[[#This Row],[Close Price]]-Table2[[#This Row],[50D EMA]])/Table2[[#This Row],[50D EMA]]</f>
        <v>5.7334116600687914E-2</v>
      </c>
      <c r="U393" s="1">
        <f>(Table2[[#This Row],[Close Price]]-Table2[[#This Row],[200D EMA]])/Table2[[#This Row],[200D EMA]]</f>
        <v>8.3622323364598364E-2</v>
      </c>
      <c r="V393">
        <v>1.05724216468736</v>
      </c>
      <c r="W393">
        <v>230.85</v>
      </c>
      <c r="X393">
        <v>239</v>
      </c>
      <c r="Y393">
        <v>225.91</v>
      </c>
      <c r="Z393">
        <v>239</v>
      </c>
      <c r="AA393">
        <v>225.91</v>
      </c>
      <c r="AB393">
        <v>247.4</v>
      </c>
      <c r="AC393" s="1">
        <f>(Table2[[#This Row],[Close Price]]/Table2[[#This Row],[Day Low]])-1</f>
        <v>2.9153129737925054E-2</v>
      </c>
      <c r="AD393" s="1">
        <f>(Table2[[#This Row],[Day High]]/Table2[[#This Row],[Close Price]])-1</f>
        <v>5.9769340853605968E-3</v>
      </c>
      <c r="AE393" s="1">
        <f>(Table2[[#This Row],[Close Price]]/Table2[[#This Row],[Current Week Low]])-1</f>
        <v>5.1657739807888126E-2</v>
      </c>
      <c r="AF393" s="1">
        <f>(Table2[[#This Row],[Current Week High]]/Table2[[#This Row],[Close Price]])-1</f>
        <v>5.9769340853605968E-3</v>
      </c>
      <c r="AG393" s="1">
        <f>(Table2[[#This Row],[Close Price]]/Table2[[#This Row],[Current Month Low]])-1</f>
        <v>5.1657739807888126E-2</v>
      </c>
      <c r="AH393" s="1">
        <f>(Table2[[#This Row],[Current Month High]]/Table2[[#This Row],[Close Price]])-1</f>
        <v>4.1333445576226868E-2</v>
      </c>
      <c r="AI393">
        <v>17.013216600723901</v>
      </c>
      <c r="AJ393">
        <v>42.348711803475098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0.09</v>
      </c>
      <c r="AM393" t="s">
        <v>3226</v>
      </c>
      <c r="AN393">
        <v>0.95</v>
      </c>
      <c r="AO393" t="s">
        <v>3226</v>
      </c>
      <c r="AP393">
        <v>7.2652792465809996E-2</v>
      </c>
      <c r="AQ393">
        <f>(Table2[[#This Row],[Sharpe Ratio]]-AVERAGE(Table2[Sharpe Ratio]))/_xlfn.STDEV.P(Table2[Sharpe Ratio])</f>
        <v>0.10946349321261181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-1.3811037853772179</v>
      </c>
      <c r="AS393">
        <f>_xlfn.RANK.AVG(Table2[[#This Row],[1Y Return vs Nifty Z-Score]],Table2[1Y Return vs Nifty Z-Score])</f>
        <v>527</v>
      </c>
      <c r="AT393">
        <f>_xlfn.RANK.AVG(Table2[[#This Row],[6M Return vs Nifty Z-Score]],Table2[6M Return vs Nifty Z-Score])</f>
        <v>324</v>
      </c>
      <c r="AU393">
        <f>_xlfn.RANK.AVG(Table2[[#This Row],[Sharpe Ratio Z-Score]],Table2[Sharpe Ratio Z-Score])</f>
        <v>315</v>
      </c>
      <c r="AV393">
        <f>(Table2[[#This Row],[Rank 1Y]]+Table2[[#This Row],[Rank 6M]]+Table2[[#This Row],[Rank Sharpe]])/3</f>
        <v>388.66666666666669</v>
      </c>
    </row>
    <row r="394" spans="1:48" x14ac:dyDescent="0.3">
      <c r="A394" t="s">
        <v>333</v>
      </c>
      <c r="B394" t="s">
        <v>334</v>
      </c>
      <c r="C394" t="s">
        <v>3174</v>
      </c>
      <c r="D394" t="s">
        <v>335</v>
      </c>
      <c r="E394">
        <v>79260.318015659999</v>
      </c>
      <c r="F394">
        <v>4097.8500000000004</v>
      </c>
      <c r="G394">
        <v>-0.82419767154092904</v>
      </c>
      <c r="H394">
        <f>(Table2[[#This Row],[1Y Return vs Nifty]]-AVERAGE(Table2[1Y Return vs Nifty]))/_xlfn.STDEV.P(Table2[1Y Return vs Nifty])</f>
        <v>-0.4902504711123763</v>
      </c>
      <c r="I394">
        <v>-5.1538485202490998</v>
      </c>
      <c r="J394">
        <f>(Table2[[#This Row],[1M Return vs Nifty]]-AVERAGE(Table2[1M Return vs Nifty]))/_xlfn.STDEV.P(Table2[1M Return vs Nifty])</f>
        <v>-0.36750753720558788</v>
      </c>
      <c r="K394">
        <v>3.3272007876809502</v>
      </c>
      <c r="L394">
        <f>(Table2[[#This Row],[6M Return vs Nifty]]-AVERAGE(Table2[6M Return vs Nifty]))/_xlfn.STDEV.P(Table2[6M Return vs Nifty])</f>
        <v>-0.50359234820579324</v>
      </c>
      <c r="M394">
        <v>-5.8086701754173999</v>
      </c>
      <c r="N394">
        <f>(Table2[[#This Row],[1W Return vs Nifty]]-AVERAGE(Table2[1W Return vs Nifty]))/_xlfn.STDEV.P(Table2[1W Return vs Nifty])</f>
        <v>-0.73932391096939831</v>
      </c>
      <c r="O394">
        <v>4023.23</v>
      </c>
      <c r="P394">
        <v>4039.4513123831498</v>
      </c>
      <c r="Q394">
        <v>3788.4173725437399</v>
      </c>
      <c r="R394">
        <v>61.036844468583297</v>
      </c>
      <c r="S394" s="1">
        <f>(Table2[[#This Row],[Close Price]]-Table2[[#This Row],[20D EMA]])/Table2[[#This Row],[20D EMA]]</f>
        <v>1.8547286632879637E-2</v>
      </c>
      <c r="T394" s="1">
        <f>(Table2[[#This Row],[Close Price]]-Table2[[#This Row],[50D EMA]])/Table2[[#This Row],[50D EMA]]</f>
        <v>1.4457084168294424E-2</v>
      </c>
      <c r="U394" s="1">
        <f>(Table2[[#This Row],[Close Price]]-Table2[[#This Row],[200D EMA]])/Table2[[#This Row],[200D EMA]]</f>
        <v>8.1678600066309837E-2</v>
      </c>
      <c r="V394">
        <v>1.0091100427352799</v>
      </c>
      <c r="W394">
        <v>3962.15</v>
      </c>
      <c r="X394">
        <v>4141.95</v>
      </c>
      <c r="Y394">
        <v>3871.6</v>
      </c>
      <c r="Z394">
        <v>4141.95</v>
      </c>
      <c r="AA394">
        <v>3871.6</v>
      </c>
      <c r="AB394">
        <v>4168.8500000000004</v>
      </c>
      <c r="AC394" s="1">
        <f>(Table2[[#This Row],[Close Price]]/Table2[[#This Row],[Day Low]])-1</f>
        <v>3.4249081937836934E-2</v>
      </c>
      <c r="AD394" s="1">
        <f>(Table2[[#This Row],[Day High]]/Table2[[#This Row],[Close Price]])-1</f>
        <v>1.0761740912917706E-2</v>
      </c>
      <c r="AE394" s="1">
        <f>(Table2[[#This Row],[Close Price]]/Table2[[#This Row],[Current Week Low]])-1</f>
        <v>5.8438371732617123E-2</v>
      </c>
      <c r="AF394" s="1">
        <f>(Table2[[#This Row],[Current Week High]]/Table2[[#This Row],[Close Price]])-1</f>
        <v>1.0761740912917706E-2</v>
      </c>
      <c r="AG394" s="1">
        <f>(Table2[[#This Row],[Close Price]]/Table2[[#This Row],[Current Month Low]])-1</f>
        <v>5.8438371732617123E-2</v>
      </c>
      <c r="AH394" s="1">
        <f>(Table2[[#This Row],[Current Month High]]/Table2[[#This Row],[Close Price]])-1</f>
        <v>1.732615883939137E-2</v>
      </c>
      <c r="AI394">
        <v>14.247715265322</v>
      </c>
      <c r="AJ394">
        <v>42.323521750455797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-0.06</v>
      </c>
      <c r="AM394" t="s">
        <v>3227</v>
      </c>
      <c r="AN394">
        <v>-1.36</v>
      </c>
      <c r="AO394" t="s">
        <v>3227</v>
      </c>
      <c r="AP394">
        <v>0.114553953175384</v>
      </c>
      <c r="AQ394">
        <f>(Table2[[#This Row],[Sharpe Ratio]]-AVERAGE(Table2[Sharpe Ratio]))/_xlfn.STDEV.P(Table2[Sharpe Ratio])</f>
        <v>0.59685481504980764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479</v>
      </c>
      <c r="AT394">
        <f>_xlfn.RANK.AVG(Table2[[#This Row],[6M Return vs Nifty Z-Score]],Table2[6M Return vs Nifty Z-Score])</f>
        <v>494</v>
      </c>
      <c r="AU394">
        <f>_xlfn.RANK.AVG(Table2[[#This Row],[Sharpe Ratio Z-Score]],Table2[Sharpe Ratio Z-Score])</f>
        <v>195</v>
      </c>
      <c r="AV394">
        <f>(Table2[[#This Row],[Rank 1Y]]+Table2[[#This Row],[Rank 6M]]+Table2[[#This Row],[Rank Sharpe]])/3</f>
        <v>389.33333333333331</v>
      </c>
    </row>
    <row r="395" spans="1:48" x14ac:dyDescent="0.3">
      <c r="A395" t="s">
        <v>1944</v>
      </c>
      <c r="B395" t="s">
        <v>1945</v>
      </c>
      <c r="C395" t="s">
        <v>3180</v>
      </c>
      <c r="D395" t="s">
        <v>519</v>
      </c>
      <c r="E395">
        <v>3727.7403438000001</v>
      </c>
      <c r="F395">
        <v>4314.75</v>
      </c>
      <c r="G395">
        <v>-5.5990292389140999</v>
      </c>
      <c r="H395">
        <f>(Table2[[#This Row],[1Y Return vs Nifty]]-AVERAGE(Table2[1Y Return vs Nifty]))/_xlfn.STDEV.P(Table2[1Y Return vs Nifty])</f>
        <v>-0.56877758083778185</v>
      </c>
      <c r="I395">
        <v>4.5716794080437904</v>
      </c>
      <c r="J395">
        <f>(Table2[[#This Row],[1M Return vs Nifty]]-AVERAGE(Table2[1M Return vs Nifty]))/_xlfn.STDEV.P(Table2[1M Return vs Nifty])</f>
        <v>0.56198035803081137</v>
      </c>
      <c r="K395">
        <v>27.343922256044898</v>
      </c>
      <c r="L395">
        <f>(Table2[[#This Row],[6M Return vs Nifty]]-AVERAGE(Table2[6M Return vs Nifty]))/_xlfn.STDEV.P(Table2[6M Return vs Nifty])</f>
        <v>0.17770835622955189</v>
      </c>
      <c r="M395">
        <v>-3.8122443217364701</v>
      </c>
      <c r="N395">
        <f>(Table2[[#This Row],[1W Return vs Nifty]]-AVERAGE(Table2[1W Return vs Nifty]))/_xlfn.STDEV.P(Table2[1W Return vs Nifty])</f>
        <v>-0.26293003183371966</v>
      </c>
      <c r="O395">
        <v>4199.41</v>
      </c>
      <c r="P395">
        <v>4080.1670360099702</v>
      </c>
      <c r="Q395">
        <v>3697.66815879348</v>
      </c>
      <c r="R395">
        <v>67.447838442231799</v>
      </c>
      <c r="S395" s="1">
        <f>(Table2[[#This Row],[Close Price]]-Table2[[#This Row],[20D EMA]])/Table2[[#This Row],[20D EMA]]</f>
        <v>2.7465763047666257E-2</v>
      </c>
      <c r="T395" s="1">
        <f>(Table2[[#This Row],[Close Price]]-Table2[[#This Row],[50D EMA]])/Table2[[#This Row],[50D EMA]]</f>
        <v>5.7493470713255529E-2</v>
      </c>
      <c r="U395" s="1">
        <f>(Table2[[#This Row],[Close Price]]-Table2[[#This Row],[200D EMA]])/Table2[[#This Row],[200D EMA]]</f>
        <v>0.16688405089543487</v>
      </c>
      <c r="V395">
        <v>0.74473297919258497</v>
      </c>
      <c r="W395">
        <v>4142.1000000000004</v>
      </c>
      <c r="X395">
        <v>4325</v>
      </c>
      <c r="Y395">
        <v>4142.1000000000004</v>
      </c>
      <c r="Z395">
        <v>4398</v>
      </c>
      <c r="AA395">
        <v>4142.1000000000004</v>
      </c>
      <c r="AB395">
        <v>4399.8999999999996</v>
      </c>
      <c r="AC395" s="1">
        <f>(Table2[[#This Row],[Close Price]]/Table2[[#This Row],[Day Low]])-1</f>
        <v>4.1681755631201467E-2</v>
      </c>
      <c r="AD395" s="1">
        <f>(Table2[[#This Row],[Day High]]/Table2[[#This Row],[Close Price]])-1</f>
        <v>2.3755721652471973E-3</v>
      </c>
      <c r="AE395" s="1">
        <f>(Table2[[#This Row],[Close Price]]/Table2[[#This Row],[Current Week Low]])-1</f>
        <v>4.1681755631201467E-2</v>
      </c>
      <c r="AF395" s="1">
        <f>(Table2[[#This Row],[Current Week High]]/Table2[[#This Row],[Close Price]])-1</f>
        <v>1.9294281244568001E-2</v>
      </c>
      <c r="AG395" s="1">
        <f>(Table2[[#This Row],[Close Price]]/Table2[[#This Row],[Current Month Low]])-1</f>
        <v>4.1681755631201467E-2</v>
      </c>
      <c r="AH395" s="1">
        <f>(Table2[[#This Row],[Current Month High]]/Table2[[#This Row],[Close Price]])-1</f>
        <v>1.9734631206906439E-2</v>
      </c>
      <c r="AI395">
        <v>1.9734631206906399</v>
      </c>
      <c r="AJ395">
        <v>43.997797356828102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-0.02</v>
      </c>
      <c r="AM395" t="s">
        <v>3227</v>
      </c>
      <c r="AN395">
        <v>6.13</v>
      </c>
      <c r="AO395" t="s">
        <v>3226</v>
      </c>
      <c r="AP395">
        <v>4.1355032440306999E-2</v>
      </c>
      <c r="AQ395">
        <f>(Table2[[#This Row],[Sharpe Ratio]]-AVERAGE(Table2[Sharpe Ratio]))/_xlfn.STDEV.P(Table2[Sharpe Ratio])</f>
        <v>-0.2545898258613824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-0.34660872427252071</v>
      </c>
      <c r="AS395">
        <f>_xlfn.RANK.AVG(Table2[[#This Row],[1Y Return vs Nifty Z-Score]],Table2[1Y Return vs Nifty Z-Score])</f>
        <v>510</v>
      </c>
      <c r="AT395">
        <f>_xlfn.RANK.AVG(Table2[[#This Row],[6M Return vs Nifty Z-Score]],Table2[6M Return vs Nifty Z-Score])</f>
        <v>255</v>
      </c>
      <c r="AU395">
        <f>_xlfn.RANK.AVG(Table2[[#This Row],[Sharpe Ratio Z-Score]],Table2[Sharpe Ratio Z-Score])</f>
        <v>407</v>
      </c>
      <c r="AV395">
        <f>(Table2[[#This Row],[Rank 1Y]]+Table2[[#This Row],[Rank 6M]]+Table2[[#This Row],[Rank Sharpe]])/3</f>
        <v>390.66666666666669</v>
      </c>
    </row>
    <row r="396" spans="1:48" x14ac:dyDescent="0.3">
      <c r="A396" t="s">
        <v>362</v>
      </c>
      <c r="B396" t="s">
        <v>363</v>
      </c>
      <c r="C396" t="s">
        <v>3168</v>
      </c>
      <c r="D396" t="s">
        <v>34</v>
      </c>
      <c r="E396">
        <v>70048.861831905</v>
      </c>
      <c r="F396">
        <v>520.04999999999995</v>
      </c>
      <c r="G396">
        <v>4.4898797604610099</v>
      </c>
      <c r="H396">
        <f>(Table2[[#This Row],[1Y Return vs Nifty]]-AVERAGE(Table2[1Y Return vs Nifty]))/_xlfn.STDEV.P(Table2[1Y Return vs Nifty])</f>
        <v>-0.40285489794838075</v>
      </c>
      <c r="I396">
        <v>-12.565711075572301</v>
      </c>
      <c r="J396">
        <f>(Table2[[#This Row],[1M Return vs Nifty]]-AVERAGE(Table2[1M Return vs Nifty]))/_xlfn.STDEV.P(Table2[1M Return vs Nifty])</f>
        <v>-1.0758738672520125</v>
      </c>
      <c r="K396">
        <v>-11.5078953549163</v>
      </c>
      <c r="L396">
        <f>(Table2[[#This Row],[6M Return vs Nifty]]-AVERAGE(Table2[6M Return vs Nifty]))/_xlfn.STDEV.P(Table2[6M Return vs Nifty])</f>
        <v>-0.92443086547099307</v>
      </c>
      <c r="M396">
        <v>-8.0048132007601698</v>
      </c>
      <c r="N396">
        <f>(Table2[[#This Row],[1W Return vs Nifty]]-AVERAGE(Table2[1W Return vs Nifty]))/_xlfn.STDEV.P(Table2[1W Return vs Nifty])</f>
        <v>-1.2633749760519366</v>
      </c>
      <c r="O396">
        <v>539.33000000000004</v>
      </c>
      <c r="P396">
        <v>548.63154614182997</v>
      </c>
      <c r="Q396">
        <v>510.04964351407199</v>
      </c>
      <c r="R396">
        <v>36.849439501475999</v>
      </c>
      <c r="S396" s="1">
        <f>(Table2[[#This Row],[Close Price]]-Table2[[#This Row],[20D EMA]])/Table2[[#This Row],[20D EMA]]</f>
        <v>-3.5748057775388142E-2</v>
      </c>
      <c r="T396" s="1">
        <f>(Table2[[#This Row],[Close Price]]-Table2[[#This Row],[50D EMA]])/Table2[[#This Row],[50D EMA]]</f>
        <v>-5.2096067648361645E-2</v>
      </c>
      <c r="U396" s="1">
        <f>(Table2[[#This Row],[Close Price]]-Table2[[#This Row],[200D EMA]])/Table2[[#This Row],[200D EMA]]</f>
        <v>1.9606633615168994E-2</v>
      </c>
      <c r="V396">
        <v>1.35438625404947</v>
      </c>
      <c r="W396">
        <v>518.79999999999995</v>
      </c>
      <c r="X396">
        <v>525.4</v>
      </c>
      <c r="Y396">
        <v>506.8</v>
      </c>
      <c r="Z396">
        <v>528</v>
      </c>
      <c r="AA396">
        <v>506.8</v>
      </c>
      <c r="AB396">
        <v>574.29999999999995</v>
      </c>
      <c r="AC396" s="1">
        <f>(Table2[[#This Row],[Close Price]]/Table2[[#This Row],[Day Low]])-1</f>
        <v>2.4094063222821482E-3</v>
      </c>
      <c r="AD396" s="1">
        <f>(Table2[[#This Row],[Day High]]/Table2[[#This Row],[Close Price]])-1</f>
        <v>1.0287472358427197E-2</v>
      </c>
      <c r="AE396" s="1">
        <f>(Table2[[#This Row],[Close Price]]/Table2[[#This Row],[Current Week Low]])-1</f>
        <v>2.6144435674822386E-2</v>
      </c>
      <c r="AF396" s="1">
        <f>(Table2[[#This Row],[Current Week High]]/Table2[[#This Row],[Close Price]])-1</f>
        <v>1.5286991635419689E-2</v>
      </c>
      <c r="AG396" s="1">
        <f>(Table2[[#This Row],[Close Price]]/Table2[[#This Row],[Current Month Low]])-1</f>
        <v>2.6144435674822386E-2</v>
      </c>
      <c r="AH396" s="1">
        <f>(Table2[[#This Row],[Current Month High]]/Table2[[#This Row],[Close Price]])-1</f>
        <v>0.10431689260648014</v>
      </c>
      <c r="AI396">
        <v>21.661378713585201</v>
      </c>
      <c r="AJ396">
        <v>36.7473047594004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-0.02</v>
      </c>
      <c r="AM396" t="s">
        <v>3227</v>
      </c>
      <c r="AN396">
        <v>-8.43</v>
      </c>
      <c r="AO396" t="s">
        <v>3227</v>
      </c>
      <c r="AP396">
        <v>0.15718641749486401</v>
      </c>
      <c r="AQ396">
        <f>(Table2[[#This Row],[Sharpe Ratio]]-AVERAGE(Table2[Sharpe Ratio]))/_xlfn.STDEV.P(Table2[Sharpe Ratio])</f>
        <v>1.0927526084753898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437</v>
      </c>
      <c r="AT396">
        <f>_xlfn.RANK.AVG(Table2[[#This Row],[6M Return vs Nifty Z-Score]],Table2[6M Return vs Nifty Z-Score])</f>
        <v>638</v>
      </c>
      <c r="AU396">
        <f>_xlfn.RANK.AVG(Table2[[#This Row],[Sharpe Ratio Z-Score]],Table2[Sharpe Ratio Z-Score])</f>
        <v>100</v>
      </c>
      <c r="AV396">
        <f>(Table2[[#This Row],[Rank 1Y]]+Table2[[#This Row],[Rank 6M]]+Table2[[#This Row],[Rank Sharpe]])/3</f>
        <v>391.66666666666669</v>
      </c>
    </row>
    <row r="397" spans="1:48" x14ac:dyDescent="0.3">
      <c r="A397" t="s">
        <v>1684</v>
      </c>
      <c r="B397" t="s">
        <v>1685</v>
      </c>
      <c r="C397" t="s">
        <v>3179</v>
      </c>
      <c r="D397" t="s">
        <v>72</v>
      </c>
      <c r="E397">
        <v>5177.92</v>
      </c>
      <c r="F397">
        <v>735.5</v>
      </c>
      <c r="G397">
        <v>52.8532591162991</v>
      </c>
      <c r="H397">
        <f>(Table2[[#This Row],[1Y Return vs Nifty]]-AVERAGE(Table2[1Y Return vs Nifty]))/_xlfn.STDEV.P(Table2[1Y Return vs Nifty])</f>
        <v>0.3925315662189105</v>
      </c>
      <c r="I397">
        <v>-20.090417909714098</v>
      </c>
      <c r="J397">
        <f>(Table2[[#This Row],[1M Return vs Nifty]]-AVERAGE(Table2[1M Return vs Nifty]))/_xlfn.STDEV.P(Table2[1M Return vs Nifty])</f>
        <v>-1.7950249476977891</v>
      </c>
      <c r="K397">
        <v>-20.591646903173199</v>
      </c>
      <c r="L397">
        <f>(Table2[[#This Row],[6M Return vs Nifty]]-AVERAGE(Table2[6M Return vs Nifty]))/_xlfn.STDEV.P(Table2[6M Return vs Nifty])</f>
        <v>-1.1821165923465469</v>
      </c>
      <c r="M397">
        <v>-6.0042149484566298</v>
      </c>
      <c r="N397">
        <f>(Table2[[#This Row],[1W Return vs Nifty]]-AVERAGE(Table2[1W Return vs Nifty]))/_xlfn.STDEV.P(Table2[1W Return vs Nifty])</f>
        <v>-0.78598546506674016</v>
      </c>
      <c r="O397">
        <v>780.67</v>
      </c>
      <c r="P397">
        <v>823.47737321790703</v>
      </c>
      <c r="Q397">
        <v>785.22601499279301</v>
      </c>
      <c r="R397">
        <v>26.049977343399402</v>
      </c>
      <c r="S397" s="1">
        <f>(Table2[[#This Row],[Close Price]]-Table2[[#This Row],[20D EMA]])/Table2[[#This Row],[20D EMA]]</f>
        <v>-5.7860555676534212E-2</v>
      </c>
      <c r="T397" s="1">
        <f>(Table2[[#This Row],[Close Price]]-Table2[[#This Row],[50D EMA]])/Table2[[#This Row],[50D EMA]]</f>
        <v>-0.10683641843626786</v>
      </c>
      <c r="U397" s="1">
        <f>(Table2[[#This Row],[Close Price]]-Table2[[#This Row],[200D EMA]])/Table2[[#This Row],[200D EMA]]</f>
        <v>-6.3327009094635525E-2</v>
      </c>
      <c r="V397">
        <v>0.60164948983407796</v>
      </c>
      <c r="W397">
        <v>733.05</v>
      </c>
      <c r="X397">
        <v>747.2</v>
      </c>
      <c r="Y397">
        <v>715</v>
      </c>
      <c r="Z397">
        <v>764</v>
      </c>
      <c r="AA397">
        <v>715</v>
      </c>
      <c r="AB397">
        <v>822.8</v>
      </c>
      <c r="AC397" s="1">
        <f>(Table2[[#This Row],[Close Price]]/Table2[[#This Row],[Day Low]])-1</f>
        <v>3.3422003956073976E-3</v>
      </c>
      <c r="AD397" s="1">
        <f>(Table2[[#This Row],[Day High]]/Table2[[#This Row],[Close Price]])-1</f>
        <v>1.5907545887151597E-2</v>
      </c>
      <c r="AE397" s="1">
        <f>(Table2[[#This Row],[Close Price]]/Table2[[#This Row],[Current Week Low]])-1</f>
        <v>2.8671328671328711E-2</v>
      </c>
      <c r="AF397" s="1">
        <f>(Table2[[#This Row],[Current Week High]]/Table2[[#This Row],[Close Price]])-1</f>
        <v>3.874915023793335E-2</v>
      </c>
      <c r="AG397" s="1">
        <f>(Table2[[#This Row],[Close Price]]/Table2[[#This Row],[Current Month Low]])-1</f>
        <v>2.8671328671328711E-2</v>
      </c>
      <c r="AH397" s="1">
        <f>(Table2[[#This Row],[Current Month High]]/Table2[[#This Row],[Close Price]])-1</f>
        <v>0.11869476546566959</v>
      </c>
      <c r="AI397">
        <v>58.3956492182188</v>
      </c>
      <c r="AJ397">
        <v>86.533096626933798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-0.32</v>
      </c>
      <c r="AM397" t="s">
        <v>3227</v>
      </c>
      <c r="AN397">
        <v>-9.89</v>
      </c>
      <c r="AO397" t="s">
        <v>3227</v>
      </c>
      <c r="AP397">
        <v>8.0153007164993004E-2</v>
      </c>
      <c r="AQ397">
        <f>(Table2[[#This Row],[Sharpe Ratio]]-AVERAGE(Table2[Sharpe Ratio]))/_xlfn.STDEV.P(Table2[Sharpe Ratio])</f>
        <v>0.19670545726308064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178</v>
      </c>
      <c r="AT397">
        <f>_xlfn.RANK.AVG(Table2[[#This Row],[6M Return vs Nifty Z-Score]],Table2[6M Return vs Nifty Z-Score])</f>
        <v>702</v>
      </c>
      <c r="AU397">
        <f>_xlfn.RANK.AVG(Table2[[#This Row],[Sharpe Ratio Z-Score]],Table2[Sharpe Ratio Z-Score])</f>
        <v>296</v>
      </c>
      <c r="AV397">
        <f>(Table2[[#This Row],[Rank 1Y]]+Table2[[#This Row],[Rank 6M]]+Table2[[#This Row],[Rank Sharpe]])/3</f>
        <v>392</v>
      </c>
    </row>
    <row r="398" spans="1:48" x14ac:dyDescent="0.3">
      <c r="A398" t="s">
        <v>932</v>
      </c>
      <c r="B398" t="s">
        <v>933</v>
      </c>
      <c r="C398" t="s">
        <v>3174</v>
      </c>
      <c r="D398" t="s">
        <v>206</v>
      </c>
      <c r="E398">
        <v>16648.013924535</v>
      </c>
      <c r="F398">
        <v>684.85</v>
      </c>
      <c r="G398">
        <v>-2.8883035109428801</v>
      </c>
      <c r="H398">
        <f>(Table2[[#This Row],[1Y Return vs Nifty]]-AVERAGE(Table2[1Y Return vs Nifty]))/_xlfn.STDEV.P(Table2[1Y Return vs Nifty])</f>
        <v>-0.52419685507346303</v>
      </c>
      <c r="I398">
        <v>1.9335890216090399</v>
      </c>
      <c r="J398">
        <f>(Table2[[#This Row],[1M Return vs Nifty]]-AVERAGE(Table2[1M Return vs Nifty]))/_xlfn.STDEV.P(Table2[1M Return vs Nifty])</f>
        <v>0.3098528541246019</v>
      </c>
      <c r="K398">
        <v>18.347363544552199</v>
      </c>
      <c r="L398">
        <f>(Table2[[#This Row],[6M Return vs Nifty]]-AVERAGE(Table2[6M Return vs Nifty]))/_xlfn.STDEV.P(Table2[6M Return vs Nifty])</f>
        <v>-7.7503904765681197E-2</v>
      </c>
      <c r="M398">
        <v>-2.6519300795998699</v>
      </c>
      <c r="N398">
        <f>(Table2[[#This Row],[1W Return vs Nifty]]-AVERAGE(Table2[1W Return vs Nifty]))/_xlfn.STDEV.P(Table2[1W Return vs Nifty])</f>
        <v>1.3948071006243713E-2</v>
      </c>
      <c r="O398">
        <v>669.58</v>
      </c>
      <c r="P398">
        <v>656.71549105235999</v>
      </c>
      <c r="Q398">
        <v>610.20148497886896</v>
      </c>
      <c r="R398">
        <v>57.749208522252403</v>
      </c>
      <c r="S398" s="1">
        <f>(Table2[[#This Row],[Close Price]]-Table2[[#This Row],[20D EMA]])/Table2[[#This Row],[20D EMA]]</f>
        <v>2.2805340661310045E-2</v>
      </c>
      <c r="T398" s="1">
        <f>(Table2[[#This Row],[Close Price]]-Table2[[#This Row],[50D EMA]])/Table2[[#This Row],[50D EMA]]</f>
        <v>4.2841244543440897E-2</v>
      </c>
      <c r="U398" s="1">
        <f>(Table2[[#This Row],[Close Price]]-Table2[[#This Row],[200D EMA]])/Table2[[#This Row],[200D EMA]]</f>
        <v>0.1223342074031762</v>
      </c>
      <c r="V398">
        <v>0.98967499709599405</v>
      </c>
      <c r="W398">
        <v>673.2</v>
      </c>
      <c r="X398">
        <v>688.95</v>
      </c>
      <c r="Y398">
        <v>664.75</v>
      </c>
      <c r="Z398">
        <v>721.6</v>
      </c>
      <c r="AA398">
        <v>625.29999999999995</v>
      </c>
      <c r="AB398">
        <v>721.6</v>
      </c>
      <c r="AC398" s="1">
        <f>(Table2[[#This Row],[Close Price]]/Table2[[#This Row],[Day Low]])-1</f>
        <v>1.7305407011289242E-2</v>
      </c>
      <c r="AD398" s="1">
        <f>(Table2[[#This Row],[Day High]]/Table2[[#This Row],[Close Price]])-1</f>
        <v>5.9867124187777954E-3</v>
      </c>
      <c r="AE398" s="1">
        <f>(Table2[[#This Row],[Close Price]]/Table2[[#This Row],[Current Week Low]])-1</f>
        <v>3.0236931177134219E-2</v>
      </c>
      <c r="AF398" s="1">
        <f>(Table2[[#This Row],[Current Week High]]/Table2[[#This Row],[Close Price]])-1</f>
        <v>5.3661385704898867E-2</v>
      </c>
      <c r="AG398" s="1">
        <f>(Table2[[#This Row],[Close Price]]/Table2[[#This Row],[Current Month Low]])-1</f>
        <v>9.5234287541980045E-2</v>
      </c>
      <c r="AH398" s="1">
        <f>(Table2[[#This Row],[Current Month High]]/Table2[[#This Row],[Close Price]])-1</f>
        <v>5.3661385704898867E-2</v>
      </c>
      <c r="AI398">
        <v>5.4245455209169702</v>
      </c>
      <c r="AJ398">
        <v>36.5467052138371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-0.03</v>
      </c>
      <c r="AM398" t="s">
        <v>3227</v>
      </c>
      <c r="AN398">
        <v>6.97</v>
      </c>
      <c r="AO398" t="s">
        <v>3226</v>
      </c>
      <c r="AP398">
        <v>6.0742401841869E-2</v>
      </c>
      <c r="AQ398">
        <f>(Table2[[#This Row],[Sharpe Ratio]]-AVERAGE(Table2[Sharpe Ratio]))/_xlfn.STDEV.P(Table2[Sharpe Ratio])</f>
        <v>-2.907732359281753E-2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-0.30697715830111616</v>
      </c>
      <c r="AS398">
        <f>_xlfn.RANK.AVG(Table2[[#This Row],[1Y Return vs Nifty Z-Score]],Table2[1Y Return vs Nifty Z-Score])</f>
        <v>492</v>
      </c>
      <c r="AT398">
        <f>_xlfn.RANK.AVG(Table2[[#This Row],[6M Return vs Nifty Z-Score]],Table2[6M Return vs Nifty Z-Score])</f>
        <v>331</v>
      </c>
      <c r="AU398">
        <f>_xlfn.RANK.AVG(Table2[[#This Row],[Sharpe Ratio Z-Score]],Table2[Sharpe Ratio Z-Score])</f>
        <v>359</v>
      </c>
      <c r="AV398">
        <f>(Table2[[#This Row],[Rank 1Y]]+Table2[[#This Row],[Rank 6M]]+Table2[[#This Row],[Rank Sharpe]])/3</f>
        <v>394</v>
      </c>
    </row>
    <row r="399" spans="1:48" x14ac:dyDescent="0.3">
      <c r="A399" t="s">
        <v>378</v>
      </c>
      <c r="B399" t="s">
        <v>379</v>
      </c>
      <c r="C399" t="s">
        <v>3175</v>
      </c>
      <c r="D399" t="s">
        <v>380</v>
      </c>
      <c r="E399">
        <v>64675.540503650001</v>
      </c>
      <c r="F399">
        <v>220.69</v>
      </c>
      <c r="G399">
        <v>28.856596847741699</v>
      </c>
      <c r="H399">
        <f>(Table2[[#This Row],[1Y Return vs Nifty]]-AVERAGE(Table2[1Y Return vs Nifty]))/_xlfn.STDEV.P(Table2[1Y Return vs Nifty])</f>
        <v>-2.1186961867192722E-3</v>
      </c>
      <c r="I399">
        <v>-12.2244073395829</v>
      </c>
      <c r="J399">
        <f>(Table2[[#This Row],[1M Return vs Nifty]]-AVERAGE(Table2[1M Return vs Nifty]))/_xlfn.STDEV.P(Table2[1M Return vs Nifty])</f>
        <v>-1.0432547957177856</v>
      </c>
      <c r="K399">
        <v>-7.8510057910620601</v>
      </c>
      <c r="L399">
        <f>(Table2[[#This Row],[6M Return vs Nifty]]-AVERAGE(Table2[6M Return vs Nifty]))/_xlfn.STDEV.P(Table2[6M Return vs Nifty])</f>
        <v>-0.82069308264422358</v>
      </c>
      <c r="M399">
        <v>-0.43102383567899699</v>
      </c>
      <c r="N399">
        <f>(Table2[[#This Row],[1W Return vs Nifty]]-AVERAGE(Table2[1W Return vs Nifty]))/_xlfn.STDEV.P(Table2[1W Return vs Nifty])</f>
        <v>0.54390821893128105</v>
      </c>
      <c r="O399">
        <v>218.03</v>
      </c>
      <c r="P399">
        <v>227.27464240021601</v>
      </c>
      <c r="Q399">
        <v>220.37262201996899</v>
      </c>
      <c r="R399">
        <v>58.507708915364603</v>
      </c>
      <c r="S399" s="1">
        <f>(Table2[[#This Row],[Close Price]]-Table2[[#This Row],[20D EMA]])/Table2[[#This Row],[20D EMA]]</f>
        <v>1.2200155941842849E-2</v>
      </c>
      <c r="T399" s="1">
        <f>(Table2[[#This Row],[Close Price]]-Table2[[#This Row],[50D EMA]])/Table2[[#This Row],[50D EMA]]</f>
        <v>-2.8972182425089379E-2</v>
      </c>
      <c r="U399" s="1">
        <f>(Table2[[#This Row],[Close Price]]-Table2[[#This Row],[200D EMA]])/Table2[[#This Row],[200D EMA]]</f>
        <v>1.4401878832401077E-3</v>
      </c>
      <c r="V399">
        <v>0.90597681472367797</v>
      </c>
      <c r="W399">
        <v>216.01</v>
      </c>
      <c r="X399">
        <v>221.9</v>
      </c>
      <c r="Y399">
        <v>204.9</v>
      </c>
      <c r="Z399">
        <v>221.9</v>
      </c>
      <c r="AA399">
        <v>204.9</v>
      </c>
      <c r="AB399">
        <v>221.9</v>
      </c>
      <c r="AC399" s="1">
        <f>(Table2[[#This Row],[Close Price]]/Table2[[#This Row],[Day Low]])-1</f>
        <v>2.1665663626683873E-2</v>
      </c>
      <c r="AD399" s="1">
        <f>(Table2[[#This Row],[Day High]]/Table2[[#This Row],[Close Price]])-1</f>
        <v>5.4828039331189515E-3</v>
      </c>
      <c r="AE399" s="1">
        <f>(Table2[[#This Row],[Close Price]]/Table2[[#This Row],[Current Week Low]])-1</f>
        <v>7.7061981454368045E-2</v>
      </c>
      <c r="AF399" s="1">
        <f>(Table2[[#This Row],[Current Week High]]/Table2[[#This Row],[Close Price]])-1</f>
        <v>5.4828039331189515E-3</v>
      </c>
      <c r="AG399" s="1">
        <f>(Table2[[#This Row],[Close Price]]/Table2[[#This Row],[Current Month Low]])-1</f>
        <v>7.7061981454368045E-2</v>
      </c>
      <c r="AH399" s="1">
        <f>(Table2[[#This Row],[Current Month High]]/Table2[[#This Row],[Close Price]])-1</f>
        <v>5.4828039331189515E-3</v>
      </c>
      <c r="AI399">
        <v>29.752141012279601</v>
      </c>
      <c r="AJ399">
        <v>62.690748249170603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-0.08</v>
      </c>
      <c r="AM399" t="s">
        <v>3227</v>
      </c>
      <c r="AN399">
        <v>-2.4500000000000002</v>
      </c>
      <c r="AO399" t="s">
        <v>3227</v>
      </c>
      <c r="AP399">
        <v>8.3108204962501001E-2</v>
      </c>
      <c r="AQ399">
        <f>(Table2[[#This Row],[Sharpe Ratio]]-AVERAGE(Table2[Sharpe Ratio]))/_xlfn.STDEV.P(Table2[Sharpe Ratio])</f>
        <v>0.23108010790345515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300</v>
      </c>
      <c r="AT399">
        <f>_xlfn.RANK.AVG(Table2[[#This Row],[6M Return vs Nifty Z-Score]],Table2[6M Return vs Nifty Z-Score])</f>
        <v>600</v>
      </c>
      <c r="AU399">
        <f>_xlfn.RANK.AVG(Table2[[#This Row],[Sharpe Ratio Z-Score]],Table2[Sharpe Ratio Z-Score])</f>
        <v>285</v>
      </c>
      <c r="AV399">
        <f>(Table2[[#This Row],[Rank 1Y]]+Table2[[#This Row],[Rank 6M]]+Table2[[#This Row],[Rank Sharpe]])/3</f>
        <v>395</v>
      </c>
    </row>
    <row r="400" spans="1:48" x14ac:dyDescent="0.3">
      <c r="A400" t="s">
        <v>1497</v>
      </c>
      <c r="B400" t="s">
        <v>1498</v>
      </c>
      <c r="C400" t="s">
        <v>3180</v>
      </c>
      <c r="D400" t="s">
        <v>127</v>
      </c>
      <c r="E400">
        <v>6997.0602682399904</v>
      </c>
      <c r="F400">
        <v>644.9</v>
      </c>
      <c r="G400">
        <v>-0.69004101815103802</v>
      </c>
      <c r="H400">
        <f>(Table2[[#This Row],[1Y Return vs Nifty]]-AVERAGE(Table2[1Y Return vs Nifty]))/_xlfn.STDEV.P(Table2[1Y Return vs Nifty])</f>
        <v>-0.48804412433500988</v>
      </c>
      <c r="I400">
        <v>-1.8652210997613501</v>
      </c>
      <c r="J400">
        <f>(Table2[[#This Row],[1M Return vs Nifty]]-AVERAGE(Table2[1M Return vs Nifty]))/_xlfn.STDEV.P(Table2[1M Return vs Nifty])</f>
        <v>-5.3206925267248295E-2</v>
      </c>
      <c r="K400">
        <v>19.7321776638933</v>
      </c>
      <c r="L400">
        <f>(Table2[[#This Row],[6M Return vs Nifty]]-AVERAGE(Table2[6M Return vs Nifty]))/_xlfn.STDEV.P(Table2[6M Return vs Nifty])</f>
        <v>-3.8219823619888779E-2</v>
      </c>
      <c r="M400">
        <v>-4.67136065329339</v>
      </c>
      <c r="N400">
        <f>(Table2[[#This Row],[1W Return vs Nifty]]-AVERAGE(Table2[1W Return vs Nifty]))/_xlfn.STDEV.P(Table2[1W Return vs Nifty])</f>
        <v>-0.46793527210578134</v>
      </c>
      <c r="O400">
        <v>653.19000000000005</v>
      </c>
      <c r="P400">
        <v>639.944355258369</v>
      </c>
      <c r="Q400">
        <v>596.17250161596701</v>
      </c>
      <c r="R400">
        <v>42.5910437582559</v>
      </c>
      <c r="S400" s="1">
        <f>(Table2[[#This Row],[Close Price]]-Table2[[#This Row],[20D EMA]])/Table2[[#This Row],[20D EMA]]</f>
        <v>-1.2691559883035681E-2</v>
      </c>
      <c r="T400" s="1">
        <f>(Table2[[#This Row],[Close Price]]-Table2[[#This Row],[50D EMA]])/Table2[[#This Row],[50D EMA]]</f>
        <v>7.7438681987126853E-3</v>
      </c>
      <c r="U400" s="1">
        <f>(Table2[[#This Row],[Close Price]]-Table2[[#This Row],[200D EMA]])/Table2[[#This Row],[200D EMA]]</f>
        <v>8.1733891200875083E-2</v>
      </c>
      <c r="V400">
        <v>0.47782126884167597</v>
      </c>
      <c r="W400">
        <v>642</v>
      </c>
      <c r="X400">
        <v>662.2</v>
      </c>
      <c r="Y400">
        <v>630.1</v>
      </c>
      <c r="Z400">
        <v>684.4</v>
      </c>
      <c r="AA400">
        <v>630.1</v>
      </c>
      <c r="AB400">
        <v>684.4</v>
      </c>
      <c r="AC400" s="1">
        <f>(Table2[[#This Row],[Close Price]]/Table2[[#This Row],[Day Low]])-1</f>
        <v>4.51713395638631E-3</v>
      </c>
      <c r="AD400" s="1">
        <f>(Table2[[#This Row],[Day High]]/Table2[[#This Row],[Close Price]])-1</f>
        <v>2.6825864475112482E-2</v>
      </c>
      <c r="AE400" s="1">
        <f>(Table2[[#This Row],[Close Price]]/Table2[[#This Row],[Current Week Low]])-1</f>
        <v>2.3488335184891129E-2</v>
      </c>
      <c r="AF400" s="1">
        <f>(Table2[[#This Row],[Current Week High]]/Table2[[#This Row],[Close Price]])-1</f>
        <v>6.1249806171499444E-2</v>
      </c>
      <c r="AG400" s="1">
        <f>(Table2[[#This Row],[Close Price]]/Table2[[#This Row],[Current Month Low]])-1</f>
        <v>2.3488335184891129E-2</v>
      </c>
      <c r="AH400" s="1">
        <f>(Table2[[#This Row],[Current Month High]]/Table2[[#This Row],[Close Price]])-1</f>
        <v>6.1249806171499444E-2</v>
      </c>
      <c r="AI400">
        <v>30.508605985424101</v>
      </c>
      <c r="AJ400">
        <v>43.056787932564298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</v>
      </c>
      <c r="AM400">
        <v>0</v>
      </c>
      <c r="AN400">
        <v>-4.21</v>
      </c>
      <c r="AO400" t="s">
        <v>3227</v>
      </c>
      <c r="AP400">
        <v>4.8194830362459001E-2</v>
      </c>
      <c r="AQ400">
        <f>(Table2[[#This Row],[Sharpe Ratio]]-AVERAGE(Table2[Sharpe Ratio]))/_xlfn.STDEV.P(Table2[Sharpe Ratio])</f>
        <v>-0.17502978279996759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-1.2224359281278958</v>
      </c>
      <c r="AS400">
        <f>_xlfn.RANK.AVG(Table2[[#This Row],[1Y Return vs Nifty Z-Score]],Table2[1Y Return vs Nifty Z-Score])</f>
        <v>478</v>
      </c>
      <c r="AT400">
        <f>_xlfn.RANK.AVG(Table2[[#This Row],[6M Return vs Nifty Z-Score]],Table2[6M Return vs Nifty Z-Score])</f>
        <v>317</v>
      </c>
      <c r="AU400">
        <f>_xlfn.RANK.AVG(Table2[[#This Row],[Sharpe Ratio Z-Score]],Table2[Sharpe Ratio Z-Score])</f>
        <v>390</v>
      </c>
      <c r="AV400">
        <f>(Table2[[#This Row],[Rank 1Y]]+Table2[[#This Row],[Rank 6M]]+Table2[[#This Row],[Rank Sharpe]])/3</f>
        <v>395</v>
      </c>
    </row>
    <row r="401" spans="1:48" x14ac:dyDescent="0.3">
      <c r="A401" t="s">
        <v>176</v>
      </c>
      <c r="B401" t="s">
        <v>177</v>
      </c>
      <c r="C401" t="s">
        <v>3175</v>
      </c>
      <c r="D401" t="s">
        <v>178</v>
      </c>
      <c r="E401">
        <v>150630.625756975</v>
      </c>
      <c r="F401">
        <v>673.25</v>
      </c>
      <c r="G401">
        <v>12.991230816314999</v>
      </c>
      <c r="H401">
        <f>(Table2[[#This Row],[1Y Return vs Nifty]]-AVERAGE(Table2[1Y Return vs Nifty]))/_xlfn.STDEV.P(Table2[1Y Return vs Nifty])</f>
        <v>-0.26304126939257699</v>
      </c>
      <c r="I401">
        <v>1.5451976930375</v>
      </c>
      <c r="J401">
        <f>(Table2[[#This Row],[1M Return vs Nifty]]-AVERAGE(Table2[1M Return vs Nifty]))/_xlfn.STDEV.P(Table2[1M Return vs Nifty])</f>
        <v>0.27273352845058713</v>
      </c>
      <c r="K401">
        <v>17.522058003571601</v>
      </c>
      <c r="L401">
        <f>(Table2[[#This Row],[6M Return vs Nifty]]-AVERAGE(Table2[6M Return vs Nifty]))/_xlfn.STDEV.P(Table2[6M Return vs Nifty])</f>
        <v>-0.10091597819065472</v>
      </c>
      <c r="M401">
        <v>-0.6880755432815</v>
      </c>
      <c r="N401">
        <f>(Table2[[#This Row],[1W Return vs Nifty]]-AVERAGE(Table2[1W Return vs Nifty]))/_xlfn.STDEV.P(Table2[1W Return vs Nifty])</f>
        <v>0.48256967239952597</v>
      </c>
      <c r="O401">
        <v>670.18</v>
      </c>
      <c r="P401">
        <v>667.11675433104801</v>
      </c>
      <c r="Q401">
        <v>613.64580207054496</v>
      </c>
      <c r="R401">
        <v>52.352509005794801</v>
      </c>
      <c r="S401" s="1">
        <f>(Table2[[#This Row],[Close Price]]-Table2[[#This Row],[20D EMA]])/Table2[[#This Row],[20D EMA]]</f>
        <v>4.5808588737354895E-3</v>
      </c>
      <c r="T401" s="1">
        <f>(Table2[[#This Row],[Close Price]]-Table2[[#This Row],[50D EMA]])/Table2[[#This Row],[50D EMA]]</f>
        <v>9.1936615729312689E-3</v>
      </c>
      <c r="U401" s="1">
        <f>(Table2[[#This Row],[Close Price]]-Table2[[#This Row],[200D EMA]])/Table2[[#This Row],[200D EMA]]</f>
        <v>9.7131273005274979E-2</v>
      </c>
      <c r="V401">
        <v>0.87493647333140001</v>
      </c>
      <c r="W401">
        <v>670.6</v>
      </c>
      <c r="X401">
        <v>686.4</v>
      </c>
      <c r="Y401">
        <v>645.4</v>
      </c>
      <c r="Z401">
        <v>686.4</v>
      </c>
      <c r="AA401">
        <v>645.4</v>
      </c>
      <c r="AB401">
        <v>706.7</v>
      </c>
      <c r="AC401" s="1">
        <f>(Table2[[#This Row],[Close Price]]/Table2[[#This Row],[Day Low]])-1</f>
        <v>3.9516850581569063E-3</v>
      </c>
      <c r="AD401" s="1">
        <f>(Table2[[#This Row],[Day High]]/Table2[[#This Row],[Close Price]])-1</f>
        <v>1.9532120311919865E-2</v>
      </c>
      <c r="AE401" s="1">
        <f>(Table2[[#This Row],[Close Price]]/Table2[[#This Row],[Current Week Low]])-1</f>
        <v>4.3151533932445085E-2</v>
      </c>
      <c r="AF401" s="1">
        <f>(Table2[[#This Row],[Current Week High]]/Table2[[#This Row],[Close Price]])-1</f>
        <v>1.9532120311919865E-2</v>
      </c>
      <c r="AG401" s="1">
        <f>(Table2[[#This Row],[Close Price]]/Table2[[#This Row],[Current Month Low]])-1</f>
        <v>4.3151533932445085E-2</v>
      </c>
      <c r="AH401" s="1">
        <f>(Table2[[#This Row],[Current Month High]]/Table2[[#This Row],[Close Price]])-1</f>
        <v>4.968436687708877E-2</v>
      </c>
      <c r="AI401">
        <v>6.2383958410694396</v>
      </c>
      <c r="AJ401">
        <v>50.027855153203298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0.03</v>
      </c>
      <c r="AM401" t="s">
        <v>3226</v>
      </c>
      <c r="AN401">
        <v>-4.51</v>
      </c>
      <c r="AO401" t="s">
        <v>3227</v>
      </c>
      <c r="AP401">
        <v>2.2917276691630999E-2</v>
      </c>
      <c r="AQ401">
        <f>(Table2[[#This Row],[Sharpe Ratio]]-AVERAGE(Table2[Sharpe Ratio]))/_xlfn.STDEV.P(Table2[Sharpe Ratio])</f>
        <v>-0.46905648964535829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-7.7710536378476913E-2</v>
      </c>
      <c r="AS401">
        <f>_xlfn.RANK.AVG(Table2[[#This Row],[1Y Return vs Nifty Z-Score]],Table2[1Y Return vs Nifty Z-Score])</f>
        <v>380</v>
      </c>
      <c r="AT401">
        <f>_xlfn.RANK.AVG(Table2[[#This Row],[6M Return vs Nifty Z-Score]],Table2[6M Return vs Nifty Z-Score])</f>
        <v>341</v>
      </c>
      <c r="AU401">
        <f>_xlfn.RANK.AVG(Table2[[#This Row],[Sharpe Ratio Z-Score]],Table2[Sharpe Ratio Z-Score])</f>
        <v>466</v>
      </c>
      <c r="AV401">
        <f>(Table2[[#This Row],[Rank 1Y]]+Table2[[#This Row],[Rank 6M]]+Table2[[#This Row],[Rank Sharpe]])/3</f>
        <v>395.66666666666669</v>
      </c>
    </row>
    <row r="402" spans="1:48" x14ac:dyDescent="0.3">
      <c r="A402" t="s">
        <v>1408</v>
      </c>
      <c r="B402" t="s">
        <v>1409</v>
      </c>
      <c r="C402" t="s">
        <v>3184</v>
      </c>
      <c r="D402" t="s">
        <v>1410</v>
      </c>
      <c r="E402">
        <v>8034.1932426000003</v>
      </c>
      <c r="F402">
        <v>1049.6500000000001</v>
      </c>
      <c r="G402">
        <v>-0.91911164312406801</v>
      </c>
      <c r="H402">
        <f>(Table2[[#This Row],[1Y Return vs Nifty]]-AVERAGE(Table2[1Y Return vs Nifty]))/_xlfn.STDEV.P(Table2[1Y Return vs Nifty])</f>
        <v>-0.49181143085636231</v>
      </c>
      <c r="I402">
        <v>0.41103042364083497</v>
      </c>
      <c r="J402">
        <f>(Table2[[#This Row],[1M Return vs Nifty]]-AVERAGE(Table2[1M Return vs Nifty]))/_xlfn.STDEV.P(Table2[1M Return vs Nifty])</f>
        <v>0.16433892449179086</v>
      </c>
      <c r="K402">
        <v>51.157324100632302</v>
      </c>
      <c r="L402">
        <f>(Table2[[#This Row],[6M Return vs Nifty]]-AVERAGE(Table2[6M Return vs Nifty]))/_xlfn.STDEV.P(Table2[6M Return vs Nifty])</f>
        <v>0.85324133741062369</v>
      </c>
      <c r="M402">
        <v>3.77948723937287</v>
      </c>
      <c r="N402">
        <f>(Table2[[#This Row],[1W Return vs Nifty]]-AVERAGE(Table2[1W Return vs Nifty]))/_xlfn.STDEV.P(Table2[1W Return vs Nifty])</f>
        <v>1.5486345905565373</v>
      </c>
      <c r="O402">
        <v>954.41</v>
      </c>
      <c r="P402">
        <v>918.41215028960301</v>
      </c>
      <c r="Q402">
        <v>821.65562987404405</v>
      </c>
      <c r="R402">
        <v>82.379971666342897</v>
      </c>
      <c r="S402" s="1">
        <f>(Table2[[#This Row],[Close Price]]-Table2[[#This Row],[20D EMA]])/Table2[[#This Row],[20D EMA]]</f>
        <v>9.9789398686099401E-2</v>
      </c>
      <c r="T402" s="1">
        <f>(Table2[[#This Row],[Close Price]]-Table2[[#This Row],[50D EMA]])/Table2[[#This Row],[50D EMA]]</f>
        <v>0.14289646502282646</v>
      </c>
      <c r="U402" s="1">
        <f>(Table2[[#This Row],[Close Price]]-Table2[[#This Row],[200D EMA]])/Table2[[#This Row],[200D EMA]]</f>
        <v>0.27748166243430539</v>
      </c>
      <c r="V402">
        <v>1.88954763877515</v>
      </c>
      <c r="W402">
        <v>977.85</v>
      </c>
      <c r="X402">
        <v>1059</v>
      </c>
      <c r="Y402">
        <v>917.95</v>
      </c>
      <c r="Z402">
        <v>1059</v>
      </c>
      <c r="AA402">
        <v>911.1</v>
      </c>
      <c r="AB402">
        <v>1059</v>
      </c>
      <c r="AC402" s="1">
        <f>(Table2[[#This Row],[Close Price]]/Table2[[#This Row],[Day Low]])-1</f>
        <v>7.342639464130496E-2</v>
      </c>
      <c r="AD402" s="1">
        <f>(Table2[[#This Row],[Day High]]/Table2[[#This Row],[Close Price]])-1</f>
        <v>8.907731148477982E-3</v>
      </c>
      <c r="AE402" s="1">
        <f>(Table2[[#This Row],[Close Price]]/Table2[[#This Row],[Current Week Low]])-1</f>
        <v>0.14347186665940415</v>
      </c>
      <c r="AF402" s="1">
        <f>(Table2[[#This Row],[Current Week High]]/Table2[[#This Row],[Close Price]])-1</f>
        <v>8.907731148477982E-3</v>
      </c>
      <c r="AG402" s="1">
        <f>(Table2[[#This Row],[Close Price]]/Table2[[#This Row],[Current Month Low]])-1</f>
        <v>0.1520689276698497</v>
      </c>
      <c r="AH402" s="1">
        <f>(Table2[[#This Row],[Current Month High]]/Table2[[#This Row],[Close Price]])-1</f>
        <v>8.907731148477982E-3</v>
      </c>
      <c r="AI402">
        <v>0.89077311484779798</v>
      </c>
      <c r="AJ402">
        <v>77.455621301775096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0.02</v>
      </c>
      <c r="AM402" t="s">
        <v>3226</v>
      </c>
      <c r="AN402">
        <v>10.89</v>
      </c>
      <c r="AO402" t="s">
        <v>3226</v>
      </c>
      <c r="AP402">
        <v>-4.2849880888819998E-3</v>
      </c>
      <c r="AQ402">
        <f>(Table2[[#This Row],[Sharpe Ratio]]-AVERAGE(Table2[Sharpe Ratio]))/_xlfn.STDEV.P(Table2[Sharpe Ratio])</f>
        <v>-0.78547129925492298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1.2889321223476666</v>
      </c>
      <c r="AS402">
        <f>_xlfn.RANK.AVG(Table2[[#This Row],[1Y Return vs Nifty Z-Score]],Table2[1Y Return vs Nifty Z-Score])</f>
        <v>481</v>
      </c>
      <c r="AT402">
        <f>_xlfn.RANK.AVG(Table2[[#This Row],[6M Return vs Nifty Z-Score]],Table2[6M Return vs Nifty Z-Score])</f>
        <v>118</v>
      </c>
      <c r="AU402">
        <f>_xlfn.RANK.AVG(Table2[[#This Row],[Sharpe Ratio Z-Score]],Table2[Sharpe Ratio Z-Score])</f>
        <v>589</v>
      </c>
      <c r="AV402">
        <f>(Table2[[#This Row],[Rank 1Y]]+Table2[[#This Row],[Rank 6M]]+Table2[[#This Row],[Rank Sharpe]])/3</f>
        <v>396</v>
      </c>
    </row>
    <row r="403" spans="1:48" x14ac:dyDescent="0.3">
      <c r="A403" t="s">
        <v>298</v>
      </c>
      <c r="B403" t="s">
        <v>299</v>
      </c>
      <c r="C403" t="s">
        <v>3168</v>
      </c>
      <c r="D403" t="s">
        <v>234</v>
      </c>
      <c r="E403">
        <v>94467.201717119999</v>
      </c>
      <c r="F403">
        <v>4422.3999999999996</v>
      </c>
      <c r="G403">
        <v>42.189853803672897</v>
      </c>
      <c r="H403">
        <f>(Table2[[#This Row],[1Y Return vs Nifty]]-AVERAGE(Table2[1Y Return vs Nifty]))/_xlfn.STDEV.P(Table2[1Y Return vs Nifty])</f>
        <v>0.21716068931659921</v>
      </c>
      <c r="I403">
        <v>-0.90552856916417401</v>
      </c>
      <c r="J403">
        <f>(Table2[[#This Row],[1M Return vs Nifty]]-AVERAGE(Table2[1M Return vs Nifty]))/_xlfn.STDEV.P(Table2[1M Return vs Nifty])</f>
        <v>3.8512783618050078E-2</v>
      </c>
      <c r="K403">
        <v>6.3576212666624201</v>
      </c>
      <c r="L403">
        <f>(Table2[[#This Row],[6M Return vs Nifty]]-AVERAGE(Table2[6M Return vs Nifty]))/_xlfn.STDEV.P(Table2[6M Return vs Nifty])</f>
        <v>-0.41762609299543896</v>
      </c>
      <c r="M403">
        <v>-5.3115424955036197</v>
      </c>
      <c r="N403">
        <f>(Table2[[#This Row],[1W Return vs Nifty]]-AVERAGE(Table2[1W Return vs Nifty]))/_xlfn.STDEV.P(Table2[1W Return vs Nifty])</f>
        <v>-0.62069762518814042</v>
      </c>
      <c r="O403">
        <v>4379.1000000000004</v>
      </c>
      <c r="P403">
        <v>4251.7830266754299</v>
      </c>
      <c r="Q403">
        <v>3752.4377344412401</v>
      </c>
      <c r="R403">
        <v>54.140490480189001</v>
      </c>
      <c r="S403" s="1">
        <f>(Table2[[#This Row],[Close Price]]-Table2[[#This Row],[20D EMA]])/Table2[[#This Row],[20D EMA]]</f>
        <v>9.8878765043043711E-3</v>
      </c>
      <c r="T403" s="1">
        <f>(Table2[[#This Row],[Close Price]]-Table2[[#This Row],[50D EMA]])/Table2[[#This Row],[50D EMA]]</f>
        <v>4.0128334925401674E-2</v>
      </c>
      <c r="U403" s="1">
        <f>(Table2[[#This Row],[Close Price]]-Table2[[#This Row],[200D EMA]])/Table2[[#This Row],[200D EMA]]</f>
        <v>0.17854054163500219</v>
      </c>
      <c r="V403">
        <v>0.67960534868753697</v>
      </c>
      <c r="W403">
        <v>4386.6499999999996</v>
      </c>
      <c r="X403">
        <v>4450</v>
      </c>
      <c r="Y403">
        <v>4323.5</v>
      </c>
      <c r="Z403">
        <v>4458.95</v>
      </c>
      <c r="AA403">
        <v>4323.5</v>
      </c>
      <c r="AB403">
        <v>4546.2</v>
      </c>
      <c r="AC403" s="1">
        <f>(Table2[[#This Row],[Close Price]]/Table2[[#This Row],[Day Low]])-1</f>
        <v>8.1497270126407173E-3</v>
      </c>
      <c r="AD403" s="1">
        <f>(Table2[[#This Row],[Day High]]/Table2[[#This Row],[Close Price]])-1</f>
        <v>6.2409551374820182E-3</v>
      </c>
      <c r="AE403" s="1">
        <f>(Table2[[#This Row],[Close Price]]/Table2[[#This Row],[Current Week Low]])-1</f>
        <v>2.2874985544119264E-2</v>
      </c>
      <c r="AF403" s="1">
        <f>(Table2[[#This Row],[Current Week High]]/Table2[[#This Row],[Close Price]])-1</f>
        <v>8.2647431259046389E-3</v>
      </c>
      <c r="AG403" s="1">
        <f>(Table2[[#This Row],[Close Price]]/Table2[[#This Row],[Current Month Low]])-1</f>
        <v>2.2874985544119264E-2</v>
      </c>
      <c r="AH403" s="1">
        <f>(Table2[[#This Row],[Current Month High]]/Table2[[#This Row],[Close Price]])-1</f>
        <v>2.799384949348771E-2</v>
      </c>
      <c r="AI403">
        <v>2.7993849493487701</v>
      </c>
      <c r="AJ403">
        <v>72.952678920609998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0.08</v>
      </c>
      <c r="AM403" t="s">
        <v>3226</v>
      </c>
      <c r="AN403">
        <v>-1.17</v>
      </c>
      <c r="AO403" t="s">
        <v>3227</v>
      </c>
      <c r="AP403">
        <v>9.6094960934289993E-3</v>
      </c>
      <c r="AQ403">
        <f>(Table2[[#This Row],[Sharpe Ratio]]-AVERAGE(Table2[Sharpe Ratio]))/_xlfn.STDEV.P(Table2[Sharpe Ratio])</f>
        <v>-0.62385164726482389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-1.406501892513754</v>
      </c>
      <c r="AS403">
        <f>_xlfn.RANK.AVG(Table2[[#This Row],[1Y Return vs Nifty Z-Score]],Table2[1Y Return vs Nifty Z-Score])</f>
        <v>235</v>
      </c>
      <c r="AT403">
        <f>_xlfn.RANK.AVG(Table2[[#This Row],[6M Return vs Nifty Z-Score]],Table2[6M Return vs Nifty Z-Score])</f>
        <v>454</v>
      </c>
      <c r="AU403">
        <f>_xlfn.RANK.AVG(Table2[[#This Row],[Sharpe Ratio Z-Score]],Table2[Sharpe Ratio Z-Score])</f>
        <v>501</v>
      </c>
      <c r="AV403">
        <f>(Table2[[#This Row],[Rank 1Y]]+Table2[[#This Row],[Rank 6M]]+Table2[[#This Row],[Rank Sharpe]])/3</f>
        <v>396.66666666666669</v>
      </c>
    </row>
    <row r="404" spans="1:48" x14ac:dyDescent="0.3">
      <c r="A404" t="s">
        <v>216</v>
      </c>
      <c r="B404" t="s">
        <v>217</v>
      </c>
      <c r="C404" t="s">
        <v>3168</v>
      </c>
      <c r="D404" t="s">
        <v>34</v>
      </c>
      <c r="E404">
        <v>122343.393864937</v>
      </c>
      <c r="F404">
        <v>111.11</v>
      </c>
      <c r="G404">
        <v>26.809243114296301</v>
      </c>
      <c r="H404">
        <f>(Table2[[#This Row],[1Y Return vs Nifty]]-AVERAGE(Table2[1Y Return vs Nifty]))/_xlfn.STDEV.P(Table2[1Y Return vs Nifty])</f>
        <v>-3.5789574207120971E-2</v>
      </c>
      <c r="I404">
        <v>-10.783257834356601</v>
      </c>
      <c r="J404">
        <f>(Table2[[#This Row],[1M Return vs Nifty]]-AVERAGE(Table2[1M Return vs Nifty]))/_xlfn.STDEV.P(Table2[1M Return vs Nifty])</f>
        <v>-0.90552129372074819</v>
      </c>
      <c r="K404">
        <v>-21.741932991188499</v>
      </c>
      <c r="L404">
        <f>(Table2[[#This Row],[6M Return vs Nifty]]-AVERAGE(Table2[6M Return vs Nifty]))/_xlfn.STDEV.P(Table2[6M Return vs Nifty])</f>
        <v>-1.2147476374748059</v>
      </c>
      <c r="M404">
        <v>-5.7829429592217299</v>
      </c>
      <c r="N404">
        <f>(Table2[[#This Row],[1W Return vs Nifty]]-AVERAGE(Table2[1W Return vs Nifty]))/_xlfn.STDEV.P(Table2[1W Return vs Nifty])</f>
        <v>-0.73318479575997553</v>
      </c>
      <c r="O404">
        <v>112.93</v>
      </c>
      <c r="P404">
        <v>116.32996258489401</v>
      </c>
      <c r="Q404">
        <v>111.251782678654</v>
      </c>
      <c r="R404">
        <v>45.323575037000097</v>
      </c>
      <c r="S404" s="1">
        <f>(Table2[[#This Row],[Close Price]]-Table2[[#This Row],[20D EMA]])/Table2[[#This Row],[20D EMA]]</f>
        <v>-1.6116178163464157E-2</v>
      </c>
      <c r="T404" s="1">
        <f>(Table2[[#This Row],[Close Price]]-Table2[[#This Row],[50D EMA]])/Table2[[#This Row],[50D EMA]]</f>
        <v>-4.4872038715602948E-2</v>
      </c>
      <c r="U404" s="1">
        <f>(Table2[[#This Row],[Close Price]]-Table2[[#This Row],[200D EMA]])/Table2[[#This Row],[200D EMA]]</f>
        <v>-1.2744306225054333E-3</v>
      </c>
      <c r="V404">
        <v>0.681369842320942</v>
      </c>
      <c r="W404">
        <v>108.82</v>
      </c>
      <c r="X404">
        <v>112.6</v>
      </c>
      <c r="Y404">
        <v>106.85</v>
      </c>
      <c r="Z404">
        <v>112.6</v>
      </c>
      <c r="AA404">
        <v>106.85</v>
      </c>
      <c r="AB404">
        <v>117.49</v>
      </c>
      <c r="AC404" s="1">
        <f>(Table2[[#This Row],[Close Price]]/Table2[[#This Row],[Day Low]])-1</f>
        <v>2.1043925748943204E-2</v>
      </c>
      <c r="AD404" s="1">
        <f>(Table2[[#This Row],[Day High]]/Table2[[#This Row],[Close Price]])-1</f>
        <v>1.3410134101341065E-2</v>
      </c>
      <c r="AE404" s="1">
        <f>(Table2[[#This Row],[Close Price]]/Table2[[#This Row],[Current Week Low]])-1</f>
        <v>3.9868975198876999E-2</v>
      </c>
      <c r="AF404" s="1">
        <f>(Table2[[#This Row],[Current Week High]]/Table2[[#This Row],[Close Price]])-1</f>
        <v>1.3410134101341065E-2</v>
      </c>
      <c r="AG404" s="1">
        <f>(Table2[[#This Row],[Close Price]]/Table2[[#This Row],[Current Month Low]])-1</f>
        <v>3.9868975198876999E-2</v>
      </c>
      <c r="AH404" s="1">
        <f>(Table2[[#This Row],[Current Month High]]/Table2[[#This Row],[Close Price]])-1</f>
        <v>5.7420574205742092E-2</v>
      </c>
      <c r="AI404">
        <v>28.611286112861102</v>
      </c>
      <c r="AJ404">
        <v>67.586726998491699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-0.09</v>
      </c>
      <c r="AM404" t="s">
        <v>3227</v>
      </c>
      <c r="AN404">
        <v>-3.17</v>
      </c>
      <c r="AO404" t="s">
        <v>3227</v>
      </c>
      <c r="AP404">
        <v>0.12157634656017</v>
      </c>
      <c r="AQ404">
        <f>(Table2[[#This Row],[Sharpe Ratio]]-AVERAGE(Table2[Sharpe Ratio]))/_xlfn.STDEV.P(Table2[Sharpe Ratio])</f>
        <v>0.67853879554845731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309</v>
      </c>
      <c r="AT404">
        <f>_xlfn.RANK.AVG(Table2[[#This Row],[6M Return vs Nifty Z-Score]],Table2[6M Return vs Nifty Z-Score])</f>
        <v>704</v>
      </c>
      <c r="AU404">
        <f>_xlfn.RANK.AVG(Table2[[#This Row],[Sharpe Ratio Z-Score]],Table2[Sharpe Ratio Z-Score])</f>
        <v>178</v>
      </c>
      <c r="AV404">
        <f>(Table2[[#This Row],[Rank 1Y]]+Table2[[#This Row],[Rank 6M]]+Table2[[#This Row],[Rank Sharpe]])/3</f>
        <v>397</v>
      </c>
    </row>
    <row r="405" spans="1:48" x14ac:dyDescent="0.3">
      <c r="A405" t="s">
        <v>209</v>
      </c>
      <c r="B405" t="s">
        <v>210</v>
      </c>
      <c r="C405" t="s">
        <v>3178</v>
      </c>
      <c r="D405" t="s">
        <v>211</v>
      </c>
      <c r="E405">
        <v>124634.64571134999</v>
      </c>
      <c r="F405">
        <v>1988.05</v>
      </c>
      <c r="G405">
        <v>15.81557238261</v>
      </c>
      <c r="H405">
        <f>(Table2[[#This Row],[1Y Return vs Nifty]]-AVERAGE(Table2[1Y Return vs Nifty]))/_xlfn.STDEV.P(Table2[1Y Return vs Nifty])</f>
        <v>-0.21659201208390808</v>
      </c>
      <c r="I405">
        <v>5.0083881748702597</v>
      </c>
      <c r="J405">
        <f>(Table2[[#This Row],[1M Return vs Nifty]]-AVERAGE(Table2[1M Return vs Nifty]))/_xlfn.STDEV.P(Table2[1M Return vs Nifty])</f>
        <v>0.60371747662238462</v>
      </c>
      <c r="K405">
        <v>19.601047199100002</v>
      </c>
      <c r="L405">
        <f>(Table2[[#This Row],[6M Return vs Nifty]]-AVERAGE(Table2[6M Return vs Nifty]))/_xlfn.STDEV.P(Table2[6M Return vs Nifty])</f>
        <v>-4.193970179536291E-2</v>
      </c>
      <c r="M405">
        <v>4.39701814018846</v>
      </c>
      <c r="N405">
        <f>(Table2[[#This Row],[1W Return vs Nifty]]-AVERAGE(Table2[1W Return vs Nifty]))/_xlfn.STDEV.P(Table2[1W Return vs Nifty])</f>
        <v>1.6959918995110757</v>
      </c>
      <c r="O405">
        <v>1908.7</v>
      </c>
      <c r="P405">
        <v>1869.2595878764</v>
      </c>
      <c r="Q405">
        <v>1672.69477713579</v>
      </c>
      <c r="R405">
        <v>75.915992877223104</v>
      </c>
      <c r="S405" s="1">
        <f>(Table2[[#This Row],[Close Price]]-Table2[[#This Row],[20D EMA]])/Table2[[#This Row],[20D EMA]]</f>
        <v>4.1572798239639497E-2</v>
      </c>
      <c r="T405" s="1">
        <f>(Table2[[#This Row],[Close Price]]-Table2[[#This Row],[50D EMA]])/Table2[[#This Row],[50D EMA]]</f>
        <v>6.3549446472843052E-2</v>
      </c>
      <c r="U405" s="1">
        <f>(Table2[[#This Row],[Close Price]]-Table2[[#This Row],[200D EMA]])/Table2[[#This Row],[200D EMA]]</f>
        <v>0.18853124142839917</v>
      </c>
      <c r="V405">
        <v>0.83647801925783005</v>
      </c>
      <c r="W405">
        <v>1974</v>
      </c>
      <c r="X405">
        <v>2023</v>
      </c>
      <c r="Y405">
        <v>1859.05</v>
      </c>
      <c r="Z405">
        <v>2023</v>
      </c>
      <c r="AA405">
        <v>1859.05</v>
      </c>
      <c r="AB405">
        <v>2023</v>
      </c>
      <c r="AC405" s="1">
        <f>(Table2[[#This Row],[Close Price]]/Table2[[#This Row],[Day Low]])-1</f>
        <v>7.1175278622086502E-3</v>
      </c>
      <c r="AD405" s="1">
        <f>(Table2[[#This Row],[Day High]]/Table2[[#This Row],[Close Price]])-1</f>
        <v>1.7580040743442105E-2</v>
      </c>
      <c r="AE405" s="1">
        <f>(Table2[[#This Row],[Close Price]]/Table2[[#This Row],[Current Week Low]])-1</f>
        <v>6.9390279981710989E-2</v>
      </c>
      <c r="AF405" s="1">
        <f>(Table2[[#This Row],[Current Week High]]/Table2[[#This Row],[Close Price]])-1</f>
        <v>1.7580040743442105E-2</v>
      </c>
      <c r="AG405" s="1">
        <f>(Table2[[#This Row],[Close Price]]/Table2[[#This Row],[Current Month Low]])-1</f>
        <v>6.9390279981710989E-2</v>
      </c>
      <c r="AH405" s="1">
        <f>(Table2[[#This Row],[Current Month High]]/Table2[[#This Row],[Close Price]])-1</f>
        <v>1.7580040743442105E-2</v>
      </c>
      <c r="AI405">
        <v>1.75800407434421</v>
      </c>
      <c r="AJ405">
        <v>61.256438333941702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</v>
      </c>
      <c r="AM405" t="s">
        <v>3228</v>
      </c>
      <c r="AN405">
        <v>5.15</v>
      </c>
      <c r="AO405" t="s">
        <v>3226</v>
      </c>
      <c r="AP405">
        <v>7.5771625563569997E-3</v>
      </c>
      <c r="AQ405">
        <f>(Table2[[#This Row],[Sharpe Ratio]]-AVERAGE(Table2[Sharpe Ratio]))/_xlfn.STDEV.P(Table2[Sharpe Ratio])</f>
        <v>-0.64749160645147363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1.3936860558027155</v>
      </c>
      <c r="AS405">
        <f>_xlfn.RANK.AVG(Table2[[#This Row],[1Y Return vs Nifty Z-Score]],Table2[1Y Return vs Nifty Z-Score])</f>
        <v>363</v>
      </c>
      <c r="AT405">
        <f>_xlfn.RANK.AVG(Table2[[#This Row],[6M Return vs Nifty Z-Score]],Table2[6M Return vs Nifty Z-Score])</f>
        <v>321</v>
      </c>
      <c r="AU405">
        <f>_xlfn.RANK.AVG(Table2[[#This Row],[Sharpe Ratio Z-Score]],Table2[Sharpe Ratio Z-Score])</f>
        <v>508</v>
      </c>
      <c r="AV405">
        <f>(Table2[[#This Row],[Rank 1Y]]+Table2[[#This Row],[Rank 6M]]+Table2[[#This Row],[Rank Sharpe]])/3</f>
        <v>397.33333333333331</v>
      </c>
    </row>
    <row r="406" spans="1:48" x14ac:dyDescent="0.3">
      <c r="A406" t="s">
        <v>1036</v>
      </c>
      <c r="B406" t="s">
        <v>1037</v>
      </c>
      <c r="C406" t="s">
        <v>3174</v>
      </c>
      <c r="D406" t="s">
        <v>211</v>
      </c>
      <c r="E406">
        <v>13340.992588294999</v>
      </c>
      <c r="F406">
        <v>1625.35</v>
      </c>
      <c r="G406">
        <v>11.512199456602699</v>
      </c>
      <c r="H406">
        <f>(Table2[[#This Row],[1Y Return vs Nifty]]-AVERAGE(Table2[1Y Return vs Nifty]))/_xlfn.STDEV.P(Table2[1Y Return vs Nifty])</f>
        <v>-0.28736549030647596</v>
      </c>
      <c r="I406">
        <v>-4.2108878698795102</v>
      </c>
      <c r="J406">
        <f>(Table2[[#This Row],[1M Return vs Nifty]]-AVERAGE(Table2[1M Return vs Nifty]))/_xlfn.STDEV.P(Table2[1M Return vs Nifty])</f>
        <v>-0.27738692713022084</v>
      </c>
      <c r="K406">
        <v>-13.048813045041999</v>
      </c>
      <c r="L406">
        <f>(Table2[[#This Row],[6M Return vs Nifty]]-AVERAGE(Table2[6M Return vs Nifty]))/_xlfn.STDEV.P(Table2[6M Return vs Nifty])</f>
        <v>-0.96814325598784257</v>
      </c>
      <c r="M406">
        <v>2.1913981172655101</v>
      </c>
      <c r="N406">
        <f>(Table2[[#This Row],[1W Return vs Nifty]]-AVERAGE(Table2[1W Return vs Nifty]))/_xlfn.STDEV.P(Table2[1W Return vs Nifty])</f>
        <v>1.169679401262133</v>
      </c>
      <c r="O406">
        <v>1592.62</v>
      </c>
      <c r="P406">
        <v>1638.6003619939199</v>
      </c>
      <c r="Q406">
        <v>1601.2973728567599</v>
      </c>
      <c r="R406">
        <v>65.777532668670901</v>
      </c>
      <c r="S406" s="1">
        <f>(Table2[[#This Row],[Close Price]]-Table2[[#This Row],[20D EMA]])/Table2[[#This Row],[20D EMA]]</f>
        <v>2.0551041679747851E-2</v>
      </c>
      <c r="T406" s="1">
        <f>(Table2[[#This Row],[Close Price]]-Table2[[#This Row],[50D EMA]])/Table2[[#This Row],[50D EMA]]</f>
        <v>-8.0863902518588538E-3</v>
      </c>
      <c r="U406" s="1">
        <f>(Table2[[#This Row],[Close Price]]-Table2[[#This Row],[200D EMA]])/Table2[[#This Row],[200D EMA]]</f>
        <v>1.5020712299258582E-2</v>
      </c>
      <c r="V406">
        <v>0.81329648022450196</v>
      </c>
      <c r="W406">
        <v>1615.15</v>
      </c>
      <c r="X406">
        <v>1663.15</v>
      </c>
      <c r="Y406">
        <v>1521</v>
      </c>
      <c r="Z406">
        <v>1699</v>
      </c>
      <c r="AA406">
        <v>1521</v>
      </c>
      <c r="AB406">
        <v>1699</v>
      </c>
      <c r="AC406" s="1">
        <f>(Table2[[#This Row],[Close Price]]/Table2[[#This Row],[Day Low]])-1</f>
        <v>6.3152029223290107E-3</v>
      </c>
      <c r="AD406" s="1">
        <f>(Table2[[#This Row],[Day High]]/Table2[[#This Row],[Close Price]])-1</f>
        <v>2.3256529362906564E-2</v>
      </c>
      <c r="AE406" s="1">
        <f>(Table2[[#This Row],[Close Price]]/Table2[[#This Row],[Current Week Low]])-1</f>
        <v>6.8606180144641593E-2</v>
      </c>
      <c r="AF406" s="1">
        <f>(Table2[[#This Row],[Current Week High]]/Table2[[#This Row],[Close Price]])-1</f>
        <v>4.5313317131694841E-2</v>
      </c>
      <c r="AG406" s="1">
        <f>(Table2[[#This Row],[Close Price]]/Table2[[#This Row],[Current Month Low]])-1</f>
        <v>6.8606180144641593E-2</v>
      </c>
      <c r="AH406" s="1">
        <f>(Table2[[#This Row],[Current Month High]]/Table2[[#This Row],[Close Price]])-1</f>
        <v>4.5313317131694841E-2</v>
      </c>
      <c r="AI406">
        <v>36.705940259021098</v>
      </c>
      <c r="AJ406">
        <v>59.6611001964636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-0.13</v>
      </c>
      <c r="AM406" t="s">
        <v>3227</v>
      </c>
      <c r="AN406">
        <v>2.61</v>
      </c>
      <c r="AO406" t="s">
        <v>3226</v>
      </c>
      <c r="AP406">
        <v>0.13537870889544801</v>
      </c>
      <c r="AQ406">
        <f>(Table2[[#This Row],[Sharpe Ratio]]-AVERAGE(Table2[Sharpe Ratio]))/_xlfn.STDEV.P(Table2[Sharpe Ratio])</f>
        <v>0.83908689276453241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389</v>
      </c>
      <c r="AT406">
        <f>_xlfn.RANK.AVG(Table2[[#This Row],[6M Return vs Nifty Z-Score]],Table2[6M Return vs Nifty Z-Score])</f>
        <v>658</v>
      </c>
      <c r="AU406">
        <f>_xlfn.RANK.AVG(Table2[[#This Row],[Sharpe Ratio Z-Score]],Table2[Sharpe Ratio Z-Score])</f>
        <v>145</v>
      </c>
      <c r="AV406">
        <f>(Table2[[#This Row],[Rank 1Y]]+Table2[[#This Row],[Rank 6M]]+Table2[[#This Row],[Rank Sharpe]])/3</f>
        <v>397.33333333333331</v>
      </c>
    </row>
    <row r="407" spans="1:48" x14ac:dyDescent="0.3">
      <c r="A407" t="s">
        <v>586</v>
      </c>
      <c r="B407" t="s">
        <v>587</v>
      </c>
      <c r="C407" t="s">
        <v>3178</v>
      </c>
      <c r="D407" t="s">
        <v>588</v>
      </c>
      <c r="E407">
        <v>34383.357224550004</v>
      </c>
      <c r="F407">
        <v>1264.3499999999999</v>
      </c>
      <c r="G407">
        <v>-8.9829041756645598</v>
      </c>
      <c r="H407">
        <f>(Table2[[#This Row],[1Y Return vs Nifty]]-AVERAGE(Table2[1Y Return vs Nifty]))/_xlfn.STDEV.P(Table2[1Y Return vs Nifty])</f>
        <v>-0.62442895088211614</v>
      </c>
      <c r="I407">
        <v>-9.4746381353286502</v>
      </c>
      <c r="J407">
        <f>(Table2[[#This Row],[1M Return vs Nifty]]-AVERAGE(Table2[1M Return vs Nifty]))/_xlfn.STDEV.P(Table2[1M Return vs Nifty])</f>
        <v>-0.78045392681968129</v>
      </c>
      <c r="K407">
        <v>6.1514709415411799</v>
      </c>
      <c r="L407">
        <f>(Table2[[#This Row],[6M Return vs Nifty]]-AVERAGE(Table2[6M Return vs Nifty]))/_xlfn.STDEV.P(Table2[6M Return vs Nifty])</f>
        <v>-0.4234741169195072</v>
      </c>
      <c r="M407">
        <v>-4.2152367394106101</v>
      </c>
      <c r="N407">
        <f>(Table2[[#This Row],[1W Return vs Nifty]]-AVERAGE(Table2[1W Return vs Nifty]))/_xlfn.STDEV.P(Table2[1W Return vs Nifty])</f>
        <v>-0.35909344344456329</v>
      </c>
      <c r="O407">
        <v>1281.51</v>
      </c>
      <c r="P407">
        <v>1280.9203736454899</v>
      </c>
      <c r="Q407">
        <v>1197.5753236803</v>
      </c>
      <c r="R407">
        <v>45.484581717439497</v>
      </c>
      <c r="S407" s="1">
        <f>(Table2[[#This Row],[Close Price]]-Table2[[#This Row],[20D EMA]])/Table2[[#This Row],[20D EMA]]</f>
        <v>-1.3390453449446419E-2</v>
      </c>
      <c r="T407" s="1">
        <f>(Table2[[#This Row],[Close Price]]-Table2[[#This Row],[50D EMA]])/Table2[[#This Row],[50D EMA]]</f>
        <v>-1.2936302666754254E-2</v>
      </c>
      <c r="U407" s="1">
        <f>(Table2[[#This Row],[Close Price]]-Table2[[#This Row],[200D EMA]])/Table2[[#This Row],[200D EMA]]</f>
        <v>5.5758226642891144E-2</v>
      </c>
      <c r="V407">
        <v>0.94324159010494502</v>
      </c>
      <c r="W407">
        <v>1250</v>
      </c>
      <c r="X407">
        <v>1273</v>
      </c>
      <c r="Y407">
        <v>1200</v>
      </c>
      <c r="Z407">
        <v>1275.8499999999999</v>
      </c>
      <c r="AA407">
        <v>1200</v>
      </c>
      <c r="AB407">
        <v>1318.4</v>
      </c>
      <c r="AC407" s="1">
        <f>(Table2[[#This Row],[Close Price]]/Table2[[#This Row],[Day Low]])-1</f>
        <v>1.1479999999999935E-2</v>
      </c>
      <c r="AD407" s="1">
        <f>(Table2[[#This Row],[Day High]]/Table2[[#This Row],[Close Price]])-1</f>
        <v>6.8414600387551872E-3</v>
      </c>
      <c r="AE407" s="1">
        <f>(Table2[[#This Row],[Close Price]]/Table2[[#This Row],[Current Week Low]])-1</f>
        <v>5.3625000000000034E-2</v>
      </c>
      <c r="AF407" s="1">
        <f>(Table2[[#This Row],[Current Week High]]/Table2[[#This Row],[Close Price]])-1</f>
        <v>9.0955827104837184E-3</v>
      </c>
      <c r="AG407" s="1">
        <f>(Table2[[#This Row],[Close Price]]/Table2[[#This Row],[Current Month Low]])-1</f>
        <v>5.3625000000000034E-2</v>
      </c>
      <c r="AH407" s="1">
        <f>(Table2[[#This Row],[Current Month High]]/Table2[[#This Row],[Close Price]])-1</f>
        <v>4.2749238739273387E-2</v>
      </c>
      <c r="AI407">
        <v>13.9874243682524</v>
      </c>
      <c r="AJ407">
        <v>27.705671430735801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-0.08</v>
      </c>
      <c r="AM407" t="s">
        <v>3227</v>
      </c>
      <c r="AN407">
        <v>-4.3899999999999997</v>
      </c>
      <c r="AO407" t="s">
        <v>3227</v>
      </c>
      <c r="AP407">
        <v>0.111014320962117</v>
      </c>
      <c r="AQ407">
        <f>(Table2[[#This Row],[Sharpe Ratio]]-AVERAGE(Table2[Sharpe Ratio]))/_xlfn.STDEV.P(Table2[Sharpe Ratio])</f>
        <v>0.55568206484368898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-1.631768373222179</v>
      </c>
      <c r="AS407">
        <f>_xlfn.RANK.AVG(Table2[[#This Row],[1Y Return vs Nifty Z-Score]],Table2[1Y Return vs Nifty Z-Score])</f>
        <v>536</v>
      </c>
      <c r="AT407">
        <f>_xlfn.RANK.AVG(Table2[[#This Row],[6M Return vs Nifty Z-Score]],Table2[6M Return vs Nifty Z-Score])</f>
        <v>456</v>
      </c>
      <c r="AU407">
        <f>_xlfn.RANK.AVG(Table2[[#This Row],[Sharpe Ratio Z-Score]],Table2[Sharpe Ratio Z-Score])</f>
        <v>203</v>
      </c>
      <c r="AV407">
        <f>(Table2[[#This Row],[Rank 1Y]]+Table2[[#This Row],[Rank 6M]]+Table2[[#This Row],[Rank Sharpe]])/3</f>
        <v>398.33333333333331</v>
      </c>
    </row>
    <row r="408" spans="1:48" x14ac:dyDescent="0.3">
      <c r="A408" t="s">
        <v>1991</v>
      </c>
      <c r="B408" t="s">
        <v>1992</v>
      </c>
      <c r="C408" t="s">
        <v>3178</v>
      </c>
      <c r="D408" t="s">
        <v>46</v>
      </c>
      <c r="E408">
        <v>3510.7906290000001</v>
      </c>
      <c r="F408">
        <v>2071.5</v>
      </c>
      <c r="G408">
        <v>-11.096915316558899</v>
      </c>
      <c r="H408">
        <f>(Table2[[#This Row],[1Y Return vs Nifty]]-AVERAGE(Table2[1Y Return vs Nifty]))/_xlfn.STDEV.P(Table2[1Y Return vs Nifty])</f>
        <v>-0.6591960798330263</v>
      </c>
      <c r="I408">
        <v>6.2303262808313198</v>
      </c>
      <c r="J408">
        <f>(Table2[[#This Row],[1M Return vs Nifty]]-AVERAGE(Table2[1M Return vs Nifty]))/_xlfn.STDEV.P(Table2[1M Return vs Nifty])</f>
        <v>0.72050051262753234</v>
      </c>
      <c r="K408">
        <v>25.005381870651401</v>
      </c>
      <c r="L408">
        <f>(Table2[[#This Row],[6M Return vs Nifty]]-AVERAGE(Table2[6M Return vs Nifty]))/_xlfn.STDEV.P(Table2[6M Return vs Nifty])</f>
        <v>0.11136919274223735</v>
      </c>
      <c r="M408">
        <v>1.43290992149286</v>
      </c>
      <c r="N408">
        <f>(Table2[[#This Row],[1W Return vs Nifty]]-AVERAGE(Table2[1W Return vs Nifty]))/_xlfn.STDEV.P(Table2[1W Return vs Nifty])</f>
        <v>0.9886863865721397</v>
      </c>
      <c r="O408">
        <v>2024.65</v>
      </c>
      <c r="P408">
        <v>1947.6075148418099</v>
      </c>
      <c r="Q408">
        <v>1761.6728342824299</v>
      </c>
      <c r="R408">
        <v>55.893704368258199</v>
      </c>
      <c r="S408" s="1">
        <f>(Table2[[#This Row],[Close Price]]-Table2[[#This Row],[20D EMA]])/Table2[[#This Row],[20D EMA]]</f>
        <v>2.3139801941076191E-2</v>
      </c>
      <c r="T408" s="1">
        <f>(Table2[[#This Row],[Close Price]]-Table2[[#This Row],[50D EMA]])/Table2[[#This Row],[50D EMA]]</f>
        <v>6.3612655123818918E-2</v>
      </c>
      <c r="U408" s="1">
        <f>(Table2[[#This Row],[Close Price]]-Table2[[#This Row],[200D EMA]])/Table2[[#This Row],[200D EMA]]</f>
        <v>0.17587100152098892</v>
      </c>
      <c r="V408">
        <v>0.62422824667506405</v>
      </c>
      <c r="W408">
        <v>2040.05</v>
      </c>
      <c r="X408">
        <v>2111.85</v>
      </c>
      <c r="Y408">
        <v>2039.9</v>
      </c>
      <c r="Z408">
        <v>2264.5</v>
      </c>
      <c r="AA408">
        <v>1929.6</v>
      </c>
      <c r="AB408">
        <v>2264.5</v>
      </c>
      <c r="AC408" s="1">
        <f>(Table2[[#This Row],[Close Price]]/Table2[[#This Row],[Day Low]])-1</f>
        <v>1.541628881645063E-2</v>
      </c>
      <c r="AD408" s="1">
        <f>(Table2[[#This Row],[Day High]]/Table2[[#This Row],[Close Price]])-1</f>
        <v>1.9478638667631998E-2</v>
      </c>
      <c r="AE408" s="1">
        <f>(Table2[[#This Row],[Close Price]]/Table2[[#This Row],[Current Week Low]])-1</f>
        <v>1.5490955438992149E-2</v>
      </c>
      <c r="AF408" s="1">
        <f>(Table2[[#This Row],[Current Week High]]/Table2[[#This Row],[Close Price]])-1</f>
        <v>9.3169201062032414E-2</v>
      </c>
      <c r="AG408" s="1">
        <f>(Table2[[#This Row],[Close Price]]/Table2[[#This Row],[Current Month Low]])-1</f>
        <v>7.3538557213930433E-2</v>
      </c>
      <c r="AH408" s="1">
        <f>(Table2[[#This Row],[Current Month High]]/Table2[[#This Row],[Close Price]])-1</f>
        <v>9.3169201062032414E-2</v>
      </c>
      <c r="AI408">
        <v>9.3169201062032396</v>
      </c>
      <c r="AJ408">
        <v>46.499292786421499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0.08</v>
      </c>
      <c r="AM408" t="s">
        <v>3226</v>
      </c>
      <c r="AN408">
        <v>5.14</v>
      </c>
      <c r="AO408" t="s">
        <v>3226</v>
      </c>
      <c r="AP408">
        <v>5.8743126389953999E-2</v>
      </c>
      <c r="AQ408">
        <f>(Table2[[#This Row],[Sharpe Ratio]]-AVERAGE(Table2[Sharpe Ratio]))/_xlfn.STDEV.P(Table2[Sharpe Ratio])</f>
        <v>-5.2332753483638222E-2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1.109027258625245</v>
      </c>
      <c r="AS408">
        <f>_xlfn.RANK.AVG(Table2[[#This Row],[1Y Return vs Nifty Z-Score]],Table2[1Y Return vs Nifty Z-Score])</f>
        <v>554</v>
      </c>
      <c r="AT408">
        <f>_xlfn.RANK.AVG(Table2[[#This Row],[6M Return vs Nifty Z-Score]],Table2[6M Return vs Nifty Z-Score])</f>
        <v>277</v>
      </c>
      <c r="AU408">
        <f>_xlfn.RANK.AVG(Table2[[#This Row],[Sharpe Ratio Z-Score]],Table2[Sharpe Ratio Z-Score])</f>
        <v>364</v>
      </c>
      <c r="AV408">
        <f>(Table2[[#This Row],[Rank 1Y]]+Table2[[#This Row],[Rank 6M]]+Table2[[#This Row],[Rank Sharpe]])/3</f>
        <v>398.33333333333331</v>
      </c>
    </row>
    <row r="409" spans="1:48" x14ac:dyDescent="0.3">
      <c r="A409" t="s">
        <v>601</v>
      </c>
      <c r="B409" t="s">
        <v>602</v>
      </c>
      <c r="C409" t="s">
        <v>3174</v>
      </c>
      <c r="D409" t="s">
        <v>400</v>
      </c>
      <c r="E409">
        <v>33450.766825819999</v>
      </c>
      <c r="F409">
        <v>526.70000000000005</v>
      </c>
      <c r="G409">
        <v>10.464885886410499</v>
      </c>
      <c r="H409">
        <f>(Table2[[#This Row],[1Y Return vs Nifty]]-AVERAGE(Table2[1Y Return vs Nifty]))/_xlfn.STDEV.P(Table2[1Y Return vs Nifty])</f>
        <v>-0.3045896596793517</v>
      </c>
      <c r="I409">
        <v>-0.54547020986225903</v>
      </c>
      <c r="J409">
        <f>(Table2[[#This Row],[1M Return vs Nifty]]-AVERAGE(Table2[1M Return vs Nifty]))/_xlfn.STDEV.P(Table2[1M Return vs Nifty])</f>
        <v>7.2924271510260819E-2</v>
      </c>
      <c r="K409">
        <v>-8.2377777765070501</v>
      </c>
      <c r="L409">
        <f>(Table2[[#This Row],[6M Return vs Nifty]]-AVERAGE(Table2[6M Return vs Nifty]))/_xlfn.STDEV.P(Table2[6M Return vs Nifty])</f>
        <v>-0.8316649393352642</v>
      </c>
      <c r="M409">
        <v>-0.36126332910874898</v>
      </c>
      <c r="N409">
        <f>(Table2[[#This Row],[1W Return vs Nifty]]-AVERAGE(Table2[1W Return vs Nifty]))/_xlfn.STDEV.P(Table2[1W Return vs Nifty])</f>
        <v>0.56055470659031226</v>
      </c>
      <c r="O409">
        <v>511.31</v>
      </c>
      <c r="P409">
        <v>510.64943780121001</v>
      </c>
      <c r="Q409">
        <v>484.061957553181</v>
      </c>
      <c r="R409">
        <v>69.778289410902204</v>
      </c>
      <c r="S409" s="1">
        <f>(Table2[[#This Row],[Close Price]]-Table2[[#This Row],[20D EMA]])/Table2[[#This Row],[20D EMA]]</f>
        <v>3.0099157067141349E-2</v>
      </c>
      <c r="T409" s="1">
        <f>(Table2[[#This Row],[Close Price]]-Table2[[#This Row],[50D EMA]])/Table2[[#This Row],[50D EMA]]</f>
        <v>3.1431665269037921E-2</v>
      </c>
      <c r="U409" s="1">
        <f>(Table2[[#This Row],[Close Price]]-Table2[[#This Row],[200D EMA]])/Table2[[#This Row],[200D EMA]]</f>
        <v>8.8083853278502378E-2</v>
      </c>
      <c r="V409">
        <v>0.58284289291185498</v>
      </c>
      <c r="W409">
        <v>517</v>
      </c>
      <c r="X409">
        <v>531.35</v>
      </c>
      <c r="Y409">
        <v>499.1</v>
      </c>
      <c r="Z409">
        <v>531.35</v>
      </c>
      <c r="AA409">
        <v>492.8</v>
      </c>
      <c r="AB409">
        <v>531.35</v>
      </c>
      <c r="AC409" s="1">
        <f>(Table2[[#This Row],[Close Price]]/Table2[[#This Row],[Day Low]])-1</f>
        <v>1.8762088974854985E-2</v>
      </c>
      <c r="AD409" s="1">
        <f>(Table2[[#This Row],[Day High]]/Table2[[#This Row],[Close Price]])-1</f>
        <v>8.8285551547369057E-3</v>
      </c>
      <c r="AE409" s="1">
        <f>(Table2[[#This Row],[Close Price]]/Table2[[#This Row],[Current Week Low]])-1</f>
        <v>5.5299539170506895E-2</v>
      </c>
      <c r="AF409" s="1">
        <f>(Table2[[#This Row],[Current Week High]]/Table2[[#This Row],[Close Price]])-1</f>
        <v>8.8285551547369057E-3</v>
      </c>
      <c r="AG409" s="1">
        <f>(Table2[[#This Row],[Close Price]]/Table2[[#This Row],[Current Month Low]])-1</f>
        <v>6.8790584415584499E-2</v>
      </c>
      <c r="AH409" s="1">
        <f>(Table2[[#This Row],[Current Month High]]/Table2[[#This Row],[Close Price]])-1</f>
        <v>8.8285551547369057E-3</v>
      </c>
      <c r="AI409">
        <v>7.8507689386747499</v>
      </c>
      <c r="AJ409">
        <v>44.301369863013697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-0.01</v>
      </c>
      <c r="AM409" t="s">
        <v>3227</v>
      </c>
      <c r="AN409">
        <v>5.87</v>
      </c>
      <c r="AO409" t="s">
        <v>3226</v>
      </c>
      <c r="AP409">
        <v>0.114939945932517</v>
      </c>
      <c r="AQ409">
        <f>(Table2[[#This Row],[Sharpe Ratio]]-AVERAGE(Table2[Sharpe Ratio]))/_xlfn.STDEV.P(Table2[Sharpe Ratio])</f>
        <v>0.60134465535334003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9.856903443929721E-2</v>
      </c>
      <c r="AS409">
        <f>_xlfn.RANK.AVG(Table2[[#This Row],[1Y Return vs Nifty Z-Score]],Table2[1Y Return vs Nifty Z-Score])</f>
        <v>400</v>
      </c>
      <c r="AT409">
        <f>_xlfn.RANK.AVG(Table2[[#This Row],[6M Return vs Nifty Z-Score]],Table2[6M Return vs Nifty Z-Score])</f>
        <v>603</v>
      </c>
      <c r="AU409">
        <f>_xlfn.RANK.AVG(Table2[[#This Row],[Sharpe Ratio Z-Score]],Table2[Sharpe Ratio Z-Score])</f>
        <v>193</v>
      </c>
      <c r="AV409">
        <f>(Table2[[#This Row],[Rank 1Y]]+Table2[[#This Row],[Rank 6M]]+Table2[[#This Row],[Rank Sharpe]])/3</f>
        <v>398.66666666666669</v>
      </c>
    </row>
    <row r="410" spans="1:48" x14ac:dyDescent="0.3">
      <c r="A410" t="s">
        <v>106</v>
      </c>
      <c r="B410" t="s">
        <v>107</v>
      </c>
      <c r="C410" t="s">
        <v>3173</v>
      </c>
      <c r="D410" t="s">
        <v>108</v>
      </c>
      <c r="E410">
        <v>283256.68771596003</v>
      </c>
      <c r="F410">
        <v>1788.2</v>
      </c>
      <c r="G410">
        <v>55.0555117344922</v>
      </c>
      <c r="H410">
        <f>(Table2[[#This Row],[1Y Return vs Nifty]]-AVERAGE(Table2[1Y Return vs Nifty]))/_xlfn.STDEV.P(Table2[1Y Return vs Nifty])</f>
        <v>0.42874991875172053</v>
      </c>
      <c r="I410">
        <v>-5.1842436625200703</v>
      </c>
      <c r="J410">
        <f>(Table2[[#This Row],[1M Return vs Nifty]]-AVERAGE(Table2[1M Return vs Nifty]))/_xlfn.STDEV.P(Table2[1M Return vs Nifty])</f>
        <v>-0.3704124609303624</v>
      </c>
      <c r="K410">
        <v>-11.6051009021825</v>
      </c>
      <c r="L410">
        <f>(Table2[[#This Row],[6M Return vs Nifty]]-AVERAGE(Table2[6M Return vs Nifty]))/_xlfn.STDEV.P(Table2[6M Return vs Nifty])</f>
        <v>-0.92718836956724215</v>
      </c>
      <c r="M410">
        <v>-7.49220058877642</v>
      </c>
      <c r="N410">
        <f>(Table2[[#This Row],[1W Return vs Nifty]]-AVERAGE(Table2[1W Return vs Nifty]))/_xlfn.STDEV.P(Table2[1W Return vs Nifty])</f>
        <v>-1.1410536234875253</v>
      </c>
      <c r="O410">
        <v>1850.61</v>
      </c>
      <c r="P410">
        <v>1836.6531650802101</v>
      </c>
      <c r="Q410">
        <v>1707.6264291565601</v>
      </c>
      <c r="R410">
        <v>31.419777488298301</v>
      </c>
      <c r="S410" s="1">
        <f>(Table2[[#This Row],[Close Price]]-Table2[[#This Row],[20D EMA]])/Table2[[#This Row],[20D EMA]]</f>
        <v>-3.372401532467665E-2</v>
      </c>
      <c r="T410" s="1">
        <f>(Table2[[#This Row],[Close Price]]-Table2[[#This Row],[50D EMA]])/Table2[[#This Row],[50D EMA]]</f>
        <v>-2.6381227550980761E-2</v>
      </c>
      <c r="U410" s="1">
        <f>(Table2[[#This Row],[Close Price]]-Table2[[#This Row],[200D EMA]])/Table2[[#This Row],[200D EMA]]</f>
        <v>4.7184541927731388E-2</v>
      </c>
      <c r="V410">
        <v>0.60109186553413396</v>
      </c>
      <c r="W410">
        <v>1780.4</v>
      </c>
      <c r="X410">
        <v>1819.8</v>
      </c>
      <c r="Y410">
        <v>1780.4</v>
      </c>
      <c r="Z410">
        <v>1893</v>
      </c>
      <c r="AA410">
        <v>1780.4</v>
      </c>
      <c r="AB410">
        <v>1960</v>
      </c>
      <c r="AC410" s="1">
        <f>(Table2[[#This Row],[Close Price]]/Table2[[#This Row],[Day Low]])-1</f>
        <v>4.3810379689956935E-3</v>
      </c>
      <c r="AD410" s="1">
        <f>(Table2[[#This Row],[Day High]]/Table2[[#This Row],[Close Price]])-1</f>
        <v>1.7671401409238285E-2</v>
      </c>
      <c r="AE410" s="1">
        <f>(Table2[[#This Row],[Close Price]]/Table2[[#This Row],[Current Week Low]])-1</f>
        <v>4.3810379689956935E-3</v>
      </c>
      <c r="AF410" s="1">
        <f>(Table2[[#This Row],[Current Week High]]/Table2[[#This Row],[Close Price]])-1</f>
        <v>5.8606419863549863E-2</v>
      </c>
      <c r="AG410" s="1">
        <f>(Table2[[#This Row],[Close Price]]/Table2[[#This Row],[Current Month Low]])-1</f>
        <v>4.3810379689956935E-3</v>
      </c>
      <c r="AH410" s="1">
        <f>(Table2[[#This Row],[Current Month High]]/Table2[[#This Row],[Close Price]])-1</f>
        <v>9.6074264623643879E-2</v>
      </c>
      <c r="AI410">
        <v>21.580360138686899</v>
      </c>
      <c r="AJ410">
        <v>119.263073999141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-0.03</v>
      </c>
      <c r="AM410" t="s">
        <v>3227</v>
      </c>
      <c r="AN410">
        <v>-3.92</v>
      </c>
      <c r="AO410" t="s">
        <v>3227</v>
      </c>
      <c r="AP410">
        <v>4.9840019111018999E-2</v>
      </c>
      <c r="AQ410">
        <f>(Table2[[#This Row],[Sharpe Ratio]]-AVERAGE(Table2[Sharpe Ratio]))/_xlfn.STDEV.P(Table2[Sharpe Ratio])</f>
        <v>-0.15589306426393132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-2.1657975994973406</v>
      </c>
      <c r="AS410">
        <f>_xlfn.RANK.AVG(Table2[[#This Row],[1Y Return vs Nifty Z-Score]],Table2[1Y Return vs Nifty Z-Score])</f>
        <v>172</v>
      </c>
      <c r="AT410">
        <f>_xlfn.RANK.AVG(Table2[[#This Row],[6M Return vs Nifty Z-Score]],Table2[6M Return vs Nifty Z-Score])</f>
        <v>640</v>
      </c>
      <c r="AU410">
        <f>_xlfn.RANK.AVG(Table2[[#This Row],[Sharpe Ratio Z-Score]],Table2[Sharpe Ratio Z-Score])</f>
        <v>386</v>
      </c>
      <c r="AV410">
        <f>(Table2[[#This Row],[Rank 1Y]]+Table2[[#This Row],[Rank 6M]]+Table2[[#This Row],[Rank Sharpe]])/3</f>
        <v>399.33333333333331</v>
      </c>
    </row>
    <row r="411" spans="1:48" x14ac:dyDescent="0.3">
      <c r="A411" t="s">
        <v>41</v>
      </c>
      <c r="B411" t="s">
        <v>42</v>
      </c>
      <c r="C411" t="s">
        <v>3170</v>
      </c>
      <c r="D411" t="s">
        <v>43</v>
      </c>
      <c r="E411">
        <v>642594.34523483401</v>
      </c>
      <c r="F411">
        <v>513.85</v>
      </c>
      <c r="G411">
        <v>-13.0327014215405</v>
      </c>
      <c r="H411">
        <f>(Table2[[#This Row],[1Y Return vs Nifty]]-AVERAGE(Table2[1Y Return vs Nifty]))/_xlfn.STDEV.P(Table2[1Y Return vs Nifty])</f>
        <v>-0.6910321112669966</v>
      </c>
      <c r="I411">
        <v>-0.22126775778472799</v>
      </c>
      <c r="J411">
        <f>(Table2[[#This Row],[1M Return vs Nifty]]-AVERAGE(Table2[1M Return vs Nifty]))/_xlfn.STDEV.P(Table2[1M Return vs Nifty])</f>
        <v>0.10390893959551489</v>
      </c>
      <c r="K411">
        <v>6.3668275140093602</v>
      </c>
      <c r="L411">
        <f>(Table2[[#This Row],[6M Return vs Nifty]]-AVERAGE(Table2[6M Return vs Nifty]))/_xlfn.STDEV.P(Table2[6M Return vs Nifty])</f>
        <v>-0.41736493233656474</v>
      </c>
      <c r="M411">
        <v>-0.26642440966886299</v>
      </c>
      <c r="N411">
        <f>(Table2[[#This Row],[1W Return vs Nifty]]-AVERAGE(Table2[1W Return vs Nifty]))/_xlfn.STDEV.P(Table2[1W Return vs Nifty])</f>
        <v>0.58318548981809959</v>
      </c>
      <c r="O411">
        <v>506.37</v>
      </c>
      <c r="P411">
        <v>489.64291761723803</v>
      </c>
      <c r="Q411">
        <v>454.20267448887898</v>
      </c>
      <c r="R411">
        <v>57.457017624495599</v>
      </c>
      <c r="S411" s="1">
        <f>(Table2[[#This Row],[Close Price]]-Table2[[#This Row],[20D EMA]])/Table2[[#This Row],[20D EMA]]</f>
        <v>1.4771807176570527E-2</v>
      </c>
      <c r="T411" s="1">
        <f>(Table2[[#This Row],[Close Price]]-Table2[[#This Row],[50D EMA]])/Table2[[#This Row],[50D EMA]]</f>
        <v>4.9438236542992488E-2</v>
      </c>
      <c r="U411" s="1">
        <f>(Table2[[#This Row],[Close Price]]-Table2[[#This Row],[200D EMA]])/Table2[[#This Row],[200D EMA]]</f>
        <v>0.13132314902866449</v>
      </c>
      <c r="V411">
        <v>0.86409015730201</v>
      </c>
      <c r="W411">
        <v>512</v>
      </c>
      <c r="X411">
        <v>520</v>
      </c>
      <c r="Y411">
        <v>500.35</v>
      </c>
      <c r="Z411">
        <v>520.5</v>
      </c>
      <c r="AA411">
        <v>497.15</v>
      </c>
      <c r="AB411">
        <v>520.5</v>
      </c>
      <c r="AC411" s="1">
        <f>(Table2[[#This Row],[Close Price]]/Table2[[#This Row],[Day Low]])-1</f>
        <v>3.6132812500000444E-3</v>
      </c>
      <c r="AD411" s="1">
        <f>(Table2[[#This Row],[Day High]]/Table2[[#This Row],[Close Price]])-1</f>
        <v>1.1968473289870607E-2</v>
      </c>
      <c r="AE411" s="1">
        <f>(Table2[[#This Row],[Close Price]]/Table2[[#This Row],[Current Week Low]])-1</f>
        <v>2.6981113220745367E-2</v>
      </c>
      <c r="AF411" s="1">
        <f>(Table2[[#This Row],[Current Week High]]/Table2[[#This Row],[Close Price]])-1</f>
        <v>1.2941519898803211E-2</v>
      </c>
      <c r="AG411" s="1">
        <f>(Table2[[#This Row],[Close Price]]/Table2[[#This Row],[Current Month Low]])-1</f>
        <v>3.3591471386905436E-2</v>
      </c>
      <c r="AH411" s="1">
        <f>(Table2[[#This Row],[Current Month High]]/Table2[[#This Row],[Close Price]])-1</f>
        <v>1.2941519898803211E-2</v>
      </c>
      <c r="AI411">
        <v>1.29415198988032</v>
      </c>
      <c r="AJ411">
        <v>28.671591335920802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0.05</v>
      </c>
      <c r="AM411" t="s">
        <v>3226</v>
      </c>
      <c r="AN411">
        <v>3.33</v>
      </c>
      <c r="AO411" t="s">
        <v>3226</v>
      </c>
      <c r="AP411">
        <v>0.120044965394506</v>
      </c>
      <c r="AQ411">
        <f>(Table2[[#This Row],[Sharpe Ratio]]-AVERAGE(Table2[Sharpe Ratio]))/_xlfn.STDEV.P(Table2[Sharpe Ratio])</f>
        <v>0.66072587872395938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0.23942326453401253</v>
      </c>
      <c r="AS411">
        <f>_xlfn.RANK.AVG(Table2[[#This Row],[1Y Return vs Nifty Z-Score]],Table2[1Y Return vs Nifty Z-Score])</f>
        <v>567</v>
      </c>
      <c r="AT411">
        <f>_xlfn.RANK.AVG(Table2[[#This Row],[6M Return vs Nifty Z-Score]],Table2[6M Return vs Nifty Z-Score])</f>
        <v>453</v>
      </c>
      <c r="AU411">
        <f>_xlfn.RANK.AVG(Table2[[#This Row],[Sharpe Ratio Z-Score]],Table2[Sharpe Ratio Z-Score])</f>
        <v>182</v>
      </c>
      <c r="AV411">
        <f>(Table2[[#This Row],[Rank 1Y]]+Table2[[#This Row],[Rank 6M]]+Table2[[#This Row],[Rank Sharpe]])/3</f>
        <v>400.66666666666669</v>
      </c>
    </row>
    <row r="412" spans="1:48" x14ac:dyDescent="0.3">
      <c r="A412" t="s">
        <v>1465</v>
      </c>
      <c r="B412" t="s">
        <v>1466</v>
      </c>
      <c r="C412" t="s">
        <v>3174</v>
      </c>
      <c r="D412" t="s">
        <v>206</v>
      </c>
      <c r="E412">
        <v>7385.055373575</v>
      </c>
      <c r="F412">
        <v>532.95000000000005</v>
      </c>
      <c r="G412">
        <v>0.94653130094348703</v>
      </c>
      <c r="H412">
        <f>(Table2[[#This Row],[1Y Return vs Nifty]]-AVERAGE(Table2[1Y Return vs Nifty]))/_xlfn.STDEV.P(Table2[1Y Return vs Nifty])</f>
        <v>-0.46112897722212465</v>
      </c>
      <c r="I412">
        <v>-4.5923652919670497</v>
      </c>
      <c r="J412">
        <f>(Table2[[#This Row],[1M Return vs Nifty]]-AVERAGE(Table2[1M Return vs Nifty]))/_xlfn.STDEV.P(Table2[1M Return vs Nifty])</f>
        <v>-0.31384547711852911</v>
      </c>
      <c r="K412">
        <v>17.918685648875201</v>
      </c>
      <c r="L412">
        <f>(Table2[[#This Row],[6M Return vs Nifty]]-AVERAGE(Table2[6M Return vs Nifty]))/_xlfn.STDEV.P(Table2[6M Return vs Nifty])</f>
        <v>-8.966453845938975E-2</v>
      </c>
      <c r="M412">
        <v>-1.5875064333174</v>
      </c>
      <c r="N412">
        <f>(Table2[[#This Row],[1W Return vs Nifty]]-AVERAGE(Table2[1W Return vs Nifty]))/_xlfn.STDEV.P(Table2[1W Return vs Nifty])</f>
        <v>0.26794443604094137</v>
      </c>
      <c r="O412">
        <v>533.71</v>
      </c>
      <c r="P412">
        <v>524.48341888449704</v>
      </c>
      <c r="Q412">
        <v>464.23977519222899</v>
      </c>
      <c r="R412">
        <v>49.818611968111</v>
      </c>
      <c r="S412" s="1">
        <f>(Table2[[#This Row],[Close Price]]-Table2[[#This Row],[20D EMA]])/Table2[[#This Row],[20D EMA]]</f>
        <v>-1.4239943040227669E-3</v>
      </c>
      <c r="T412" s="1">
        <f>(Table2[[#This Row],[Close Price]]-Table2[[#This Row],[50D EMA]])/Table2[[#This Row],[50D EMA]]</f>
        <v>1.6142705013459224E-2</v>
      </c>
      <c r="U412" s="1">
        <f>(Table2[[#This Row],[Close Price]]-Table2[[#This Row],[200D EMA]])/Table2[[#This Row],[200D EMA]]</f>
        <v>0.14800589798519534</v>
      </c>
      <c r="V412">
        <v>0.87542884792492803</v>
      </c>
      <c r="W412">
        <v>526.5</v>
      </c>
      <c r="X412">
        <v>535.65</v>
      </c>
      <c r="Y412">
        <v>504.45</v>
      </c>
      <c r="Z412">
        <v>559.70000000000005</v>
      </c>
      <c r="AA412">
        <v>504.45</v>
      </c>
      <c r="AB412">
        <v>559.70000000000005</v>
      </c>
      <c r="AC412" s="1">
        <f>(Table2[[#This Row],[Close Price]]/Table2[[#This Row],[Day Low]])-1</f>
        <v>1.2250712250712281E-2</v>
      </c>
      <c r="AD412" s="1">
        <f>(Table2[[#This Row],[Day High]]/Table2[[#This Row],[Close Price]])-1</f>
        <v>5.0661412890513624E-3</v>
      </c>
      <c r="AE412" s="1">
        <f>(Table2[[#This Row],[Close Price]]/Table2[[#This Row],[Current Week Low]])-1</f>
        <v>5.6497175141243083E-2</v>
      </c>
      <c r="AF412" s="1">
        <f>(Table2[[#This Row],[Current Week High]]/Table2[[#This Row],[Close Price]])-1</f>
        <v>5.0192325734121468E-2</v>
      </c>
      <c r="AG412" s="1">
        <f>(Table2[[#This Row],[Close Price]]/Table2[[#This Row],[Current Month Low]])-1</f>
        <v>5.6497175141243083E-2</v>
      </c>
      <c r="AH412" s="1">
        <f>(Table2[[#This Row],[Current Month High]]/Table2[[#This Row],[Close Price]])-1</f>
        <v>5.0192325734121468E-2</v>
      </c>
      <c r="AI412">
        <v>20.011258091753401</v>
      </c>
      <c r="AJ412">
        <v>50.6572438162544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</v>
      </c>
      <c r="AM412" t="s">
        <v>3228</v>
      </c>
      <c r="AN412">
        <v>0.35</v>
      </c>
      <c r="AO412" t="s">
        <v>3226</v>
      </c>
      <c r="AP412">
        <v>4.3039135561727997E-2</v>
      </c>
      <c r="AQ412">
        <f>(Table2[[#This Row],[Sharpe Ratio]]-AVERAGE(Table2[Sharpe Ratio]))/_xlfn.STDEV.P(Table2[Sharpe Ratio])</f>
        <v>-0.23500045810737696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-0.83169501486647901</v>
      </c>
      <c r="AS412">
        <f>_xlfn.RANK.AVG(Table2[[#This Row],[1Y Return vs Nifty Z-Score]],Table2[1Y Return vs Nifty Z-Score])</f>
        <v>467</v>
      </c>
      <c r="AT412">
        <f>_xlfn.RANK.AVG(Table2[[#This Row],[6M Return vs Nifty Z-Score]],Table2[6M Return vs Nifty Z-Score])</f>
        <v>335</v>
      </c>
      <c r="AU412">
        <f>_xlfn.RANK.AVG(Table2[[#This Row],[Sharpe Ratio Z-Score]],Table2[Sharpe Ratio Z-Score])</f>
        <v>401</v>
      </c>
      <c r="AV412">
        <f>(Table2[[#This Row],[Rank 1Y]]+Table2[[#This Row],[Rank 6M]]+Table2[[#This Row],[Rank Sharpe]])/3</f>
        <v>401</v>
      </c>
    </row>
    <row r="413" spans="1:48" x14ac:dyDescent="0.3">
      <c r="A413" t="s">
        <v>1438</v>
      </c>
      <c r="B413" t="s">
        <v>1439</v>
      </c>
      <c r="C413" t="s">
        <v>3185</v>
      </c>
      <c r="D413" t="s">
        <v>620</v>
      </c>
      <c r="E413">
        <v>7716.2767691999998</v>
      </c>
      <c r="F413">
        <v>455.5</v>
      </c>
      <c r="G413">
        <v>-6.8492281213026098</v>
      </c>
      <c r="H413">
        <f>(Table2[[#This Row],[1Y Return vs Nifty]]-AVERAGE(Table2[1Y Return vs Nifty]))/_xlfn.STDEV.P(Table2[1Y Return vs Nifty])</f>
        <v>-0.5893384118180276</v>
      </c>
      <c r="I413">
        <v>-13.6763582685653</v>
      </c>
      <c r="J413">
        <f>(Table2[[#This Row],[1M Return vs Nifty]]-AVERAGE(Table2[1M Return vs Nifty]))/_xlfn.STDEV.P(Table2[1M Return vs Nifty])</f>
        <v>-1.1820206110973599</v>
      </c>
      <c r="K413">
        <v>17.898796527848098</v>
      </c>
      <c r="L413">
        <f>(Table2[[#This Row],[6M Return vs Nifty]]-AVERAGE(Table2[6M Return vs Nifty]))/_xlfn.STDEV.P(Table2[6M Return vs Nifty])</f>
        <v>-9.0228748365567574E-2</v>
      </c>
      <c r="M413">
        <v>-5.6980409359889199</v>
      </c>
      <c r="N413">
        <f>(Table2[[#This Row],[1W Return vs Nifty]]-AVERAGE(Table2[1W Return vs Nifty]))/_xlfn.STDEV.P(Table2[1W Return vs Nifty])</f>
        <v>-0.71292518826202023</v>
      </c>
      <c r="O413">
        <v>464.22</v>
      </c>
      <c r="P413">
        <v>476.74431566518302</v>
      </c>
      <c r="Q413">
        <v>435.20317143023999</v>
      </c>
      <c r="R413">
        <v>46.831661573919398</v>
      </c>
      <c r="S413" s="1">
        <f>(Table2[[#This Row],[Close Price]]-Table2[[#This Row],[20D EMA]])/Table2[[#This Row],[20D EMA]]</f>
        <v>-1.878419714790407E-2</v>
      </c>
      <c r="T413" s="1">
        <f>(Table2[[#This Row],[Close Price]]-Table2[[#This Row],[50D EMA]])/Table2[[#This Row],[50D EMA]]</f>
        <v>-4.4561235377377592E-2</v>
      </c>
      <c r="U413" s="1">
        <f>(Table2[[#This Row],[Close Price]]-Table2[[#This Row],[200D EMA]])/Table2[[#This Row],[200D EMA]]</f>
        <v>4.6637593432642177E-2</v>
      </c>
      <c r="V413">
        <v>0.31789407133042502</v>
      </c>
      <c r="W413">
        <v>449.65</v>
      </c>
      <c r="X413">
        <v>459.9</v>
      </c>
      <c r="Y413">
        <v>429.1</v>
      </c>
      <c r="Z413">
        <v>459.9</v>
      </c>
      <c r="AA413">
        <v>429.1</v>
      </c>
      <c r="AB413">
        <v>478.45</v>
      </c>
      <c r="AC413" s="1">
        <f>(Table2[[#This Row],[Close Price]]/Table2[[#This Row],[Day Low]])-1</f>
        <v>1.3010118981430008E-2</v>
      </c>
      <c r="AD413" s="1">
        <f>(Table2[[#This Row],[Day High]]/Table2[[#This Row],[Close Price]])-1</f>
        <v>9.6597145993413402E-3</v>
      </c>
      <c r="AE413" s="1">
        <f>(Table2[[#This Row],[Close Price]]/Table2[[#This Row],[Current Week Low]])-1</f>
        <v>6.1524120251689629E-2</v>
      </c>
      <c r="AF413" s="1">
        <f>(Table2[[#This Row],[Current Week High]]/Table2[[#This Row],[Close Price]])-1</f>
        <v>9.6597145993413402E-3</v>
      </c>
      <c r="AG413" s="1">
        <f>(Table2[[#This Row],[Close Price]]/Table2[[#This Row],[Current Month Low]])-1</f>
        <v>6.1524120251689629E-2</v>
      </c>
      <c r="AH413" s="1">
        <f>(Table2[[#This Row],[Current Month High]]/Table2[[#This Row],[Close Price]])-1</f>
        <v>5.0384193194291882E-2</v>
      </c>
      <c r="AI413">
        <v>40.230515916575101</v>
      </c>
      <c r="AJ413">
        <v>42.745220933876503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-0.26</v>
      </c>
      <c r="AM413" t="s">
        <v>3227</v>
      </c>
      <c r="AN413">
        <v>-3.1</v>
      </c>
      <c r="AO413" t="s">
        <v>3227</v>
      </c>
      <c r="AP413">
        <v>6.4322416964816997E-2</v>
      </c>
      <c r="AQ413">
        <f>(Table2[[#This Row],[Sharpe Ratio]]-AVERAGE(Table2[Sharpe Ratio]))/_xlfn.STDEV.P(Table2[Sharpe Ratio])</f>
        <v>1.2565157747134723E-2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519</v>
      </c>
      <c r="AT413">
        <f>_xlfn.RANK.AVG(Table2[[#This Row],[6M Return vs Nifty Z-Score]],Table2[6M Return vs Nifty Z-Score])</f>
        <v>336</v>
      </c>
      <c r="AU413">
        <f>_xlfn.RANK.AVG(Table2[[#This Row],[Sharpe Ratio Z-Score]],Table2[Sharpe Ratio Z-Score])</f>
        <v>349</v>
      </c>
      <c r="AV413">
        <f>(Table2[[#This Row],[Rank 1Y]]+Table2[[#This Row],[Rank 6M]]+Table2[[#This Row],[Rank Sharpe]])/3</f>
        <v>401.33333333333331</v>
      </c>
    </row>
    <row r="414" spans="1:48" x14ac:dyDescent="0.3">
      <c r="A414" t="s">
        <v>1779</v>
      </c>
      <c r="B414" t="s">
        <v>1780</v>
      </c>
      <c r="C414" t="s">
        <v>3182</v>
      </c>
      <c r="D414" t="s">
        <v>467</v>
      </c>
      <c r="E414">
        <v>4584.8652709500002</v>
      </c>
      <c r="F414">
        <v>400.25</v>
      </c>
      <c r="G414">
        <v>-3.6583165816194998</v>
      </c>
      <c r="H414">
        <f>(Table2[[#This Row],[1Y Return vs Nifty]]-AVERAGE(Table2[1Y Return vs Nifty]))/_xlfn.STDEV.P(Table2[1Y Return vs Nifty])</f>
        <v>-0.53686052708740273</v>
      </c>
      <c r="I414">
        <v>4.5026725854824701</v>
      </c>
      <c r="J414">
        <f>(Table2[[#This Row],[1M Return vs Nifty]]-AVERAGE(Table2[1M Return vs Nifty]))/_xlfn.STDEV.P(Table2[1M Return vs Nifty])</f>
        <v>0.55538523982927102</v>
      </c>
      <c r="K414">
        <v>1.2861688386022301</v>
      </c>
      <c r="L414">
        <f>(Table2[[#This Row],[6M Return vs Nifty]]-AVERAGE(Table2[6M Return vs Nifty]))/_xlfn.STDEV.P(Table2[6M Return vs Nifty])</f>
        <v>-0.5614918623636308</v>
      </c>
      <c r="M414">
        <v>5.6506194136850603</v>
      </c>
      <c r="N414">
        <f>(Table2[[#This Row],[1W Return vs Nifty]]-AVERAGE(Table2[1W Return vs Nifty]))/_xlfn.STDEV.P(Table2[1W Return vs Nifty])</f>
        <v>1.995130468804478</v>
      </c>
      <c r="O414">
        <v>377.41</v>
      </c>
      <c r="P414">
        <v>373.42497900835201</v>
      </c>
      <c r="Q414">
        <v>360.74941779530701</v>
      </c>
      <c r="R414">
        <v>69.954133687910797</v>
      </c>
      <c r="S414" s="1">
        <f>(Table2[[#This Row],[Close Price]]-Table2[[#This Row],[20D EMA]])/Table2[[#This Row],[20D EMA]]</f>
        <v>6.051773932858158E-2</v>
      </c>
      <c r="T414" s="1">
        <f>(Table2[[#This Row],[Close Price]]-Table2[[#This Row],[50D EMA]])/Table2[[#This Row],[50D EMA]]</f>
        <v>7.1835100755399714E-2</v>
      </c>
      <c r="U414" s="1">
        <f>(Table2[[#This Row],[Close Price]]-Table2[[#This Row],[200D EMA]])/Table2[[#This Row],[200D EMA]]</f>
        <v>0.10949590007961159</v>
      </c>
      <c r="V414">
        <v>1.9205710304794801</v>
      </c>
      <c r="W414">
        <v>399.05</v>
      </c>
      <c r="X414">
        <v>409.4</v>
      </c>
      <c r="Y414">
        <v>359.65</v>
      </c>
      <c r="Z414">
        <v>423.65</v>
      </c>
      <c r="AA414">
        <v>357.05</v>
      </c>
      <c r="AB414">
        <v>423.65</v>
      </c>
      <c r="AC414" s="1">
        <f>(Table2[[#This Row],[Close Price]]/Table2[[#This Row],[Day Low]])-1</f>
        <v>3.0071419621600093E-3</v>
      </c>
      <c r="AD414" s="1">
        <f>(Table2[[#This Row],[Day High]]/Table2[[#This Row],[Close Price]])-1</f>
        <v>2.2860712054965537E-2</v>
      </c>
      <c r="AE414" s="1">
        <f>(Table2[[#This Row],[Close Price]]/Table2[[#This Row],[Current Week Low]])-1</f>
        <v>0.11288752954261083</v>
      </c>
      <c r="AF414" s="1">
        <f>(Table2[[#This Row],[Current Week High]]/Table2[[#This Row],[Close Price]])-1</f>
        <v>5.8463460337289108E-2</v>
      </c>
      <c r="AG414" s="1">
        <f>(Table2[[#This Row],[Close Price]]/Table2[[#This Row],[Current Month Low]])-1</f>
        <v>0.12099145777902254</v>
      </c>
      <c r="AH414" s="1">
        <f>(Table2[[#This Row],[Current Month High]]/Table2[[#This Row],[Close Price]])-1</f>
        <v>5.8463460337289108E-2</v>
      </c>
      <c r="AI414">
        <v>14.6408494690818</v>
      </c>
      <c r="AJ414">
        <v>42.1594743384833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-0.01</v>
      </c>
      <c r="AM414" t="s">
        <v>3227</v>
      </c>
      <c r="AN414">
        <v>6.75</v>
      </c>
      <c r="AO414" t="s">
        <v>3226</v>
      </c>
      <c r="AP414">
        <v>0.112236300482182</v>
      </c>
      <c r="AQ414">
        <f>(Table2[[#This Row],[Sharpe Ratio]]-AVERAGE(Table2[Sharpe Ratio]))/_xlfn.STDEV.P(Table2[Sharpe Ratio])</f>
        <v>0.56989604372772451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2.02205936291044</v>
      </c>
      <c r="AS414">
        <f>_xlfn.RANK.AVG(Table2[[#This Row],[1Y Return vs Nifty Z-Score]],Table2[1Y Return vs Nifty Z-Score])</f>
        <v>496</v>
      </c>
      <c r="AT414">
        <f>_xlfn.RANK.AVG(Table2[[#This Row],[6M Return vs Nifty Z-Score]],Table2[6M Return vs Nifty Z-Score])</f>
        <v>515</v>
      </c>
      <c r="AU414">
        <f>_xlfn.RANK.AVG(Table2[[#This Row],[Sharpe Ratio Z-Score]],Table2[Sharpe Ratio Z-Score])</f>
        <v>201</v>
      </c>
      <c r="AV414">
        <f>(Table2[[#This Row],[Rank 1Y]]+Table2[[#This Row],[Rank 6M]]+Table2[[#This Row],[Rank Sharpe]])/3</f>
        <v>404</v>
      </c>
    </row>
    <row r="415" spans="1:48" x14ac:dyDescent="0.3">
      <c r="A415" t="s">
        <v>1969</v>
      </c>
      <c r="B415" t="s">
        <v>1970</v>
      </c>
      <c r="C415" t="s">
        <v>3180</v>
      </c>
      <c r="D415" t="s">
        <v>127</v>
      </c>
      <c r="E415">
        <v>3590.6759259</v>
      </c>
      <c r="F415">
        <v>820.55</v>
      </c>
      <c r="G415">
        <v>49.403961802997699</v>
      </c>
      <c r="H415">
        <f>(Table2[[#This Row],[1Y Return vs Nifty]]-AVERAGE(Table2[1Y Return vs Nifty]))/_xlfn.STDEV.P(Table2[1Y Return vs Nifty])</f>
        <v>0.33580425662164681</v>
      </c>
      <c r="I415">
        <v>-6.0461652319410604</v>
      </c>
      <c r="J415">
        <f>(Table2[[#This Row],[1M Return vs Nifty]]-AVERAGE(Table2[1M Return vs Nifty]))/_xlfn.STDEV.P(Table2[1M Return vs Nifty])</f>
        <v>-0.45278800612717662</v>
      </c>
      <c r="K415">
        <v>-19.415823051183398</v>
      </c>
      <c r="L415">
        <f>(Table2[[#This Row],[6M Return vs Nifty]]-AVERAGE(Table2[6M Return vs Nifty]))/_xlfn.STDEV.P(Table2[6M Return vs Nifty])</f>
        <v>-1.1487610979378797</v>
      </c>
      <c r="M415">
        <v>5.7365484419625696</v>
      </c>
      <c r="N415">
        <f>(Table2[[#This Row],[1W Return vs Nifty]]-AVERAGE(Table2[1W Return vs Nifty]))/_xlfn.STDEV.P(Table2[1W Return vs Nifty])</f>
        <v>2.0156351437143956</v>
      </c>
      <c r="O415">
        <v>786.97</v>
      </c>
      <c r="P415">
        <v>821.23583756940502</v>
      </c>
      <c r="Q415">
        <v>767.46579791946294</v>
      </c>
      <c r="R415">
        <v>74.192501106492898</v>
      </c>
      <c r="S415" s="1">
        <f>(Table2[[#This Row],[Close Price]]-Table2[[#This Row],[20D EMA]])/Table2[[#This Row],[20D EMA]]</f>
        <v>4.2669987420104867E-2</v>
      </c>
      <c r="T415" s="1">
        <f>(Table2[[#This Row],[Close Price]]-Table2[[#This Row],[50D EMA]])/Table2[[#This Row],[50D EMA]]</f>
        <v>-8.3512864152997257E-4</v>
      </c>
      <c r="U415" s="1">
        <f>(Table2[[#This Row],[Close Price]]-Table2[[#This Row],[200D EMA]])/Table2[[#This Row],[200D EMA]]</f>
        <v>6.9168166483045815E-2</v>
      </c>
      <c r="V415">
        <v>0.55065215254352395</v>
      </c>
      <c r="W415">
        <v>803.25</v>
      </c>
      <c r="X415">
        <v>829</v>
      </c>
      <c r="Y415">
        <v>744.3</v>
      </c>
      <c r="Z415">
        <v>829</v>
      </c>
      <c r="AA415">
        <v>733.1</v>
      </c>
      <c r="AB415">
        <v>829</v>
      </c>
      <c r="AC415" s="1">
        <f>(Table2[[#This Row],[Close Price]]/Table2[[#This Row],[Day Low]])-1</f>
        <v>2.1537503890445064E-2</v>
      </c>
      <c r="AD415" s="1">
        <f>(Table2[[#This Row],[Day High]]/Table2[[#This Row],[Close Price]])-1</f>
        <v>1.029797087319495E-2</v>
      </c>
      <c r="AE415" s="1">
        <f>(Table2[[#This Row],[Close Price]]/Table2[[#This Row],[Current Week Low]])-1</f>
        <v>0.10244525057100629</v>
      </c>
      <c r="AF415" s="1">
        <f>(Table2[[#This Row],[Current Week High]]/Table2[[#This Row],[Close Price]])-1</f>
        <v>1.029797087319495E-2</v>
      </c>
      <c r="AG415" s="1">
        <f>(Table2[[#This Row],[Close Price]]/Table2[[#This Row],[Current Month Low]])-1</f>
        <v>0.11928795525849134</v>
      </c>
      <c r="AH415" s="1">
        <f>(Table2[[#This Row],[Current Month High]]/Table2[[#This Row],[Close Price]])-1</f>
        <v>1.029797087319495E-2</v>
      </c>
      <c r="AI415">
        <v>31.984644445798502</v>
      </c>
      <c r="AJ415">
        <v>93.754427390790994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-7.0000000000000007E-2</v>
      </c>
      <c r="AM415" t="s">
        <v>3227</v>
      </c>
      <c r="AN415">
        <v>4.18</v>
      </c>
      <c r="AO415" t="s">
        <v>3226</v>
      </c>
      <c r="AP415">
        <v>7.1355922770665006E-2</v>
      </c>
      <c r="AQ415">
        <f>(Table2[[#This Row],[Sharpe Ratio]]-AVERAGE(Table2[Sharpe Ratio]))/_xlfn.STDEV.P(Table2[Sharpe Ratio])</f>
        <v>9.4378397137387993E-2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197</v>
      </c>
      <c r="AT415">
        <f>_xlfn.RANK.AVG(Table2[[#This Row],[6M Return vs Nifty Z-Score]],Table2[6M Return vs Nifty Z-Score])</f>
        <v>697</v>
      </c>
      <c r="AU415">
        <f>_xlfn.RANK.AVG(Table2[[#This Row],[Sharpe Ratio Z-Score]],Table2[Sharpe Ratio Z-Score])</f>
        <v>319</v>
      </c>
      <c r="AV415">
        <f>(Table2[[#This Row],[Rank 1Y]]+Table2[[#This Row],[Rank 6M]]+Table2[[#This Row],[Rank Sharpe]])/3</f>
        <v>404.33333333333331</v>
      </c>
    </row>
    <row r="416" spans="1:48" x14ac:dyDescent="0.3">
      <c r="A416" t="s">
        <v>547</v>
      </c>
      <c r="B416" t="s">
        <v>548</v>
      </c>
      <c r="C416" t="s">
        <v>3175</v>
      </c>
      <c r="D416" t="s">
        <v>127</v>
      </c>
      <c r="E416">
        <v>39711.854614705</v>
      </c>
      <c r="F416">
        <v>774.1</v>
      </c>
      <c r="G416">
        <v>8.1104075380112306</v>
      </c>
      <c r="H416">
        <f>(Table2[[#This Row],[1Y Return vs Nifty]]-AVERAGE(Table2[1Y Return vs Nifty]))/_xlfn.STDEV.P(Table2[1Y Return vs Nifty])</f>
        <v>-0.34331152389634578</v>
      </c>
      <c r="I416">
        <v>-6.6167095804234997</v>
      </c>
      <c r="J416">
        <f>(Table2[[#This Row],[1M Return vs Nifty]]-AVERAGE(Table2[1M Return vs Nifty]))/_xlfn.STDEV.P(Table2[1M Return vs Nifty])</f>
        <v>-0.50731605535185775</v>
      </c>
      <c r="K416">
        <v>27.990129778951299</v>
      </c>
      <c r="L416">
        <f>(Table2[[#This Row],[6M Return vs Nifty]]-AVERAGE(Table2[6M Return vs Nifty]))/_xlfn.STDEV.P(Table2[6M Return vs Nifty])</f>
        <v>0.19603981921243596</v>
      </c>
      <c r="M416">
        <v>-5.1453671895125099</v>
      </c>
      <c r="N416">
        <f>(Table2[[#This Row],[1W Return vs Nifty]]-AVERAGE(Table2[1W Return vs Nifty]))/_xlfn.STDEV.P(Table2[1W Return vs Nifty])</f>
        <v>-0.58104431249851451</v>
      </c>
      <c r="O416">
        <v>761.67</v>
      </c>
      <c r="P416">
        <v>749.41353981086195</v>
      </c>
      <c r="Q416">
        <v>665.99551150367802</v>
      </c>
      <c r="R416">
        <v>42.291280095580099</v>
      </c>
      <c r="S416" s="1">
        <f>(Table2[[#This Row],[Close Price]]-Table2[[#This Row],[20D EMA]])/Table2[[#This Row],[20D EMA]]</f>
        <v>1.6319403416177693E-2</v>
      </c>
      <c r="T416" s="1">
        <f>(Table2[[#This Row],[Close Price]]-Table2[[#This Row],[50D EMA]])/Table2[[#This Row],[50D EMA]]</f>
        <v>3.2941038395661329E-2</v>
      </c>
      <c r="U416" s="1">
        <f>(Table2[[#This Row],[Close Price]]-Table2[[#This Row],[200D EMA]])/Table2[[#This Row],[200D EMA]]</f>
        <v>0.16232014575029907</v>
      </c>
      <c r="V416">
        <v>0.49947052890856702</v>
      </c>
      <c r="W416">
        <v>748.1</v>
      </c>
      <c r="X416">
        <v>784.95</v>
      </c>
      <c r="Y416">
        <v>732.75</v>
      </c>
      <c r="Z416">
        <v>784.95</v>
      </c>
      <c r="AA416">
        <v>732.75</v>
      </c>
      <c r="AB416">
        <v>786.65</v>
      </c>
      <c r="AC416" s="1">
        <f>(Table2[[#This Row],[Close Price]]/Table2[[#This Row],[Day Low]])-1</f>
        <v>3.4754711936906935E-2</v>
      </c>
      <c r="AD416" s="1">
        <f>(Table2[[#This Row],[Day High]]/Table2[[#This Row],[Close Price]])-1</f>
        <v>1.401627696680019E-2</v>
      </c>
      <c r="AE416" s="1">
        <f>(Table2[[#This Row],[Close Price]]/Table2[[#This Row],[Current Week Low]])-1</f>
        <v>5.6431252132377985E-2</v>
      </c>
      <c r="AF416" s="1">
        <f>(Table2[[#This Row],[Current Week High]]/Table2[[#This Row],[Close Price]])-1</f>
        <v>1.401627696680019E-2</v>
      </c>
      <c r="AG416" s="1">
        <f>(Table2[[#This Row],[Close Price]]/Table2[[#This Row],[Current Month Low]])-1</f>
        <v>5.6431252132377985E-2</v>
      </c>
      <c r="AH416" s="1">
        <f>(Table2[[#This Row],[Current Month High]]/Table2[[#This Row],[Close Price]])-1</f>
        <v>1.6212375662059131E-2</v>
      </c>
      <c r="AI416">
        <v>4.7603668776643904</v>
      </c>
      <c r="AJ416">
        <v>57.337398373983703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0.1</v>
      </c>
      <c r="AM416" t="s">
        <v>3226</v>
      </c>
      <c r="AN416">
        <v>-0.83</v>
      </c>
      <c r="AO416" t="s">
        <v>3227</v>
      </c>
      <c r="AQ416">
        <f>(Table2[[#This Row],[Sharpe Ratio]]-AVERAGE(Table2[Sharpe Ratio]))/_xlfn.STDEV.P(Table2[Sharpe Ratio])</f>
        <v>-0.73562862250492922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-1.9712606950392111</v>
      </c>
      <c r="AS416">
        <f>_xlfn.RANK.AVG(Table2[[#This Row],[1Y Return vs Nifty Z-Score]],Table2[1Y Return vs Nifty Z-Score])</f>
        <v>411</v>
      </c>
      <c r="AT416">
        <f>_xlfn.RANK.AVG(Table2[[#This Row],[6M Return vs Nifty Z-Score]],Table2[6M Return vs Nifty Z-Score])</f>
        <v>251</v>
      </c>
      <c r="AU416">
        <f>_xlfn.RANK.AVG(Table2[[#This Row],[Sharpe Ratio Z-Score]],Table2[Sharpe Ratio Z-Score])</f>
        <v>551.5</v>
      </c>
      <c r="AV416">
        <f>(Table2[[#This Row],[Rank 1Y]]+Table2[[#This Row],[Rank 6M]]+Table2[[#This Row],[Rank Sharpe]])/3</f>
        <v>404.5</v>
      </c>
    </row>
    <row r="417" spans="1:48" x14ac:dyDescent="0.3">
      <c r="A417" t="s">
        <v>447</v>
      </c>
      <c r="B417" t="s">
        <v>448</v>
      </c>
      <c r="C417" t="s">
        <v>3166</v>
      </c>
      <c r="D417" t="s">
        <v>449</v>
      </c>
      <c r="E417">
        <v>50227.502946679997</v>
      </c>
      <c r="F417">
        <v>334.85</v>
      </c>
      <c r="G417">
        <v>15.3651502432978</v>
      </c>
      <c r="H417">
        <f>(Table2[[#This Row],[1Y Return vs Nifty]]-AVERAGE(Table2[1Y Return vs Nifty]))/_xlfn.STDEV.P(Table2[1Y Return vs Nifty])</f>
        <v>-0.22399967626167921</v>
      </c>
      <c r="I417">
        <v>-13.226375623839999</v>
      </c>
      <c r="J417">
        <f>(Table2[[#This Row],[1M Return vs Nifty]]-AVERAGE(Table2[1M Return vs Nifty]))/_xlfn.STDEV.P(Table2[1M Return vs Nifty])</f>
        <v>-1.1390148818019998</v>
      </c>
      <c r="K417">
        <v>11.6884769534393</v>
      </c>
      <c r="L417">
        <f>(Table2[[#This Row],[6M Return vs Nifty]]-AVERAGE(Table2[6M Return vs Nifty]))/_xlfn.STDEV.P(Table2[6M Return vs Nifty])</f>
        <v>-0.26640163301124004</v>
      </c>
      <c r="M417">
        <v>-8.6106799860182992</v>
      </c>
      <c r="N417">
        <f>(Table2[[#This Row],[1W Return vs Nifty]]-AVERAGE(Table2[1W Return vs Nifty]))/_xlfn.STDEV.P(Table2[1W Return vs Nifty])</f>
        <v>-1.4079489543624342</v>
      </c>
      <c r="O417">
        <v>354.83</v>
      </c>
      <c r="P417">
        <v>351.59458841481501</v>
      </c>
      <c r="Q417">
        <v>305.49884082149202</v>
      </c>
      <c r="R417">
        <v>27.327366703667401</v>
      </c>
      <c r="S417" s="1">
        <f>(Table2[[#This Row],[Close Price]]-Table2[[#This Row],[20D EMA]])/Table2[[#This Row],[20D EMA]]</f>
        <v>-5.6308654848800731E-2</v>
      </c>
      <c r="T417" s="1">
        <f>(Table2[[#This Row],[Close Price]]-Table2[[#This Row],[50D EMA]])/Table2[[#This Row],[50D EMA]]</f>
        <v>-4.7624704607397261E-2</v>
      </c>
      <c r="U417" s="1">
        <f>(Table2[[#This Row],[Close Price]]-Table2[[#This Row],[200D EMA]])/Table2[[#This Row],[200D EMA]]</f>
        <v>9.6076172006355862E-2</v>
      </c>
      <c r="V417">
        <v>0.65367823426883298</v>
      </c>
      <c r="W417">
        <v>334.1</v>
      </c>
      <c r="X417">
        <v>343</v>
      </c>
      <c r="Y417">
        <v>334.1</v>
      </c>
      <c r="Z417">
        <v>352.4</v>
      </c>
      <c r="AA417">
        <v>334.1</v>
      </c>
      <c r="AB417">
        <v>372.25</v>
      </c>
      <c r="AC417" s="1">
        <f>(Table2[[#This Row],[Close Price]]/Table2[[#This Row],[Day Low]])-1</f>
        <v>2.2448368751870618E-3</v>
      </c>
      <c r="AD417" s="1">
        <f>(Table2[[#This Row],[Day High]]/Table2[[#This Row],[Close Price]])-1</f>
        <v>2.4339256383455243E-2</v>
      </c>
      <c r="AE417" s="1">
        <f>(Table2[[#This Row],[Close Price]]/Table2[[#This Row],[Current Week Low]])-1</f>
        <v>2.2448368751870618E-3</v>
      </c>
      <c r="AF417" s="1">
        <f>(Table2[[#This Row],[Current Week High]]/Table2[[#This Row],[Close Price]])-1</f>
        <v>5.2411527549649062E-2</v>
      </c>
      <c r="AG417" s="1">
        <f>(Table2[[#This Row],[Close Price]]/Table2[[#This Row],[Current Month Low]])-1</f>
        <v>2.2448368751870618E-3</v>
      </c>
      <c r="AH417" s="1">
        <f>(Table2[[#This Row],[Current Month High]]/Table2[[#This Row],[Close Price]])-1</f>
        <v>0.11169180229953701</v>
      </c>
      <c r="AI417">
        <v>14.737942362251699</v>
      </c>
      <c r="AJ417">
        <v>74.673969744392295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0.03</v>
      </c>
      <c r="AM417" t="s">
        <v>3226</v>
      </c>
      <c r="AN417">
        <v>-8.9700000000000006</v>
      </c>
      <c r="AO417" t="s">
        <v>3227</v>
      </c>
      <c r="AP417">
        <v>2.8937154664075999E-2</v>
      </c>
      <c r="AQ417">
        <f>(Table2[[#This Row],[Sharpe Ratio]]-AVERAGE(Table2[Sharpe Ratio]))/_xlfn.STDEV.P(Table2[Sharpe Ratio])</f>
        <v>-0.39903369713550346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-3.4363988425728569</v>
      </c>
      <c r="AS417">
        <f>_xlfn.RANK.AVG(Table2[[#This Row],[1Y Return vs Nifty Z-Score]],Table2[1Y Return vs Nifty Z-Score])</f>
        <v>369</v>
      </c>
      <c r="AT417">
        <f>_xlfn.RANK.AVG(Table2[[#This Row],[6M Return vs Nifty Z-Score]],Table2[6M Return vs Nifty Z-Score])</f>
        <v>397</v>
      </c>
      <c r="AU417">
        <f>_xlfn.RANK.AVG(Table2[[#This Row],[Sharpe Ratio Z-Score]],Table2[Sharpe Ratio Z-Score])</f>
        <v>449</v>
      </c>
      <c r="AV417">
        <f>(Table2[[#This Row],[Rank 1Y]]+Table2[[#This Row],[Rank 6M]]+Table2[[#This Row],[Rank Sharpe]])/3</f>
        <v>405</v>
      </c>
    </row>
    <row r="418" spans="1:48" x14ac:dyDescent="0.3">
      <c r="A418" t="s">
        <v>1645</v>
      </c>
      <c r="B418" t="s">
        <v>1646</v>
      </c>
      <c r="C418" t="s">
        <v>3179</v>
      </c>
      <c r="D418" t="s">
        <v>135</v>
      </c>
      <c r="E418">
        <v>5560.6350000000002</v>
      </c>
      <c r="F418">
        <v>195.11</v>
      </c>
      <c r="G418">
        <v>40.992452659260302</v>
      </c>
      <c r="H418">
        <f>(Table2[[#This Row],[1Y Return vs Nifty]]-AVERAGE(Table2[1Y Return vs Nifty]))/_xlfn.STDEV.P(Table2[1Y Return vs Nifty])</f>
        <v>0.19746817247577109</v>
      </c>
      <c r="I418">
        <v>-9.8616818534010608</v>
      </c>
      <c r="J418">
        <f>(Table2[[#This Row],[1M Return vs Nifty]]-AVERAGE(Table2[1M Return vs Nifty]))/_xlfn.STDEV.P(Table2[1M Return vs Nifty])</f>
        <v>-0.81744445869908977</v>
      </c>
      <c r="K418">
        <v>-0.46451479629465098</v>
      </c>
      <c r="L418">
        <f>(Table2[[#This Row],[6M Return vs Nifty]]-AVERAGE(Table2[6M Return vs Nifty]))/_xlfn.STDEV.P(Table2[6M Return vs Nifty])</f>
        <v>-0.61115484385216645</v>
      </c>
      <c r="M418">
        <v>-6.2647656896255901</v>
      </c>
      <c r="N418">
        <f>(Table2[[#This Row],[1W Return vs Nifty]]-AVERAGE(Table2[1W Return vs Nifty]))/_xlfn.STDEV.P(Table2[1W Return vs Nifty])</f>
        <v>-0.84815896280436009</v>
      </c>
      <c r="O418">
        <v>199.12</v>
      </c>
      <c r="P418">
        <v>201.81466074324399</v>
      </c>
      <c r="Q418">
        <v>188.50791075963801</v>
      </c>
      <c r="R418">
        <v>42.537204645791903</v>
      </c>
      <c r="S418" s="1">
        <f>(Table2[[#This Row],[Close Price]]-Table2[[#This Row],[20D EMA]])/Table2[[#This Row],[20D EMA]]</f>
        <v>-2.0138609883487299E-2</v>
      </c>
      <c r="T418" s="1">
        <f>(Table2[[#This Row],[Close Price]]-Table2[[#This Row],[50D EMA]])/Table2[[#This Row],[50D EMA]]</f>
        <v>-3.3221871585305152E-2</v>
      </c>
      <c r="U418" s="1">
        <f>(Table2[[#This Row],[Close Price]]-Table2[[#This Row],[200D EMA]])/Table2[[#This Row],[200D EMA]]</f>
        <v>3.5022876301356781E-2</v>
      </c>
      <c r="V418">
        <v>0.48154226980847498</v>
      </c>
      <c r="W418">
        <v>194</v>
      </c>
      <c r="X418">
        <v>197.9</v>
      </c>
      <c r="Y418">
        <v>191</v>
      </c>
      <c r="Z418">
        <v>198.15</v>
      </c>
      <c r="AA418">
        <v>191</v>
      </c>
      <c r="AB418">
        <v>212.9</v>
      </c>
      <c r="AC418" s="1">
        <f>(Table2[[#This Row],[Close Price]]/Table2[[#This Row],[Day Low]])-1</f>
        <v>5.7216494845362398E-3</v>
      </c>
      <c r="AD418" s="1">
        <f>(Table2[[#This Row],[Day High]]/Table2[[#This Row],[Close Price]])-1</f>
        <v>1.4299625852083331E-2</v>
      </c>
      <c r="AE418" s="1">
        <f>(Table2[[#This Row],[Close Price]]/Table2[[#This Row],[Current Week Low]])-1</f>
        <v>2.1518324607329831E-2</v>
      </c>
      <c r="AF418" s="1">
        <f>(Table2[[#This Row],[Current Week High]]/Table2[[#This Row],[Close Price]])-1</f>
        <v>1.5580954333452857E-2</v>
      </c>
      <c r="AG418" s="1">
        <f>(Table2[[#This Row],[Close Price]]/Table2[[#This Row],[Current Month Low]])-1</f>
        <v>2.1518324607329831E-2</v>
      </c>
      <c r="AH418" s="1">
        <f>(Table2[[#This Row],[Current Month High]]/Table2[[#This Row],[Close Price]])-1</f>
        <v>9.1179334734252437E-2</v>
      </c>
      <c r="AI418">
        <v>35.795192455537801</v>
      </c>
      <c r="AJ418">
        <v>78.020072992700705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0.06</v>
      </c>
      <c r="AM418" t="s">
        <v>3226</v>
      </c>
      <c r="AN418">
        <v>-4.68</v>
      </c>
      <c r="AO418" t="s">
        <v>3227</v>
      </c>
      <c r="AP418">
        <v>2.9046943969778E-2</v>
      </c>
      <c r="AQ418">
        <f>(Table2[[#This Row],[Sharpe Ratio]]-AVERAGE(Table2[Sharpe Ratio]))/_xlfn.STDEV.P(Table2[Sharpe Ratio])</f>
        <v>-0.39775663573855125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241</v>
      </c>
      <c r="AT418">
        <f>_xlfn.RANK.AVG(Table2[[#This Row],[6M Return vs Nifty Z-Score]],Table2[6M Return vs Nifty Z-Score])</f>
        <v>527</v>
      </c>
      <c r="AU418">
        <f>_xlfn.RANK.AVG(Table2[[#This Row],[Sharpe Ratio Z-Score]],Table2[Sharpe Ratio Z-Score])</f>
        <v>448</v>
      </c>
      <c r="AV418">
        <f>(Table2[[#This Row],[Rank 1Y]]+Table2[[#This Row],[Rank 6M]]+Table2[[#This Row],[Rank Sharpe]])/3</f>
        <v>405.33333333333331</v>
      </c>
    </row>
    <row r="419" spans="1:48" x14ac:dyDescent="0.3">
      <c r="A419" t="s">
        <v>405</v>
      </c>
      <c r="B419" t="s">
        <v>406</v>
      </c>
      <c r="C419" t="s">
        <v>3168</v>
      </c>
      <c r="D419" t="s">
        <v>34</v>
      </c>
      <c r="E419">
        <v>59349.376385664</v>
      </c>
      <c r="F419">
        <v>49.64</v>
      </c>
      <c r="G419">
        <v>13.2940089433817</v>
      </c>
      <c r="H419">
        <f>(Table2[[#This Row],[1Y Return vs Nifty]]-AVERAGE(Table2[1Y Return vs Nifty]))/_xlfn.STDEV.P(Table2[1Y Return vs Nifty])</f>
        <v>-0.25806176574493317</v>
      </c>
      <c r="I419">
        <v>-10.6273627948894</v>
      </c>
      <c r="J419">
        <f>(Table2[[#This Row],[1M Return vs Nifty]]-AVERAGE(Table2[1M Return vs Nifty]))/_xlfn.STDEV.P(Table2[1M Return vs Nifty])</f>
        <v>-0.89062209717527108</v>
      </c>
      <c r="K419">
        <v>-12.1743726526002</v>
      </c>
      <c r="L419">
        <f>(Table2[[#This Row],[6M Return vs Nifty]]-AVERAGE(Table2[6M Return vs Nifty]))/_xlfn.STDEV.P(Table2[6M Return vs Nifty])</f>
        <v>-0.94333733665609365</v>
      </c>
      <c r="M419">
        <v>-4.87224472557733</v>
      </c>
      <c r="N419">
        <f>(Table2[[#This Row],[1W Return vs Nifty]]-AVERAGE(Table2[1W Return vs Nifty]))/_xlfn.STDEV.P(Table2[1W Return vs Nifty])</f>
        <v>-0.51587090781971012</v>
      </c>
      <c r="O419">
        <v>50.31</v>
      </c>
      <c r="P419">
        <v>52.0192672059774</v>
      </c>
      <c r="Q419">
        <v>49.799779052148097</v>
      </c>
      <c r="R419">
        <v>47.366482004571303</v>
      </c>
      <c r="S419" s="1">
        <f>(Table2[[#This Row],[Close Price]]-Table2[[#This Row],[20D EMA]])/Table2[[#This Row],[20D EMA]]</f>
        <v>-1.3317431922083118E-2</v>
      </c>
      <c r="T419" s="1">
        <f>(Table2[[#This Row],[Close Price]]-Table2[[#This Row],[50D EMA]])/Table2[[#This Row],[50D EMA]]</f>
        <v>-4.5738191515777515E-2</v>
      </c>
      <c r="U419" s="1">
        <f>(Table2[[#This Row],[Close Price]]-Table2[[#This Row],[200D EMA]])/Table2[[#This Row],[200D EMA]]</f>
        <v>-3.208428936618022E-3</v>
      </c>
      <c r="V419">
        <v>0.41496945658350898</v>
      </c>
      <c r="W419">
        <v>48.57</v>
      </c>
      <c r="X419">
        <v>50.6</v>
      </c>
      <c r="Y419">
        <v>47.72</v>
      </c>
      <c r="Z419">
        <v>50.6</v>
      </c>
      <c r="AA419">
        <v>47.72</v>
      </c>
      <c r="AB419">
        <v>51.39</v>
      </c>
      <c r="AC419" s="1">
        <f>(Table2[[#This Row],[Close Price]]/Table2[[#This Row],[Day Low]])-1</f>
        <v>2.2030059707638383E-2</v>
      </c>
      <c r="AD419" s="1">
        <f>(Table2[[#This Row],[Day High]]/Table2[[#This Row],[Close Price]])-1</f>
        <v>1.9339242546333679E-2</v>
      </c>
      <c r="AE419" s="1">
        <f>(Table2[[#This Row],[Close Price]]/Table2[[#This Row],[Current Week Low]])-1</f>
        <v>4.0234702430846703E-2</v>
      </c>
      <c r="AF419" s="1">
        <f>(Table2[[#This Row],[Current Week High]]/Table2[[#This Row],[Close Price]])-1</f>
        <v>1.9339242546333679E-2</v>
      </c>
      <c r="AG419" s="1">
        <f>(Table2[[#This Row],[Close Price]]/Table2[[#This Row],[Current Month Low]])-1</f>
        <v>4.0234702430846703E-2</v>
      </c>
      <c r="AH419" s="1">
        <f>(Table2[[#This Row],[Current Month High]]/Table2[[#This Row],[Close Price]])-1</f>
        <v>3.5253827558420658E-2</v>
      </c>
      <c r="AI419">
        <v>42.324738114423802</v>
      </c>
      <c r="AJ419">
        <v>51.804281345565698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-0.08</v>
      </c>
      <c r="AM419" t="s">
        <v>3227</v>
      </c>
      <c r="AN419">
        <v>-3.1</v>
      </c>
      <c r="AO419" t="s">
        <v>3227</v>
      </c>
      <c r="AP419">
        <v>0.115086860877395</v>
      </c>
      <c r="AQ419">
        <f>(Table2[[#This Row],[Sharpe Ratio]]-AVERAGE(Table2[Sharpe Ratio]))/_xlfn.STDEV.P(Table2[Sharpe Ratio])</f>
        <v>0.6030535595452321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377</v>
      </c>
      <c r="AT419">
        <f>_xlfn.RANK.AVG(Table2[[#This Row],[6M Return vs Nifty Z-Score]],Table2[6M Return vs Nifty Z-Score])</f>
        <v>647</v>
      </c>
      <c r="AU419">
        <f>_xlfn.RANK.AVG(Table2[[#This Row],[Sharpe Ratio Z-Score]],Table2[Sharpe Ratio Z-Score])</f>
        <v>192</v>
      </c>
      <c r="AV419">
        <f>(Table2[[#This Row],[Rank 1Y]]+Table2[[#This Row],[Rank 6M]]+Table2[[#This Row],[Rank Sharpe]])/3</f>
        <v>405.33333333333331</v>
      </c>
    </row>
    <row r="420" spans="1:48" x14ac:dyDescent="0.3">
      <c r="A420" t="s">
        <v>1333</v>
      </c>
      <c r="B420" t="s">
        <v>1334</v>
      </c>
      <c r="C420" t="s">
        <v>3174</v>
      </c>
      <c r="D420" t="s">
        <v>206</v>
      </c>
      <c r="E420">
        <v>8591.9432039999992</v>
      </c>
      <c r="F420">
        <v>562.35</v>
      </c>
      <c r="G420">
        <v>3.36791389288683</v>
      </c>
      <c r="H420">
        <f>(Table2[[#This Row],[1Y Return vs Nifty]]-AVERAGE(Table2[1Y Return vs Nifty]))/_xlfn.STDEV.P(Table2[1Y Return vs Nifty])</f>
        <v>-0.42130680259632358</v>
      </c>
      <c r="I420">
        <v>-2.9112188189560602</v>
      </c>
      <c r="J420">
        <f>(Table2[[#This Row],[1M Return vs Nifty]]-AVERAGE(Table2[1M Return vs Nifty]))/_xlfn.STDEV.P(Table2[1M Return vs Nifty])</f>
        <v>-0.15317499133058041</v>
      </c>
      <c r="K420">
        <v>10.550573872578999</v>
      </c>
      <c r="L420">
        <f>(Table2[[#This Row],[6M Return vs Nifty]]-AVERAGE(Table2[6M Return vs Nifty]))/_xlfn.STDEV.P(Table2[6M Return vs Nifty])</f>
        <v>-0.29868139990575465</v>
      </c>
      <c r="M420">
        <v>-6.3236195698093098</v>
      </c>
      <c r="N420">
        <f>(Table2[[#This Row],[1W Return vs Nifty]]-AVERAGE(Table2[1W Return vs Nifty]))/_xlfn.STDEV.P(Table2[1W Return vs Nifty])</f>
        <v>-0.8622028744433593</v>
      </c>
      <c r="O420">
        <v>569.48</v>
      </c>
      <c r="P420">
        <v>583.30453905246895</v>
      </c>
      <c r="Q420">
        <v>548.782678006163</v>
      </c>
      <c r="R420">
        <v>46.717956907442598</v>
      </c>
      <c r="S420" s="1">
        <f>(Table2[[#This Row],[Close Price]]-Table2[[#This Row],[20D EMA]])/Table2[[#This Row],[20D EMA]]</f>
        <v>-1.2520193861066228E-2</v>
      </c>
      <c r="T420" s="1">
        <f>(Table2[[#This Row],[Close Price]]-Table2[[#This Row],[50D EMA]])/Table2[[#This Row],[50D EMA]]</f>
        <v>-3.5923840206194664E-2</v>
      </c>
      <c r="U420" s="1">
        <f>(Table2[[#This Row],[Close Price]]-Table2[[#This Row],[200D EMA]])/Table2[[#This Row],[200D EMA]]</f>
        <v>2.4722576964582438E-2</v>
      </c>
      <c r="V420">
        <v>0.57956990080500803</v>
      </c>
      <c r="W420">
        <v>561</v>
      </c>
      <c r="X420">
        <v>569</v>
      </c>
      <c r="Y420">
        <v>552.54999999999995</v>
      </c>
      <c r="Z420">
        <v>579.54999999999995</v>
      </c>
      <c r="AA420">
        <v>552.54999999999995</v>
      </c>
      <c r="AB420">
        <v>591</v>
      </c>
      <c r="AC420" s="1">
        <f>(Table2[[#This Row],[Close Price]]/Table2[[#This Row],[Day Low]])-1</f>
        <v>2.4064171122994971E-3</v>
      </c>
      <c r="AD420" s="1">
        <f>(Table2[[#This Row],[Day High]]/Table2[[#This Row],[Close Price]])-1</f>
        <v>1.1825375655730275E-2</v>
      </c>
      <c r="AE420" s="1">
        <f>(Table2[[#This Row],[Close Price]]/Table2[[#This Row],[Current Week Low]])-1</f>
        <v>1.7735951497602098E-2</v>
      </c>
      <c r="AF420" s="1">
        <f>(Table2[[#This Row],[Current Week High]]/Table2[[#This Row],[Close Price]])-1</f>
        <v>3.0585934026851502E-2</v>
      </c>
      <c r="AG420" s="1">
        <f>(Table2[[#This Row],[Close Price]]/Table2[[#This Row],[Current Month Low]])-1</f>
        <v>1.7735951497602098E-2</v>
      </c>
      <c r="AH420" s="1">
        <f>(Table2[[#This Row],[Current Month High]]/Table2[[#This Row],[Close Price]])-1</f>
        <v>5.0946919178447514E-2</v>
      </c>
      <c r="AI420">
        <v>25.8646750244509</v>
      </c>
      <c r="AJ420">
        <v>38.834711763979698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-0.17</v>
      </c>
      <c r="AM420" t="s">
        <v>3227</v>
      </c>
      <c r="AN420">
        <v>-0.11</v>
      </c>
      <c r="AO420" t="s">
        <v>3227</v>
      </c>
      <c r="AP420">
        <v>5.8877384086971997E-2</v>
      </c>
      <c r="AQ420">
        <f>(Table2[[#This Row],[Sharpe Ratio]]-AVERAGE(Table2[Sharpe Ratio]))/_xlfn.STDEV.P(Table2[Sharpe Ratio])</f>
        <v>-5.0771077498813585E-2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445</v>
      </c>
      <c r="AT420">
        <f>_xlfn.RANK.AVG(Table2[[#This Row],[6M Return vs Nifty Z-Score]],Table2[6M Return vs Nifty Z-Score])</f>
        <v>411</v>
      </c>
      <c r="AU420">
        <f>_xlfn.RANK.AVG(Table2[[#This Row],[Sharpe Ratio Z-Score]],Table2[Sharpe Ratio Z-Score])</f>
        <v>362</v>
      </c>
      <c r="AV420">
        <f>(Table2[[#This Row],[Rank 1Y]]+Table2[[#This Row],[Rank 6M]]+Table2[[#This Row],[Rank Sharpe]])/3</f>
        <v>406</v>
      </c>
    </row>
    <row r="421" spans="1:48" x14ac:dyDescent="0.3">
      <c r="A421" t="s">
        <v>1736</v>
      </c>
      <c r="B421" t="s">
        <v>1737</v>
      </c>
      <c r="C421" t="s">
        <v>3171</v>
      </c>
      <c r="D421" t="s">
        <v>46</v>
      </c>
      <c r="E421">
        <v>4828.3529063369997</v>
      </c>
      <c r="F421">
        <v>59.81</v>
      </c>
      <c r="G421">
        <v>-7.4337482826013401</v>
      </c>
      <c r="H421">
        <f>(Table2[[#This Row],[1Y Return vs Nifty]]-AVERAGE(Table2[1Y Return vs Nifty]))/_xlfn.STDEV.P(Table2[1Y Return vs Nifty])</f>
        <v>-0.59895145851828413</v>
      </c>
      <c r="I421">
        <v>-2.1490629923102502</v>
      </c>
      <c r="J421">
        <f>(Table2[[#This Row],[1M Return vs Nifty]]-AVERAGE(Table2[1M Return vs Nifty]))/_xlfn.STDEV.P(Table2[1M Return vs Nifty])</f>
        <v>-8.0334255035916458E-2</v>
      </c>
      <c r="K421">
        <v>-0.79996949659351302</v>
      </c>
      <c r="L421">
        <f>(Table2[[#This Row],[6M Return vs Nifty]]-AVERAGE(Table2[6M Return vs Nifty]))/_xlfn.STDEV.P(Table2[6M Return vs Nifty])</f>
        <v>-0.62067094387109756</v>
      </c>
      <c r="M421">
        <v>-4.5004311942545998</v>
      </c>
      <c r="N421">
        <f>(Table2[[#This Row],[1W Return vs Nifty]]-AVERAGE(Table2[1W Return vs Nifty]))/_xlfn.STDEV.P(Table2[1W Return vs Nifty])</f>
        <v>-0.4271475073611426</v>
      </c>
      <c r="O421">
        <v>57.41</v>
      </c>
      <c r="P421">
        <v>58.109446377191702</v>
      </c>
      <c r="Q421">
        <v>57.528357807610497</v>
      </c>
      <c r="R421">
        <v>62.378986926854097</v>
      </c>
      <c r="S421" s="1">
        <f>(Table2[[#This Row],[Close Price]]-Table2[[#This Row],[20D EMA]])/Table2[[#This Row],[20D EMA]]</f>
        <v>4.1804563664866852E-2</v>
      </c>
      <c r="T421" s="1">
        <f>(Table2[[#This Row],[Close Price]]-Table2[[#This Row],[50D EMA]])/Table2[[#This Row],[50D EMA]]</f>
        <v>2.9264667430660248E-2</v>
      </c>
      <c r="U421" s="1">
        <f>(Table2[[#This Row],[Close Price]]-Table2[[#This Row],[200D EMA]])/Table2[[#This Row],[200D EMA]]</f>
        <v>3.9661173712274185E-2</v>
      </c>
      <c r="V421">
        <v>1.0659983464444001</v>
      </c>
      <c r="W421">
        <v>56.93</v>
      </c>
      <c r="X421">
        <v>61</v>
      </c>
      <c r="Y421">
        <v>55.12</v>
      </c>
      <c r="Z421">
        <v>61</v>
      </c>
      <c r="AA421">
        <v>55.12</v>
      </c>
      <c r="AB421">
        <v>61</v>
      </c>
      <c r="AC421" s="1">
        <f>(Table2[[#This Row],[Close Price]]/Table2[[#This Row],[Day Low]])-1</f>
        <v>5.0588441946249896E-2</v>
      </c>
      <c r="AD421" s="1">
        <f>(Table2[[#This Row],[Day High]]/Table2[[#This Row],[Close Price]])-1</f>
        <v>1.9896338404948866E-2</v>
      </c>
      <c r="AE421" s="1">
        <f>(Table2[[#This Row],[Close Price]]/Table2[[#This Row],[Current Week Low]])-1</f>
        <v>8.5087082728592334E-2</v>
      </c>
      <c r="AF421" s="1">
        <f>(Table2[[#This Row],[Current Week High]]/Table2[[#This Row],[Close Price]])-1</f>
        <v>1.9896338404948866E-2</v>
      </c>
      <c r="AG421" s="1">
        <f>(Table2[[#This Row],[Close Price]]/Table2[[#This Row],[Current Month Low]])-1</f>
        <v>8.5087082728592334E-2</v>
      </c>
      <c r="AH421" s="1">
        <f>(Table2[[#This Row],[Current Month High]]/Table2[[#This Row],[Close Price]])-1</f>
        <v>1.9896338404948866E-2</v>
      </c>
      <c r="AI421">
        <v>32.084935629493302</v>
      </c>
      <c r="AJ421">
        <v>42.235434007134302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-0.14000000000000001</v>
      </c>
      <c r="AM421" t="s">
        <v>3227</v>
      </c>
      <c r="AN421">
        <v>9.2799999999999994</v>
      </c>
      <c r="AO421" t="s">
        <v>3226</v>
      </c>
      <c r="AP421">
        <v>0.12544178358848501</v>
      </c>
      <c r="AQ421">
        <f>(Table2[[#This Row],[Sharpe Ratio]]-AVERAGE(Table2[Sharpe Ratio]))/_xlfn.STDEV.P(Table2[Sharpe Ratio])</f>
        <v>0.7235012841956614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523</v>
      </c>
      <c r="AT421">
        <f>_xlfn.RANK.AVG(Table2[[#This Row],[6M Return vs Nifty Z-Score]],Table2[6M Return vs Nifty Z-Score])</f>
        <v>531</v>
      </c>
      <c r="AU421">
        <f>_xlfn.RANK.AVG(Table2[[#This Row],[Sharpe Ratio Z-Score]],Table2[Sharpe Ratio Z-Score])</f>
        <v>165</v>
      </c>
      <c r="AV421">
        <f>(Table2[[#This Row],[Rank 1Y]]+Table2[[#This Row],[Rank 6M]]+Table2[[#This Row],[Rank Sharpe]])/3</f>
        <v>406.33333333333331</v>
      </c>
    </row>
    <row r="422" spans="1:48" x14ac:dyDescent="0.3">
      <c r="A422" t="s">
        <v>484</v>
      </c>
      <c r="B422" t="s">
        <v>485</v>
      </c>
      <c r="C422" t="s">
        <v>3172</v>
      </c>
      <c r="D422" t="s">
        <v>486</v>
      </c>
      <c r="E422">
        <v>45369.926308850001</v>
      </c>
      <c r="F422">
        <v>378.95</v>
      </c>
      <c r="G422">
        <v>13.5710811495192</v>
      </c>
      <c r="H422">
        <f>(Table2[[#This Row],[1Y Return vs Nifty]]-AVERAGE(Table2[1Y Return vs Nifty]))/_xlfn.STDEV.P(Table2[1Y Return vs Nifty])</f>
        <v>-0.2535050229098787</v>
      </c>
      <c r="I422">
        <v>6.3434583537357803</v>
      </c>
      <c r="J422">
        <f>(Table2[[#This Row],[1M Return vs Nifty]]-AVERAGE(Table2[1M Return vs Nifty]))/_xlfn.STDEV.P(Table2[1M Return vs Nifty])</f>
        <v>0.731312768075567</v>
      </c>
      <c r="K422">
        <v>34.602596277505199</v>
      </c>
      <c r="L422">
        <f>(Table2[[#This Row],[6M Return vs Nifty]]-AVERAGE(Table2[6M Return vs Nifty]))/_xlfn.STDEV.P(Table2[6M Return vs Nifty])</f>
        <v>0.38362071319308239</v>
      </c>
      <c r="M422">
        <v>-3.2749768139000799</v>
      </c>
      <c r="N422">
        <f>(Table2[[#This Row],[1W Return vs Nifty]]-AVERAGE(Table2[1W Return vs Nifty]))/_xlfn.STDEV.P(Table2[1W Return vs Nifty])</f>
        <v>-0.13472544476136505</v>
      </c>
      <c r="O422">
        <v>367.79</v>
      </c>
      <c r="P422">
        <v>355.16462745128501</v>
      </c>
      <c r="Q422">
        <v>313.48378138187798</v>
      </c>
      <c r="R422">
        <v>60.162785925931701</v>
      </c>
      <c r="S422" s="1">
        <f>(Table2[[#This Row],[Close Price]]-Table2[[#This Row],[20D EMA]])/Table2[[#This Row],[20D EMA]]</f>
        <v>3.0343402485113701E-2</v>
      </c>
      <c r="T422" s="1">
        <f>(Table2[[#This Row],[Close Price]]-Table2[[#This Row],[50D EMA]])/Table2[[#This Row],[50D EMA]]</f>
        <v>6.696999281545124E-2</v>
      </c>
      <c r="U422" s="1">
        <f>(Table2[[#This Row],[Close Price]]-Table2[[#This Row],[200D EMA]])/Table2[[#This Row],[200D EMA]]</f>
        <v>0.20883446770208736</v>
      </c>
      <c r="V422">
        <v>1.55998629644774</v>
      </c>
      <c r="W422">
        <v>372.45</v>
      </c>
      <c r="X422">
        <v>383.8</v>
      </c>
      <c r="Y422">
        <v>366.15</v>
      </c>
      <c r="Z422">
        <v>394.9</v>
      </c>
      <c r="AA422">
        <v>355.25</v>
      </c>
      <c r="AB422">
        <v>394.9</v>
      </c>
      <c r="AC422" s="1">
        <f>(Table2[[#This Row],[Close Price]]/Table2[[#This Row],[Day Low]])-1</f>
        <v>1.7452006980802848E-2</v>
      </c>
      <c r="AD422" s="1">
        <f>(Table2[[#This Row],[Day High]]/Table2[[#This Row],[Close Price]])-1</f>
        <v>1.2798522232484455E-2</v>
      </c>
      <c r="AE422" s="1">
        <f>(Table2[[#This Row],[Close Price]]/Table2[[#This Row],[Current Week Low]])-1</f>
        <v>3.4958350402840344E-2</v>
      </c>
      <c r="AF422" s="1">
        <f>(Table2[[#This Row],[Current Week High]]/Table2[[#This Row],[Close Price]])-1</f>
        <v>4.2089985486211789E-2</v>
      </c>
      <c r="AG422" s="1">
        <f>(Table2[[#This Row],[Close Price]]/Table2[[#This Row],[Current Month Low]])-1</f>
        <v>6.6713581984517933E-2</v>
      </c>
      <c r="AH422" s="1">
        <f>(Table2[[#This Row],[Current Month High]]/Table2[[#This Row],[Close Price]])-1</f>
        <v>4.2089985486211789E-2</v>
      </c>
      <c r="AI422">
        <v>4.2089985486211701</v>
      </c>
      <c r="AJ422">
        <v>74.229885057471193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-0.1</v>
      </c>
      <c r="AM422" t="s">
        <v>3227</v>
      </c>
      <c r="AN422">
        <v>6.24</v>
      </c>
      <c r="AO422" t="s">
        <v>3226</v>
      </c>
      <c r="AP422">
        <v>-3.1088226849585E-2</v>
      </c>
      <c r="AQ422">
        <f>(Table2[[#This Row],[Sharpe Ratio]]-AVERAGE(Table2[Sharpe Ratio]))/_xlfn.STDEV.P(Table2[Sharpe Ratio])</f>
        <v>-1.0972446665762745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-0.37054165297886893</v>
      </c>
      <c r="AS422">
        <f>_xlfn.RANK.AVG(Table2[[#This Row],[1Y Return vs Nifty Z-Score]],Table2[1Y Return vs Nifty Z-Score])</f>
        <v>375</v>
      </c>
      <c r="AT422">
        <f>_xlfn.RANK.AVG(Table2[[#This Row],[6M Return vs Nifty Z-Score]],Table2[6M Return vs Nifty Z-Score])</f>
        <v>208</v>
      </c>
      <c r="AU422">
        <f>_xlfn.RANK.AVG(Table2[[#This Row],[Sharpe Ratio Z-Score]],Table2[Sharpe Ratio Z-Score])</f>
        <v>640</v>
      </c>
      <c r="AV422">
        <f>(Table2[[#This Row],[Rank 1Y]]+Table2[[#This Row],[Rank 6M]]+Table2[[#This Row],[Rank Sharpe]])/3</f>
        <v>407.66666666666669</v>
      </c>
    </row>
    <row r="423" spans="1:48" x14ac:dyDescent="0.3">
      <c r="A423" t="s">
        <v>1145</v>
      </c>
      <c r="B423" t="s">
        <v>1146</v>
      </c>
      <c r="C423" t="s">
        <v>3177</v>
      </c>
      <c r="D423" t="s">
        <v>838</v>
      </c>
      <c r="E423">
        <v>11047.100832</v>
      </c>
      <c r="F423">
        <v>80</v>
      </c>
      <c r="G423">
        <v>10.178462412273699</v>
      </c>
      <c r="H423">
        <f>(Table2[[#This Row],[1Y Return vs Nifty]]-AVERAGE(Table2[1Y Return vs Nifty]))/_xlfn.STDEV.P(Table2[1Y Return vs Nifty])</f>
        <v>-0.30930019391791252</v>
      </c>
      <c r="I423">
        <v>-13.4250084539445</v>
      </c>
      <c r="J423">
        <f>(Table2[[#This Row],[1M Return vs Nifty]]-AVERAGE(Table2[1M Return vs Nifty]))/_xlfn.STDEV.P(Table2[1M Return vs Nifty])</f>
        <v>-1.1579986133320463</v>
      </c>
      <c r="K423">
        <v>7.0552900032820904</v>
      </c>
      <c r="L423">
        <f>(Table2[[#This Row],[6M Return vs Nifty]]-AVERAGE(Table2[6M Return vs Nifty]))/_xlfn.STDEV.P(Table2[6M Return vs Nifty])</f>
        <v>-0.39783479040871339</v>
      </c>
      <c r="M423">
        <v>-3.1108189119451799</v>
      </c>
      <c r="N423">
        <f>(Table2[[#This Row],[1W Return vs Nifty]]-AVERAGE(Table2[1W Return vs Nifty]))/_xlfn.STDEV.P(Table2[1W Return vs Nifty])</f>
        <v>-9.5553531835633226E-2</v>
      </c>
      <c r="O423">
        <v>79.41</v>
      </c>
      <c r="P423">
        <v>78.963047508866694</v>
      </c>
      <c r="Q423">
        <v>74.349811365259598</v>
      </c>
      <c r="R423">
        <v>53.8808860616871</v>
      </c>
      <c r="S423" s="1">
        <f>(Table2[[#This Row],[Close Price]]-Table2[[#This Row],[20D EMA]])/Table2[[#This Row],[20D EMA]]</f>
        <v>7.4297947361793657E-3</v>
      </c>
      <c r="T423" s="1">
        <f>(Table2[[#This Row],[Close Price]]-Table2[[#This Row],[50D EMA]])/Table2[[#This Row],[50D EMA]]</f>
        <v>1.3132123491268083E-2</v>
      </c>
      <c r="U423" s="1">
        <f>(Table2[[#This Row],[Close Price]]-Table2[[#This Row],[200D EMA]])/Table2[[#This Row],[200D EMA]]</f>
        <v>7.5994659986191801E-2</v>
      </c>
      <c r="V423">
        <v>1.1829255668652201</v>
      </c>
      <c r="W423">
        <v>79.7</v>
      </c>
      <c r="X423">
        <v>81.8</v>
      </c>
      <c r="Y423">
        <v>76.83</v>
      </c>
      <c r="Z423">
        <v>81.8</v>
      </c>
      <c r="AA423">
        <v>76.83</v>
      </c>
      <c r="AB423">
        <v>84.4</v>
      </c>
      <c r="AC423" s="1">
        <f>(Table2[[#This Row],[Close Price]]/Table2[[#This Row],[Day Low]])-1</f>
        <v>3.7641154328731385E-3</v>
      </c>
      <c r="AD423" s="1">
        <f>(Table2[[#This Row],[Day High]]/Table2[[#This Row],[Close Price]])-1</f>
        <v>2.2499999999999964E-2</v>
      </c>
      <c r="AE423" s="1">
        <f>(Table2[[#This Row],[Close Price]]/Table2[[#This Row],[Current Week Low]])-1</f>
        <v>4.1259924508655565E-2</v>
      </c>
      <c r="AF423" s="1">
        <f>(Table2[[#This Row],[Current Week High]]/Table2[[#This Row],[Close Price]])-1</f>
        <v>2.2499999999999964E-2</v>
      </c>
      <c r="AG423" s="1">
        <f>(Table2[[#This Row],[Close Price]]/Table2[[#This Row],[Current Month Low]])-1</f>
        <v>4.1259924508655565E-2</v>
      </c>
      <c r="AH423" s="1">
        <f>(Table2[[#This Row],[Current Month High]]/Table2[[#This Row],[Close Price]])-1</f>
        <v>5.500000000000016E-2</v>
      </c>
      <c r="AI423">
        <v>18.562499999999901</v>
      </c>
      <c r="AJ423">
        <v>65.631469979296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</v>
      </c>
      <c r="AM423">
        <v>0</v>
      </c>
      <c r="AN423">
        <v>-1.21</v>
      </c>
      <c r="AO423" t="s">
        <v>3227</v>
      </c>
      <c r="AP423">
        <v>5.3386002601444001E-2</v>
      </c>
      <c r="AQ423">
        <f>(Table2[[#This Row],[Sharpe Ratio]]-AVERAGE(Table2[Sharpe Ratio]))/_xlfn.STDEV.P(Table2[Sharpe Ratio])</f>
        <v>-0.11464643645354181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-2.0753335659478473</v>
      </c>
      <c r="AS423">
        <f>_xlfn.RANK.AVG(Table2[[#This Row],[1Y Return vs Nifty Z-Score]],Table2[1Y Return vs Nifty Z-Score])</f>
        <v>401</v>
      </c>
      <c r="AT423">
        <f>_xlfn.RANK.AVG(Table2[[#This Row],[6M Return vs Nifty Z-Score]],Table2[6M Return vs Nifty Z-Score])</f>
        <v>446</v>
      </c>
      <c r="AU423">
        <f>_xlfn.RANK.AVG(Table2[[#This Row],[Sharpe Ratio Z-Score]],Table2[Sharpe Ratio Z-Score])</f>
        <v>377</v>
      </c>
      <c r="AV423">
        <f>(Table2[[#This Row],[Rank 1Y]]+Table2[[#This Row],[Rank 6M]]+Table2[[#This Row],[Rank Sharpe]])/3</f>
        <v>408</v>
      </c>
    </row>
    <row r="424" spans="1:48" x14ac:dyDescent="0.3">
      <c r="A424" t="s">
        <v>562</v>
      </c>
      <c r="B424" t="s">
        <v>563</v>
      </c>
      <c r="C424" t="s">
        <v>3172</v>
      </c>
      <c r="D424" t="s">
        <v>54</v>
      </c>
      <c r="E424">
        <v>37399.807296469997</v>
      </c>
      <c r="F424">
        <v>1474.15</v>
      </c>
      <c r="G424">
        <v>39.6208506646663</v>
      </c>
      <c r="H424">
        <f>(Table2[[#This Row],[1Y Return vs Nifty]]-AVERAGE(Table2[1Y Return vs Nifty]))/_xlfn.STDEV.P(Table2[1Y Return vs Nifty])</f>
        <v>0.17491074007018723</v>
      </c>
      <c r="I424">
        <v>-0.33964080945386899</v>
      </c>
      <c r="J424">
        <f>(Table2[[#This Row],[1M Return vs Nifty]]-AVERAGE(Table2[1M Return vs Nifty]))/_xlfn.STDEV.P(Table2[1M Return vs Nifty])</f>
        <v>9.2595793465053658E-2</v>
      </c>
      <c r="K424">
        <v>14.812754630673</v>
      </c>
      <c r="L424">
        <f>(Table2[[#This Row],[6M Return vs Nifty]]-AVERAGE(Table2[6M Return vs Nifty]))/_xlfn.STDEV.P(Table2[6M Return vs Nifty])</f>
        <v>-0.17777285888173164</v>
      </c>
      <c r="M424">
        <v>-1.2929637539096801</v>
      </c>
      <c r="N424">
        <f>(Table2[[#This Row],[1W Return vs Nifty]]-AVERAGE(Table2[1W Return vs Nifty]))/_xlfn.STDEV.P(Table2[1W Return vs Nifty])</f>
        <v>0.33822920487187341</v>
      </c>
      <c r="O424">
        <v>1406.37</v>
      </c>
      <c r="P424">
        <v>1346.04159920444</v>
      </c>
      <c r="Q424">
        <v>1214.5798374660701</v>
      </c>
      <c r="R424">
        <v>71.648164329152394</v>
      </c>
      <c r="S424" s="1">
        <f>(Table2[[#This Row],[Close Price]]-Table2[[#This Row],[20D EMA]])/Table2[[#This Row],[20D EMA]]</f>
        <v>4.8194998471241708E-2</v>
      </c>
      <c r="T424" s="1">
        <f>(Table2[[#This Row],[Close Price]]-Table2[[#This Row],[50D EMA]])/Table2[[#This Row],[50D EMA]]</f>
        <v>9.5174176542000541E-2</v>
      </c>
      <c r="U424" s="1">
        <f>(Table2[[#This Row],[Close Price]]-Table2[[#This Row],[200D EMA]])/Table2[[#This Row],[200D EMA]]</f>
        <v>0.21371189816180464</v>
      </c>
      <c r="V424">
        <v>0.79710528892545396</v>
      </c>
      <c r="W424">
        <v>1443.75</v>
      </c>
      <c r="X424">
        <v>1479.9</v>
      </c>
      <c r="Y424">
        <v>1388.8</v>
      </c>
      <c r="Z424">
        <v>1479.9</v>
      </c>
      <c r="AA424">
        <v>1375</v>
      </c>
      <c r="AB424">
        <v>1479.9</v>
      </c>
      <c r="AC424" s="1">
        <f>(Table2[[#This Row],[Close Price]]/Table2[[#This Row],[Day Low]])-1</f>
        <v>2.1056277056277217E-2</v>
      </c>
      <c r="AD424" s="1">
        <f>(Table2[[#This Row],[Day High]]/Table2[[#This Row],[Close Price]])-1</f>
        <v>3.9005528609707962E-3</v>
      </c>
      <c r="AE424" s="1">
        <f>(Table2[[#This Row],[Close Price]]/Table2[[#This Row],[Current Week Low]])-1</f>
        <v>6.1455933179723532E-2</v>
      </c>
      <c r="AF424" s="1">
        <f>(Table2[[#This Row],[Current Week High]]/Table2[[#This Row],[Close Price]])-1</f>
        <v>3.9005528609707962E-3</v>
      </c>
      <c r="AG424" s="1">
        <f>(Table2[[#This Row],[Close Price]]/Table2[[#This Row],[Current Month Low]])-1</f>
        <v>7.21090909090909E-2</v>
      </c>
      <c r="AH424" s="1">
        <f>(Table2[[#This Row],[Current Month High]]/Table2[[#This Row],[Close Price]])-1</f>
        <v>3.9005528609707962E-3</v>
      </c>
      <c r="AI424">
        <v>0.39005528609707901</v>
      </c>
      <c r="AJ424">
        <v>67.898633257403105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0.11</v>
      </c>
      <c r="AM424" t="s">
        <v>3226</v>
      </c>
      <c r="AN424">
        <v>5.52</v>
      </c>
      <c r="AO424" t="s">
        <v>3226</v>
      </c>
      <c r="AP424">
        <v>-1.7552628460342001E-2</v>
      </c>
      <c r="AQ424">
        <f>(Table2[[#This Row],[Sharpe Ratio]]-AVERAGE(Table2[Sharpe Ratio]))/_xlfn.STDEV.P(Table2[Sharpe Ratio])</f>
        <v>-0.93979954861124437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-0.51183666908586178</v>
      </c>
      <c r="AS424">
        <f>_xlfn.RANK.AVG(Table2[[#This Row],[1Y Return vs Nifty Z-Score]],Table2[1Y Return vs Nifty Z-Score])</f>
        <v>250</v>
      </c>
      <c r="AT424">
        <f>_xlfn.RANK.AVG(Table2[[#This Row],[6M Return vs Nifty Z-Score]],Table2[6M Return vs Nifty Z-Score])</f>
        <v>363</v>
      </c>
      <c r="AU424">
        <f>_xlfn.RANK.AVG(Table2[[#This Row],[Sharpe Ratio Z-Score]],Table2[Sharpe Ratio Z-Score])</f>
        <v>611</v>
      </c>
      <c r="AV424">
        <f>(Table2[[#This Row],[Rank 1Y]]+Table2[[#This Row],[Rank 6M]]+Table2[[#This Row],[Rank Sharpe]])/3</f>
        <v>408</v>
      </c>
    </row>
    <row r="425" spans="1:48" x14ac:dyDescent="0.3">
      <c r="A425" t="s">
        <v>734</v>
      </c>
      <c r="B425" t="s">
        <v>735</v>
      </c>
      <c r="C425" t="s">
        <v>3166</v>
      </c>
      <c r="D425" t="s">
        <v>190</v>
      </c>
      <c r="E425">
        <v>23787.15161216</v>
      </c>
      <c r="F425">
        <v>421.6</v>
      </c>
      <c r="G425">
        <v>24.069965786888201</v>
      </c>
      <c r="H425">
        <f>(Table2[[#This Row],[1Y Return vs Nifty]]-AVERAGE(Table2[1Y Return vs Nifty]))/_xlfn.STDEV.P(Table2[1Y Return vs Nifty])</f>
        <v>-8.0839860949702538E-2</v>
      </c>
      <c r="I425">
        <v>25.868999272096499</v>
      </c>
      <c r="J425">
        <f>(Table2[[#This Row],[1M Return vs Nifty]]-AVERAGE(Table2[1M Return vs Nifty]))/_xlfn.STDEV.P(Table2[1M Return vs Nifty])</f>
        <v>2.5974072428816171</v>
      </c>
      <c r="K425">
        <v>10.2259962892127</v>
      </c>
      <c r="L425">
        <f>(Table2[[#This Row],[6M Return vs Nifty]]-AVERAGE(Table2[6M Return vs Nifty]))/_xlfn.STDEV.P(Table2[6M Return vs Nifty])</f>
        <v>-0.30788894043049581</v>
      </c>
      <c r="M425">
        <v>-9.2156147593874298</v>
      </c>
      <c r="N425">
        <f>(Table2[[#This Row],[1W Return vs Nifty]]-AVERAGE(Table2[1W Return vs Nifty]))/_xlfn.STDEV.P(Table2[1W Return vs Nifty])</f>
        <v>-1.5523005328485748</v>
      </c>
      <c r="O425">
        <v>409.49</v>
      </c>
      <c r="P425">
        <v>371.502959361303</v>
      </c>
      <c r="Q425">
        <v>331.88470871096399</v>
      </c>
      <c r="R425">
        <v>50.552799750821997</v>
      </c>
      <c r="S425" s="1">
        <f>(Table2[[#This Row],[Close Price]]-Table2[[#This Row],[20D EMA]])/Table2[[#This Row],[20D EMA]]</f>
        <v>2.9573371755110048E-2</v>
      </c>
      <c r="T425" s="1">
        <f>(Table2[[#This Row],[Close Price]]-Table2[[#This Row],[50D EMA]])/Table2[[#This Row],[50D EMA]]</f>
        <v>0.13484964083415402</v>
      </c>
      <c r="U425" s="1">
        <f>(Table2[[#This Row],[Close Price]]-Table2[[#This Row],[200D EMA]])/Table2[[#This Row],[200D EMA]]</f>
        <v>0.2703206533301552</v>
      </c>
      <c r="V425">
        <v>2.4272429208682902</v>
      </c>
      <c r="W425">
        <v>420.05</v>
      </c>
      <c r="X425">
        <v>430</v>
      </c>
      <c r="Y425">
        <v>420.05</v>
      </c>
      <c r="Z425">
        <v>446.8</v>
      </c>
      <c r="AA425">
        <v>415</v>
      </c>
      <c r="AB425">
        <v>469.7</v>
      </c>
      <c r="AC425" s="1">
        <f>(Table2[[#This Row],[Close Price]]/Table2[[#This Row],[Day Low]])-1</f>
        <v>3.6900369003689537E-3</v>
      </c>
      <c r="AD425" s="1">
        <f>(Table2[[#This Row],[Day High]]/Table2[[#This Row],[Close Price]])-1</f>
        <v>1.992409867172662E-2</v>
      </c>
      <c r="AE425" s="1">
        <f>(Table2[[#This Row],[Close Price]]/Table2[[#This Row],[Current Week Low]])-1</f>
        <v>3.6900369003689537E-3</v>
      </c>
      <c r="AF425" s="1">
        <f>(Table2[[#This Row],[Current Week High]]/Table2[[#This Row],[Close Price]])-1</f>
        <v>5.9772296015180304E-2</v>
      </c>
      <c r="AG425" s="1">
        <f>(Table2[[#This Row],[Close Price]]/Table2[[#This Row],[Current Month Low]])-1</f>
        <v>1.5903614457831283E-2</v>
      </c>
      <c r="AH425" s="1">
        <f>(Table2[[#This Row],[Current Month High]]/Table2[[#This Row],[Close Price]])-1</f>
        <v>0.11408918406072099</v>
      </c>
      <c r="AI425">
        <v>11.4089184060721</v>
      </c>
      <c r="AJ425">
        <v>65.658153241650297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0.37</v>
      </c>
      <c r="AM425" t="s">
        <v>3226</v>
      </c>
      <c r="AN425">
        <v>6.37</v>
      </c>
      <c r="AO425" t="s">
        <v>3226</v>
      </c>
      <c r="AP425">
        <v>1.1651274483187E-2</v>
      </c>
      <c r="AQ425">
        <f>(Table2[[#This Row],[Sharpe Ratio]]-AVERAGE(Table2[Sharpe Ratio]))/_xlfn.STDEV.P(Table2[Sharpe Ratio])</f>
        <v>-0.60010182622334152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5.6276082429502328E-2</v>
      </c>
      <c r="AS425">
        <f>_xlfn.RANK.AVG(Table2[[#This Row],[1Y Return vs Nifty Z-Score]],Table2[1Y Return vs Nifty Z-Score])</f>
        <v>323</v>
      </c>
      <c r="AT425">
        <f>_xlfn.RANK.AVG(Table2[[#This Row],[6M Return vs Nifty Z-Score]],Table2[6M Return vs Nifty Z-Score])</f>
        <v>415</v>
      </c>
      <c r="AU425">
        <f>_xlfn.RANK.AVG(Table2[[#This Row],[Sharpe Ratio Z-Score]],Table2[Sharpe Ratio Z-Score])</f>
        <v>494</v>
      </c>
      <c r="AV425">
        <f>(Table2[[#This Row],[Rank 1Y]]+Table2[[#This Row],[Rank 6M]]+Table2[[#This Row],[Rank Sharpe]])/3</f>
        <v>410.66666666666669</v>
      </c>
    </row>
    <row r="426" spans="1:48" x14ac:dyDescent="0.3">
      <c r="A426" t="s">
        <v>2080</v>
      </c>
      <c r="B426" t="s">
        <v>2081</v>
      </c>
      <c r="C426" t="s">
        <v>3174</v>
      </c>
      <c r="D426" t="s">
        <v>261</v>
      </c>
      <c r="E426">
        <v>3088.9232619999998</v>
      </c>
      <c r="F426">
        <v>318.7</v>
      </c>
      <c r="G426">
        <v>-7.8644724875574896</v>
      </c>
      <c r="H426">
        <f>(Table2[[#This Row],[1Y Return vs Nifty]]-AVERAGE(Table2[1Y Return vs Nifty]))/_xlfn.STDEV.P(Table2[1Y Return vs Nifty])</f>
        <v>-0.60603516951975667</v>
      </c>
      <c r="I426">
        <v>-3.62435036863114</v>
      </c>
      <c r="J426">
        <f>(Table2[[#This Row],[1M Return vs Nifty]]-AVERAGE(Table2[1M Return vs Nifty]))/_xlfn.STDEV.P(Table2[1M Return vs Nifty])</f>
        <v>-0.2213303807368304</v>
      </c>
      <c r="K426">
        <v>7.9716568906147298</v>
      </c>
      <c r="L426">
        <f>(Table2[[#This Row],[6M Return vs Nifty]]-AVERAGE(Table2[6M Return vs Nifty]))/_xlfn.STDEV.P(Table2[6M Return vs Nifty])</f>
        <v>-0.37183951013353761</v>
      </c>
      <c r="M426">
        <v>-6.2487468941587103</v>
      </c>
      <c r="N426">
        <f>(Table2[[#This Row],[1W Return vs Nifty]]-AVERAGE(Table2[1W Return vs Nifty]))/_xlfn.STDEV.P(Table2[1W Return vs Nifty])</f>
        <v>-0.84433650373457914</v>
      </c>
      <c r="O426">
        <v>320.2</v>
      </c>
      <c r="P426">
        <v>321.50152395466398</v>
      </c>
      <c r="Q426">
        <v>307.48656181612898</v>
      </c>
      <c r="R426">
        <v>47.362877303333399</v>
      </c>
      <c r="S426" s="1">
        <f>(Table2[[#This Row],[Close Price]]-Table2[[#This Row],[20D EMA]])/Table2[[#This Row],[20D EMA]]</f>
        <v>-4.6845721424109933E-3</v>
      </c>
      <c r="T426" s="1">
        <f>(Table2[[#This Row],[Close Price]]-Table2[[#This Row],[50D EMA]])/Table2[[#This Row],[50D EMA]]</f>
        <v>-8.713874572672458E-3</v>
      </c>
      <c r="U426" s="1">
        <f>(Table2[[#This Row],[Close Price]]-Table2[[#This Row],[200D EMA]])/Table2[[#This Row],[200D EMA]]</f>
        <v>3.646805934425331E-2</v>
      </c>
      <c r="V426">
        <v>0.80194717445819697</v>
      </c>
      <c r="W426">
        <v>314.39999999999998</v>
      </c>
      <c r="X426">
        <v>320.7</v>
      </c>
      <c r="Y426">
        <v>300.05</v>
      </c>
      <c r="Z426">
        <v>329.5</v>
      </c>
      <c r="AA426">
        <v>300.05</v>
      </c>
      <c r="AB426">
        <v>332.95</v>
      </c>
      <c r="AC426" s="1">
        <f>(Table2[[#This Row],[Close Price]]/Table2[[#This Row],[Day Low]])-1</f>
        <v>1.3676844783715003E-2</v>
      </c>
      <c r="AD426" s="1">
        <f>(Table2[[#This Row],[Day High]]/Table2[[#This Row],[Close Price]])-1</f>
        <v>6.2754941951679299E-3</v>
      </c>
      <c r="AE426" s="1">
        <f>(Table2[[#This Row],[Close Price]]/Table2[[#This Row],[Current Week Low]])-1</f>
        <v>6.2156307282119627E-2</v>
      </c>
      <c r="AF426" s="1">
        <f>(Table2[[#This Row],[Current Week High]]/Table2[[#This Row],[Close Price]])-1</f>
        <v>3.3887668653906466E-2</v>
      </c>
      <c r="AG426" s="1">
        <f>(Table2[[#This Row],[Close Price]]/Table2[[#This Row],[Current Month Low]])-1</f>
        <v>6.2156307282119627E-2</v>
      </c>
      <c r="AH426" s="1">
        <f>(Table2[[#This Row],[Current Month High]]/Table2[[#This Row],[Close Price]])-1</f>
        <v>4.4712896140571168E-2</v>
      </c>
      <c r="AI426">
        <v>25.996234703482902</v>
      </c>
      <c r="AJ426">
        <v>30.0020395676116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-0.15</v>
      </c>
      <c r="AM426" t="s">
        <v>3227</v>
      </c>
      <c r="AN426">
        <v>0.27</v>
      </c>
      <c r="AO426" t="s">
        <v>3226</v>
      </c>
      <c r="AP426">
        <v>8.5410425589280997E-2</v>
      </c>
      <c r="AQ426">
        <f>(Table2[[#This Row],[Sharpe Ratio]]-AVERAGE(Table2[Sharpe Ratio]))/_xlfn.STDEV.P(Table2[Sharpe Ratio])</f>
        <v>0.2578593745262715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526</v>
      </c>
      <c r="AT426">
        <f>_xlfn.RANK.AVG(Table2[[#This Row],[6M Return vs Nifty Z-Score]],Table2[6M Return vs Nifty Z-Score])</f>
        <v>440</v>
      </c>
      <c r="AU426">
        <f>_xlfn.RANK.AVG(Table2[[#This Row],[Sharpe Ratio Z-Score]],Table2[Sharpe Ratio Z-Score])</f>
        <v>276</v>
      </c>
      <c r="AV426">
        <f>(Table2[[#This Row],[Rank 1Y]]+Table2[[#This Row],[Rank 6M]]+Table2[[#This Row],[Rank Sharpe]])/3</f>
        <v>414</v>
      </c>
    </row>
    <row r="427" spans="1:48" x14ac:dyDescent="0.3">
      <c r="A427" t="s">
        <v>701</v>
      </c>
      <c r="B427" t="s">
        <v>702</v>
      </c>
      <c r="C427" t="s">
        <v>3178</v>
      </c>
      <c r="D427" t="s">
        <v>338</v>
      </c>
      <c r="E427">
        <v>26660.211997049999</v>
      </c>
      <c r="F427">
        <v>2101.35</v>
      </c>
      <c r="G427">
        <v>2.6639270686919398</v>
      </c>
      <c r="H427">
        <f>(Table2[[#This Row],[1Y Return vs Nifty]]-AVERAGE(Table2[1Y Return vs Nifty]))/_xlfn.STDEV.P(Table2[1Y Return vs Nifty])</f>
        <v>-0.4328846037833935</v>
      </c>
      <c r="I427">
        <v>-3.5478457463288899</v>
      </c>
      <c r="J427">
        <f>(Table2[[#This Row],[1M Return vs Nifty]]-AVERAGE(Table2[1M Return vs Nifty]))/_xlfn.STDEV.P(Table2[1M Return vs Nifty])</f>
        <v>-0.21401868301883764</v>
      </c>
      <c r="K427">
        <v>51.557901385177999</v>
      </c>
      <c r="L427">
        <f>(Table2[[#This Row],[6M Return vs Nifty]]-AVERAGE(Table2[6M Return vs Nifty]))/_xlfn.STDEV.P(Table2[6M Return vs Nifty])</f>
        <v>0.86460481957871549</v>
      </c>
      <c r="M427">
        <v>-7.5880505253641601</v>
      </c>
      <c r="N427">
        <f>(Table2[[#This Row],[1W Return vs Nifty]]-AVERAGE(Table2[1W Return vs Nifty]))/_xlfn.STDEV.P(Table2[1W Return vs Nifty])</f>
        <v>-1.1639256590413385</v>
      </c>
      <c r="O427">
        <v>2129.66</v>
      </c>
      <c r="P427">
        <v>2046.6064012869699</v>
      </c>
      <c r="Q427">
        <v>1730.74941019781</v>
      </c>
      <c r="R427">
        <v>38.029223795119798</v>
      </c>
      <c r="S427" s="1">
        <f>(Table2[[#This Row],[Close Price]]-Table2[[#This Row],[20D EMA]])/Table2[[#This Row],[20D EMA]]</f>
        <v>-1.3293201731731801E-2</v>
      </c>
      <c r="T427" s="1">
        <f>(Table2[[#This Row],[Close Price]]-Table2[[#This Row],[50D EMA]])/Table2[[#This Row],[50D EMA]]</f>
        <v>2.6748474293154519E-2</v>
      </c>
      <c r="U427" s="1">
        <f>(Table2[[#This Row],[Close Price]]-Table2[[#This Row],[200D EMA]])/Table2[[#This Row],[200D EMA]]</f>
        <v>0.21412723737969289</v>
      </c>
      <c r="V427">
        <v>0.55983485742717698</v>
      </c>
      <c r="W427">
        <v>2094</v>
      </c>
      <c r="X427">
        <v>2128.4</v>
      </c>
      <c r="Y427">
        <v>2090.5500000000002</v>
      </c>
      <c r="Z427">
        <v>2219.65</v>
      </c>
      <c r="AA427">
        <v>2090.5500000000002</v>
      </c>
      <c r="AB427">
        <v>2280</v>
      </c>
      <c r="AC427" s="1">
        <f>(Table2[[#This Row],[Close Price]]/Table2[[#This Row],[Day Low]])-1</f>
        <v>3.5100286532951941E-3</v>
      </c>
      <c r="AD427" s="1">
        <f>(Table2[[#This Row],[Day High]]/Table2[[#This Row],[Close Price]])-1</f>
        <v>1.2872677088538342E-2</v>
      </c>
      <c r="AE427" s="1">
        <f>(Table2[[#This Row],[Close Price]]/Table2[[#This Row],[Current Week Low]])-1</f>
        <v>5.1661046136182165E-3</v>
      </c>
      <c r="AF427" s="1">
        <f>(Table2[[#This Row],[Current Week High]]/Table2[[#This Row],[Close Price]])-1</f>
        <v>5.6297142313274984E-2</v>
      </c>
      <c r="AG427" s="1">
        <f>(Table2[[#This Row],[Close Price]]/Table2[[#This Row],[Current Month Low]])-1</f>
        <v>5.1661046136182165E-3</v>
      </c>
      <c r="AH427" s="1">
        <f>(Table2[[#This Row],[Current Month High]]/Table2[[#This Row],[Close Price]])-1</f>
        <v>8.5016774930401828E-2</v>
      </c>
      <c r="AI427">
        <v>8.5016774930401802</v>
      </c>
      <c r="AJ427">
        <v>77.164657280161805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0.02</v>
      </c>
      <c r="AM427" t="s">
        <v>3226</v>
      </c>
      <c r="AN427">
        <v>1.32</v>
      </c>
      <c r="AO427" t="s">
        <v>3226</v>
      </c>
      <c r="AP427">
        <v>-6.1577133040234003E-2</v>
      </c>
      <c r="AQ427">
        <f>(Table2[[#This Row],[Sharpe Ratio]]-AVERAGE(Table2[Sharpe Ratio]))/_xlfn.STDEV.P(Table2[Sharpe Ratio])</f>
        <v>-1.4518894553597821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-2.3981135816246359</v>
      </c>
      <c r="AS427">
        <f>_xlfn.RANK.AVG(Table2[[#This Row],[1Y Return vs Nifty Z-Score]],Table2[1Y Return vs Nifty Z-Score])</f>
        <v>452</v>
      </c>
      <c r="AT427">
        <f>_xlfn.RANK.AVG(Table2[[#This Row],[6M Return vs Nifty Z-Score]],Table2[6M Return vs Nifty Z-Score])</f>
        <v>115</v>
      </c>
      <c r="AU427">
        <f>_xlfn.RANK.AVG(Table2[[#This Row],[Sharpe Ratio Z-Score]],Table2[Sharpe Ratio Z-Score])</f>
        <v>678</v>
      </c>
      <c r="AV427">
        <f>(Table2[[#This Row],[Rank 1Y]]+Table2[[#This Row],[Rank 6M]]+Table2[[#This Row],[Rank Sharpe]])/3</f>
        <v>415</v>
      </c>
    </row>
    <row r="428" spans="1:48" x14ac:dyDescent="0.3">
      <c r="A428" t="s">
        <v>1372</v>
      </c>
      <c r="B428" t="s">
        <v>1373</v>
      </c>
      <c r="C428" t="s">
        <v>3177</v>
      </c>
      <c r="D428" t="s">
        <v>338</v>
      </c>
      <c r="E428">
        <v>8325.1937121560004</v>
      </c>
      <c r="F428">
        <v>216.38</v>
      </c>
      <c r="G428">
        <v>43.903593520240101</v>
      </c>
      <c r="H428">
        <f>(Table2[[#This Row],[1Y Return vs Nifty]]-AVERAGE(Table2[1Y Return vs Nifty]))/_xlfn.STDEV.P(Table2[1Y Return vs Nifty])</f>
        <v>0.24534493516167172</v>
      </c>
      <c r="I428">
        <v>-11.8427554987286</v>
      </c>
      <c r="J428">
        <f>(Table2[[#This Row],[1M Return vs Nifty]]-AVERAGE(Table2[1M Return vs Nifty]))/_xlfn.STDEV.P(Table2[1M Return vs Nifty])</f>
        <v>-1.0067795761837621</v>
      </c>
      <c r="K428">
        <v>5.0425015684753198</v>
      </c>
      <c r="L428">
        <f>(Table2[[#This Row],[6M Return vs Nifty]]-AVERAGE(Table2[6M Return vs Nifty]))/_xlfn.STDEV.P(Table2[6M Return vs Nifty])</f>
        <v>-0.45493309919825958</v>
      </c>
      <c r="M428">
        <v>-3.4359230262179001</v>
      </c>
      <c r="N428">
        <f>(Table2[[#This Row],[1W Return vs Nifty]]-AVERAGE(Table2[1W Return vs Nifty]))/_xlfn.STDEV.P(Table2[1W Return vs Nifty])</f>
        <v>-0.17313097346002065</v>
      </c>
      <c r="O428">
        <v>218.87</v>
      </c>
      <c r="P428">
        <v>220.69806262478599</v>
      </c>
      <c r="Q428">
        <v>204.946221095661</v>
      </c>
      <c r="R428">
        <v>45.769621277701397</v>
      </c>
      <c r="S428" s="1">
        <f>(Table2[[#This Row],[Close Price]]-Table2[[#This Row],[20D EMA]])/Table2[[#This Row],[20D EMA]]</f>
        <v>-1.1376616256225198E-2</v>
      </c>
      <c r="T428" s="1">
        <f>(Table2[[#This Row],[Close Price]]-Table2[[#This Row],[50D EMA]])/Table2[[#This Row],[50D EMA]]</f>
        <v>-1.9565475896937235E-2</v>
      </c>
      <c r="U428" s="1">
        <f>(Table2[[#This Row],[Close Price]]-Table2[[#This Row],[200D EMA]])/Table2[[#This Row],[200D EMA]]</f>
        <v>5.5789166754151305E-2</v>
      </c>
      <c r="V428">
        <v>0.60412202554814998</v>
      </c>
      <c r="W428">
        <v>216</v>
      </c>
      <c r="X428">
        <v>221.15</v>
      </c>
      <c r="Y428">
        <v>212.63</v>
      </c>
      <c r="Z428">
        <v>221.15</v>
      </c>
      <c r="AA428">
        <v>212.63</v>
      </c>
      <c r="AB428">
        <v>228.5</v>
      </c>
      <c r="AC428" s="1">
        <f>(Table2[[#This Row],[Close Price]]/Table2[[#This Row],[Day Low]])-1</f>
        <v>1.7592592592592382E-3</v>
      </c>
      <c r="AD428" s="1">
        <f>(Table2[[#This Row],[Day High]]/Table2[[#This Row],[Close Price]])-1</f>
        <v>2.2044551252426325E-2</v>
      </c>
      <c r="AE428" s="1">
        <f>(Table2[[#This Row],[Close Price]]/Table2[[#This Row],[Current Week Low]])-1</f>
        <v>1.76362695762593E-2</v>
      </c>
      <c r="AF428" s="1">
        <f>(Table2[[#This Row],[Current Week High]]/Table2[[#This Row],[Close Price]])-1</f>
        <v>2.2044551252426325E-2</v>
      </c>
      <c r="AG428" s="1">
        <f>(Table2[[#This Row],[Close Price]]/Table2[[#This Row],[Current Month Low]])-1</f>
        <v>1.76362695762593E-2</v>
      </c>
      <c r="AH428" s="1">
        <f>(Table2[[#This Row],[Current Month High]]/Table2[[#This Row],[Close Price]])-1</f>
        <v>5.6012570477863122E-2</v>
      </c>
      <c r="AI428">
        <v>21.083279415842402</v>
      </c>
      <c r="AJ428">
        <v>73.799196787148503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-0.2</v>
      </c>
      <c r="AM428" t="s">
        <v>3227</v>
      </c>
      <c r="AN428">
        <v>-5.73</v>
      </c>
      <c r="AO428" t="s">
        <v>3227</v>
      </c>
      <c r="AQ428">
        <f>(Table2[[#This Row],[Sharpe Ratio]]-AVERAGE(Table2[Sharpe Ratio]))/_xlfn.STDEV.P(Table2[Sharpe Ratio])</f>
        <v>-0.73562862250492922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227</v>
      </c>
      <c r="AT428">
        <f>_xlfn.RANK.AVG(Table2[[#This Row],[6M Return vs Nifty Z-Score]],Table2[6M Return vs Nifty Z-Score])</f>
        <v>472</v>
      </c>
      <c r="AU428">
        <f>_xlfn.RANK.AVG(Table2[[#This Row],[Sharpe Ratio Z-Score]],Table2[Sharpe Ratio Z-Score])</f>
        <v>551.5</v>
      </c>
      <c r="AV428">
        <f>(Table2[[#This Row],[Rank 1Y]]+Table2[[#This Row],[Rank 6M]]+Table2[[#This Row],[Rank Sharpe]])/3</f>
        <v>416.83333333333331</v>
      </c>
    </row>
    <row r="429" spans="1:48" x14ac:dyDescent="0.3">
      <c r="A429" t="s">
        <v>885</v>
      </c>
      <c r="B429" t="s">
        <v>886</v>
      </c>
      <c r="C429" t="s">
        <v>3178</v>
      </c>
      <c r="D429" t="s">
        <v>887</v>
      </c>
      <c r="E429">
        <v>17939.358077550001</v>
      </c>
      <c r="F429">
        <v>807.45</v>
      </c>
      <c r="G429">
        <v>-6.7889319569838298</v>
      </c>
      <c r="H429">
        <f>(Table2[[#This Row],[1Y Return vs Nifty]]-AVERAGE(Table2[1Y Return vs Nifty]))/_xlfn.STDEV.P(Table2[1Y Return vs Nifty])</f>
        <v>-0.58834677819814551</v>
      </c>
      <c r="I429">
        <v>4.6499983195027497</v>
      </c>
      <c r="J429">
        <f>(Table2[[#This Row],[1M Return vs Nifty]]-AVERAGE(Table2[1M Return vs Nifty]))/_xlfn.STDEV.P(Table2[1M Return vs Nifty])</f>
        <v>0.56946545094360013</v>
      </c>
      <c r="K429">
        <v>8.8873545537981897</v>
      </c>
      <c r="L429">
        <f>(Table2[[#This Row],[6M Return vs Nifty]]-AVERAGE(Table2[6M Return vs Nifty]))/_xlfn.STDEV.P(Table2[6M Return vs Nifty])</f>
        <v>-0.34586321425158395</v>
      </c>
      <c r="M429">
        <v>-3.0816448216305399</v>
      </c>
      <c r="N429">
        <f>(Table2[[#This Row],[1W Return vs Nifty]]-AVERAGE(Table2[1W Return vs Nifty]))/_xlfn.STDEV.P(Table2[1W Return vs Nifty])</f>
        <v>-8.8591911883847518E-2</v>
      </c>
      <c r="O429">
        <v>783.28</v>
      </c>
      <c r="P429">
        <v>750.27070533743404</v>
      </c>
      <c r="Q429">
        <v>702.49285918253395</v>
      </c>
      <c r="R429">
        <v>64.273410056718404</v>
      </c>
      <c r="S429" s="1">
        <f>(Table2[[#This Row],[Close Price]]-Table2[[#This Row],[20D EMA]])/Table2[[#This Row],[20D EMA]]</f>
        <v>3.0857420079665094E-2</v>
      </c>
      <c r="T429" s="1">
        <f>(Table2[[#This Row],[Close Price]]-Table2[[#This Row],[50D EMA]])/Table2[[#This Row],[50D EMA]]</f>
        <v>7.6211551718322307E-2</v>
      </c>
      <c r="U429" s="1">
        <f>(Table2[[#This Row],[Close Price]]-Table2[[#This Row],[200D EMA]])/Table2[[#This Row],[200D EMA]]</f>
        <v>0.14940670135722234</v>
      </c>
      <c r="V429">
        <v>0.64908274008439903</v>
      </c>
      <c r="W429">
        <v>796.5</v>
      </c>
      <c r="X429">
        <v>812</v>
      </c>
      <c r="Y429">
        <v>786.2</v>
      </c>
      <c r="Z429">
        <v>828.4</v>
      </c>
      <c r="AA429">
        <v>780</v>
      </c>
      <c r="AB429">
        <v>828.8</v>
      </c>
      <c r="AC429" s="1">
        <f>(Table2[[#This Row],[Close Price]]/Table2[[#This Row],[Day Low]])-1</f>
        <v>1.3747645951035947E-2</v>
      </c>
      <c r="AD429" s="1">
        <f>(Table2[[#This Row],[Day High]]/Table2[[#This Row],[Close Price]])-1</f>
        <v>5.6350238404854203E-3</v>
      </c>
      <c r="AE429" s="1">
        <f>(Table2[[#This Row],[Close Price]]/Table2[[#This Row],[Current Week Low]])-1</f>
        <v>2.702874586619175E-2</v>
      </c>
      <c r="AF429" s="1">
        <f>(Table2[[#This Row],[Current Week High]]/Table2[[#This Row],[Close Price]])-1</f>
        <v>2.594587900179568E-2</v>
      </c>
      <c r="AG429" s="1">
        <f>(Table2[[#This Row],[Close Price]]/Table2[[#This Row],[Current Month Low]])-1</f>
        <v>3.5192307692307745E-2</v>
      </c>
      <c r="AH429" s="1">
        <f>(Table2[[#This Row],[Current Month High]]/Table2[[#This Row],[Close Price]])-1</f>
        <v>2.6441265713047057E-2</v>
      </c>
      <c r="AI429">
        <v>5.2077528020310702</v>
      </c>
      <c r="AJ429">
        <v>35.934343434343397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0.09</v>
      </c>
      <c r="AM429" t="s">
        <v>3226</v>
      </c>
      <c r="AN429">
        <v>1.74</v>
      </c>
      <c r="AO429" t="s">
        <v>3226</v>
      </c>
      <c r="AP429">
        <v>7.5794124839329E-2</v>
      </c>
      <c r="AQ429">
        <f>(Table2[[#This Row],[Sharpe Ratio]]-AVERAGE(Table2[Sharpe Ratio]))/_xlfn.STDEV.P(Table2[Sharpe Ratio])</f>
        <v>0.14600324800536083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-0.30733320538461606</v>
      </c>
      <c r="AS429">
        <f>_xlfn.RANK.AVG(Table2[[#This Row],[1Y Return vs Nifty Z-Score]],Table2[1Y Return vs Nifty Z-Score])</f>
        <v>518</v>
      </c>
      <c r="AT429">
        <f>_xlfn.RANK.AVG(Table2[[#This Row],[6M Return vs Nifty Z-Score]],Table2[6M Return vs Nifty Z-Score])</f>
        <v>426</v>
      </c>
      <c r="AU429">
        <f>_xlfn.RANK.AVG(Table2[[#This Row],[Sharpe Ratio Z-Score]],Table2[Sharpe Ratio Z-Score])</f>
        <v>307</v>
      </c>
      <c r="AV429">
        <f>(Table2[[#This Row],[Rank 1Y]]+Table2[[#This Row],[Rank 6M]]+Table2[[#This Row],[Rank Sharpe]])/3</f>
        <v>417</v>
      </c>
    </row>
    <row r="430" spans="1:48" x14ac:dyDescent="0.3">
      <c r="A430" t="s">
        <v>1298</v>
      </c>
      <c r="B430" t="s">
        <v>1299</v>
      </c>
      <c r="C430" t="s">
        <v>3182</v>
      </c>
      <c r="D430" t="s">
        <v>383</v>
      </c>
      <c r="E430">
        <v>8874.0945931000006</v>
      </c>
      <c r="F430">
        <v>222.7</v>
      </c>
      <c r="G430">
        <v>6.2981663641222196</v>
      </c>
      <c r="H430">
        <f>(Table2[[#This Row],[1Y Return vs Nifty]]-AVERAGE(Table2[1Y Return vs Nifty]))/_xlfn.STDEV.P(Table2[1Y Return vs Nifty])</f>
        <v>-0.37311572944849486</v>
      </c>
      <c r="I430">
        <v>-8.8413943287709493</v>
      </c>
      <c r="J430">
        <f>(Table2[[#This Row],[1M Return vs Nifty]]-AVERAGE(Table2[1M Return vs Nifty]))/_xlfn.STDEV.P(Table2[1M Return vs Nifty])</f>
        <v>-0.71993356666354968</v>
      </c>
      <c r="K430">
        <v>2.3440171714713598</v>
      </c>
      <c r="L430">
        <f>(Table2[[#This Row],[6M Return vs Nifty]]-AVERAGE(Table2[6M Return vs Nifty]))/_xlfn.STDEV.P(Table2[6M Return vs Nifty])</f>
        <v>-0.531483069726432</v>
      </c>
      <c r="M430">
        <v>-9.8964471474747508</v>
      </c>
      <c r="N430">
        <f>(Table2[[#This Row],[1W Return vs Nifty]]-AVERAGE(Table2[1W Return vs Nifty]))/_xlfn.STDEV.P(Table2[1W Return vs Nifty])</f>
        <v>-1.7147630564650234</v>
      </c>
      <c r="O430">
        <v>230.33</v>
      </c>
      <c r="P430">
        <v>232.80793363826399</v>
      </c>
      <c r="Q430">
        <v>225.31365852285401</v>
      </c>
      <c r="R430">
        <v>35.728393040576897</v>
      </c>
      <c r="S430" s="1">
        <f>(Table2[[#This Row],[Close Price]]-Table2[[#This Row],[20D EMA]])/Table2[[#This Row],[20D EMA]]</f>
        <v>-3.3126383883992631E-2</v>
      </c>
      <c r="T430" s="1">
        <f>(Table2[[#This Row],[Close Price]]-Table2[[#This Row],[50D EMA]])/Table2[[#This Row],[50D EMA]]</f>
        <v>-4.3417479294196502E-2</v>
      </c>
      <c r="U430" s="1">
        <f>(Table2[[#This Row],[Close Price]]-Table2[[#This Row],[200D EMA]])/Table2[[#This Row],[200D EMA]]</f>
        <v>-1.1600089137911341E-2</v>
      </c>
      <c r="V430">
        <v>0.42605661349606899</v>
      </c>
      <c r="W430">
        <v>220.3</v>
      </c>
      <c r="X430">
        <v>224.65</v>
      </c>
      <c r="Y430">
        <v>219.3</v>
      </c>
      <c r="Z430">
        <v>230.8</v>
      </c>
      <c r="AA430">
        <v>219.3</v>
      </c>
      <c r="AB430">
        <v>244.25</v>
      </c>
      <c r="AC430" s="1">
        <f>(Table2[[#This Row],[Close Price]]/Table2[[#This Row],[Day Low]])-1</f>
        <v>1.0894235133908303E-2</v>
      </c>
      <c r="AD430" s="1">
        <f>(Table2[[#This Row],[Day High]]/Table2[[#This Row],[Close Price]])-1</f>
        <v>8.756174225415414E-3</v>
      </c>
      <c r="AE430" s="1">
        <f>(Table2[[#This Row],[Close Price]]/Table2[[#This Row],[Current Week Low]])-1</f>
        <v>1.5503875968992054E-2</v>
      </c>
      <c r="AF430" s="1">
        <f>(Table2[[#This Row],[Current Week High]]/Table2[[#This Row],[Close Price]])-1</f>
        <v>3.6371800628648421E-2</v>
      </c>
      <c r="AG430" s="1">
        <f>(Table2[[#This Row],[Close Price]]/Table2[[#This Row],[Current Month Low]])-1</f>
        <v>1.5503875968992054E-2</v>
      </c>
      <c r="AH430" s="1">
        <f>(Table2[[#This Row],[Current Month High]]/Table2[[#This Row],[Close Price]])-1</f>
        <v>9.6766951055231365E-2</v>
      </c>
      <c r="AI430">
        <v>44.701392007184502</v>
      </c>
      <c r="AJ430">
        <v>36.374770361298197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-0.11</v>
      </c>
      <c r="AM430" t="s">
        <v>3227</v>
      </c>
      <c r="AN430">
        <v>-5.32</v>
      </c>
      <c r="AO430" t="s">
        <v>3227</v>
      </c>
      <c r="AP430">
        <v>6.9658875064660994E-2</v>
      </c>
      <c r="AQ430">
        <f>(Table2[[#This Row],[Sharpe Ratio]]-AVERAGE(Table2[Sharpe Ratio]))/_xlfn.STDEV.P(Table2[Sharpe Ratio])</f>
        <v>7.4638458895985374E-2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426</v>
      </c>
      <c r="AT430">
        <f>_xlfn.RANK.AVG(Table2[[#This Row],[6M Return vs Nifty Z-Score]],Table2[6M Return vs Nifty Z-Score])</f>
        <v>500</v>
      </c>
      <c r="AU430">
        <f>_xlfn.RANK.AVG(Table2[[#This Row],[Sharpe Ratio Z-Score]],Table2[Sharpe Ratio Z-Score])</f>
        <v>327</v>
      </c>
      <c r="AV430">
        <f>(Table2[[#This Row],[Rank 1Y]]+Table2[[#This Row],[Rank 6M]]+Table2[[#This Row],[Rank Sharpe]])/3</f>
        <v>417.66666666666669</v>
      </c>
    </row>
    <row r="431" spans="1:48" x14ac:dyDescent="0.3">
      <c r="A431" t="s">
        <v>154</v>
      </c>
      <c r="B431" t="s">
        <v>155</v>
      </c>
      <c r="C431" t="s">
        <v>3168</v>
      </c>
      <c r="D431" t="s">
        <v>40</v>
      </c>
      <c r="E431">
        <v>184980.26517465001</v>
      </c>
      <c r="F431">
        <v>1846.5</v>
      </c>
      <c r="G431">
        <v>10.8949196207921</v>
      </c>
      <c r="H431">
        <f>(Table2[[#This Row],[1Y Return vs Nifty]]-AVERAGE(Table2[1Y Return vs Nifty]))/_xlfn.STDEV.P(Table2[1Y Return vs Nifty])</f>
        <v>-0.29751730419017408</v>
      </c>
      <c r="I431">
        <v>4.2200841805093701</v>
      </c>
      <c r="J431">
        <f>(Table2[[#This Row],[1M Return vs Nifty]]-AVERAGE(Table2[1M Return vs Nifty]))/_xlfn.STDEV.P(Table2[1M Return vs Nifty])</f>
        <v>0.52837770834169628</v>
      </c>
      <c r="K431">
        <v>8.87810378585562</v>
      </c>
      <c r="L431">
        <f>(Table2[[#This Row],[6M Return vs Nifty]]-AVERAGE(Table2[6M Return vs Nifty]))/_xlfn.STDEV.P(Table2[6M Return vs Nifty])</f>
        <v>-0.34612563786024103</v>
      </c>
      <c r="M431">
        <v>-3.5724254742006099</v>
      </c>
      <c r="N431">
        <f>(Table2[[#This Row],[1W Return vs Nifty]]-AVERAGE(Table2[1W Return vs Nifty]))/_xlfn.STDEV.P(Table2[1W Return vs Nifty])</f>
        <v>-0.20570364856643722</v>
      </c>
      <c r="O431">
        <v>1837.59</v>
      </c>
      <c r="P431">
        <v>1741.8658329535799</v>
      </c>
      <c r="Q431">
        <v>1545.04696852402</v>
      </c>
      <c r="R431">
        <v>46.151774971688702</v>
      </c>
      <c r="S431" s="1">
        <f>(Table2[[#This Row],[Close Price]]-Table2[[#This Row],[20D EMA]])/Table2[[#This Row],[20D EMA]]</f>
        <v>4.8487421024276806E-3</v>
      </c>
      <c r="T431" s="1">
        <f>(Table2[[#This Row],[Close Price]]-Table2[[#This Row],[50D EMA]])/Table2[[#This Row],[50D EMA]]</f>
        <v>6.0070164456350841E-2</v>
      </c>
      <c r="U431" s="1">
        <f>(Table2[[#This Row],[Close Price]]-Table2[[#This Row],[200D EMA]])/Table2[[#This Row],[200D EMA]]</f>
        <v>0.19510929933991417</v>
      </c>
      <c r="V431">
        <v>1.1168045540732601</v>
      </c>
      <c r="W431">
        <v>1841.75</v>
      </c>
      <c r="X431">
        <v>1871.75</v>
      </c>
      <c r="Y431">
        <v>1838.75</v>
      </c>
      <c r="Z431">
        <v>1932.85</v>
      </c>
      <c r="AA431">
        <v>1838.75</v>
      </c>
      <c r="AB431">
        <v>1936</v>
      </c>
      <c r="AC431" s="1">
        <f>(Table2[[#This Row],[Close Price]]/Table2[[#This Row],[Day Low]])-1</f>
        <v>2.5790688204154755E-3</v>
      </c>
      <c r="AD431" s="1">
        <f>(Table2[[#This Row],[Day High]]/Table2[[#This Row],[Close Price]])-1</f>
        <v>1.3674519360953097E-2</v>
      </c>
      <c r="AE431" s="1">
        <f>(Table2[[#This Row],[Close Price]]/Table2[[#This Row],[Current Week Low]])-1</f>
        <v>4.2148198504419199E-3</v>
      </c>
      <c r="AF431" s="1">
        <f>(Table2[[#This Row],[Current Week High]]/Table2[[#This Row],[Close Price]])-1</f>
        <v>4.6764148388843685E-2</v>
      </c>
      <c r="AG431" s="1">
        <f>(Table2[[#This Row],[Close Price]]/Table2[[#This Row],[Current Month Low]])-1</f>
        <v>4.2148198504419199E-3</v>
      </c>
      <c r="AH431" s="1">
        <f>(Table2[[#This Row],[Current Month High]]/Table2[[#This Row],[Close Price]])-1</f>
        <v>4.8470078526942961E-2</v>
      </c>
      <c r="AI431">
        <v>4.8470078526942899</v>
      </c>
      <c r="AJ431">
        <v>46.043421520939603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0.25</v>
      </c>
      <c r="AM431" t="s">
        <v>3226</v>
      </c>
      <c r="AN431">
        <v>0.15</v>
      </c>
      <c r="AO431" t="s">
        <v>3226</v>
      </c>
      <c r="AP431">
        <v>3.3362690534865999E-2</v>
      </c>
      <c r="AQ431">
        <f>(Table2[[#This Row],[Sharpe Ratio]]-AVERAGE(Table2[Sharpe Ratio]))/_xlfn.STDEV.P(Table2[Sharpe Ratio])</f>
        <v>-0.34755617858052412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-0.6685250608556802</v>
      </c>
      <c r="AS431">
        <f>_xlfn.RANK.AVG(Table2[[#This Row],[1Y Return vs Nifty Z-Score]],Table2[1Y Return vs Nifty Z-Score])</f>
        <v>395</v>
      </c>
      <c r="AT431">
        <f>_xlfn.RANK.AVG(Table2[[#This Row],[6M Return vs Nifty Z-Score]],Table2[6M Return vs Nifty Z-Score])</f>
        <v>427</v>
      </c>
      <c r="AU431">
        <f>_xlfn.RANK.AVG(Table2[[#This Row],[Sharpe Ratio Z-Score]],Table2[Sharpe Ratio Z-Score])</f>
        <v>432</v>
      </c>
      <c r="AV431">
        <f>(Table2[[#This Row],[Rank 1Y]]+Table2[[#This Row],[Rank 6M]]+Table2[[#This Row],[Rank Sharpe]])/3</f>
        <v>418</v>
      </c>
    </row>
    <row r="432" spans="1:48" x14ac:dyDescent="0.3">
      <c r="A432" t="s">
        <v>171</v>
      </c>
      <c r="B432" t="s">
        <v>172</v>
      </c>
      <c r="C432" t="s">
        <v>3170</v>
      </c>
      <c r="D432" t="s">
        <v>173</v>
      </c>
      <c r="E432">
        <v>152544.32344611001</v>
      </c>
      <c r="F432">
        <v>1491.3</v>
      </c>
      <c r="G432">
        <v>22.247346140250201</v>
      </c>
      <c r="H432">
        <f>(Table2[[#This Row],[1Y Return vs Nifty]]-AVERAGE(Table2[1Y Return vs Nifty]))/_xlfn.STDEV.P(Table2[1Y Return vs Nifty])</f>
        <v>-0.11081475136410118</v>
      </c>
      <c r="I432">
        <v>3.1410047537013899</v>
      </c>
      <c r="J432">
        <f>(Table2[[#This Row],[1M Return vs Nifty]]-AVERAGE(Table2[1M Return vs Nifty]))/_xlfn.STDEV.P(Table2[1M Return vs Nifty])</f>
        <v>0.425247958202497</v>
      </c>
      <c r="K432">
        <v>9.4165538320906705</v>
      </c>
      <c r="L432">
        <f>(Table2[[#This Row],[6M Return vs Nifty]]-AVERAGE(Table2[6M Return vs Nifty]))/_xlfn.STDEV.P(Table2[6M Return vs Nifty])</f>
        <v>-0.33085101362452207</v>
      </c>
      <c r="M432">
        <v>4.58161530520578</v>
      </c>
      <c r="N432">
        <f>(Table2[[#This Row],[1W Return vs Nifty]]-AVERAGE(Table2[1W Return vs Nifty]))/_xlfn.STDEV.P(Table2[1W Return vs Nifty])</f>
        <v>1.7400410984121562</v>
      </c>
      <c r="O432">
        <v>1469.81</v>
      </c>
      <c r="P432">
        <v>1441.49304760629</v>
      </c>
      <c r="Q432">
        <v>1298.40875995801</v>
      </c>
      <c r="R432">
        <v>56.516906944951003</v>
      </c>
      <c r="S432" s="1">
        <f>(Table2[[#This Row],[Close Price]]-Table2[[#This Row],[20D EMA]])/Table2[[#This Row],[20D EMA]]</f>
        <v>1.4620937400072125E-2</v>
      </c>
      <c r="T432" s="1">
        <f>(Table2[[#This Row],[Close Price]]-Table2[[#This Row],[50D EMA]])/Table2[[#This Row],[50D EMA]]</f>
        <v>3.4552336188105943E-2</v>
      </c>
      <c r="U432" s="1">
        <f>(Table2[[#This Row],[Close Price]]-Table2[[#This Row],[200D EMA]])/Table2[[#This Row],[200D EMA]]</f>
        <v>0.14855971862684286</v>
      </c>
      <c r="V432">
        <v>1.07925671785929</v>
      </c>
      <c r="W432">
        <v>1478</v>
      </c>
      <c r="X432">
        <v>1520</v>
      </c>
      <c r="Y432">
        <v>1425.15</v>
      </c>
      <c r="Z432">
        <v>1541.85</v>
      </c>
      <c r="AA432">
        <v>1417.1</v>
      </c>
      <c r="AB432">
        <v>1541.85</v>
      </c>
      <c r="AC432" s="1">
        <f>(Table2[[#This Row],[Close Price]]/Table2[[#This Row],[Day Low]])-1</f>
        <v>8.9986468200269343E-3</v>
      </c>
      <c r="AD432" s="1">
        <f>(Table2[[#This Row],[Day High]]/Table2[[#This Row],[Close Price]])-1</f>
        <v>1.9244954066921505E-2</v>
      </c>
      <c r="AE432" s="1">
        <f>(Table2[[#This Row],[Close Price]]/Table2[[#This Row],[Current Week Low]])-1</f>
        <v>4.6416166719292606E-2</v>
      </c>
      <c r="AF432" s="1">
        <f>(Table2[[#This Row],[Current Week High]]/Table2[[#This Row],[Close Price]])-1</f>
        <v>3.3896600281633438E-2</v>
      </c>
      <c r="AG432" s="1">
        <f>(Table2[[#This Row],[Close Price]]/Table2[[#This Row],[Current Month Low]])-1</f>
        <v>5.2360454449227323E-2</v>
      </c>
      <c r="AH432" s="1">
        <f>(Table2[[#This Row],[Current Month High]]/Table2[[#This Row],[Close Price]])-1</f>
        <v>3.3896600281633438E-2</v>
      </c>
      <c r="AI432">
        <v>3.3896600281633402</v>
      </c>
      <c r="AJ432">
        <v>55.3761200250052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-0.08</v>
      </c>
      <c r="AM432" t="s">
        <v>3227</v>
      </c>
      <c r="AN432">
        <v>0.93</v>
      </c>
      <c r="AO432" t="s">
        <v>3226</v>
      </c>
      <c r="AP432">
        <v>8.9279896261440003E-3</v>
      </c>
      <c r="AQ432">
        <f>(Table2[[#This Row],[Sharpe Ratio]]-AVERAGE(Table2[Sharpe Ratio]))/_xlfn.STDEV.P(Table2[Sharpe Ratio])</f>
        <v>-0.6317788820312521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1.0918444095947777</v>
      </c>
      <c r="AS432">
        <f>_xlfn.RANK.AVG(Table2[[#This Row],[1Y Return vs Nifty Z-Score]],Table2[1Y Return vs Nifty Z-Score])</f>
        <v>331</v>
      </c>
      <c r="AT432">
        <f>_xlfn.RANK.AVG(Table2[[#This Row],[6M Return vs Nifty Z-Score]],Table2[6M Return vs Nifty Z-Score])</f>
        <v>421</v>
      </c>
      <c r="AU432">
        <f>_xlfn.RANK.AVG(Table2[[#This Row],[Sharpe Ratio Z-Score]],Table2[Sharpe Ratio Z-Score])</f>
        <v>503</v>
      </c>
      <c r="AV432">
        <f>(Table2[[#This Row],[Rank 1Y]]+Table2[[#This Row],[Rank 6M]]+Table2[[#This Row],[Rank Sharpe]])/3</f>
        <v>418.33333333333331</v>
      </c>
    </row>
    <row r="433" spans="1:48" x14ac:dyDescent="0.3">
      <c r="A433" t="s">
        <v>957</v>
      </c>
      <c r="B433" t="s">
        <v>958</v>
      </c>
      <c r="C433" t="s">
        <v>3170</v>
      </c>
      <c r="D433" t="s">
        <v>173</v>
      </c>
      <c r="E433">
        <v>16041.43353631</v>
      </c>
      <c r="F433">
        <v>493.85</v>
      </c>
      <c r="G433">
        <v>20.159246109397198</v>
      </c>
      <c r="H433">
        <f>(Table2[[#This Row],[1Y Return vs Nifty]]-AVERAGE(Table2[1Y Return vs Nifty]))/_xlfn.STDEV.P(Table2[1Y Return vs Nifty])</f>
        <v>-0.14515574495240996</v>
      </c>
      <c r="I433">
        <v>0.57006724774900197</v>
      </c>
      <c r="J433">
        <f>(Table2[[#This Row],[1M Return vs Nifty]]-AVERAGE(Table2[1M Return vs Nifty]))/_xlfn.STDEV.P(Table2[1M Return vs Nifty])</f>
        <v>0.17953838759500654</v>
      </c>
      <c r="K433">
        <v>15.155005272117</v>
      </c>
      <c r="L433">
        <f>(Table2[[#This Row],[6M Return vs Nifty]]-AVERAGE(Table2[6M Return vs Nifty]))/_xlfn.STDEV.P(Table2[6M Return vs Nifty])</f>
        <v>-0.16806397320320984</v>
      </c>
      <c r="M433">
        <v>-10.133235154040699</v>
      </c>
      <c r="N433">
        <f>(Table2[[#This Row],[1W Return vs Nifty]]-AVERAGE(Table2[1W Return vs Nifty]))/_xlfn.STDEV.P(Table2[1W Return vs Nifty])</f>
        <v>-1.771266210224915</v>
      </c>
      <c r="O433">
        <v>502.49</v>
      </c>
      <c r="P433">
        <v>482.98601198468998</v>
      </c>
      <c r="Q433">
        <v>439.70602917498098</v>
      </c>
      <c r="R433">
        <v>41.362415100796902</v>
      </c>
      <c r="S433" s="1">
        <f>(Table2[[#This Row],[Close Price]]-Table2[[#This Row],[20D EMA]])/Table2[[#This Row],[20D EMA]]</f>
        <v>-1.7194372027303999E-2</v>
      </c>
      <c r="T433" s="1">
        <f>(Table2[[#This Row],[Close Price]]-Table2[[#This Row],[50D EMA]])/Table2[[#This Row],[50D EMA]]</f>
        <v>2.2493380234072734E-2</v>
      </c>
      <c r="U433" s="1">
        <f>(Table2[[#This Row],[Close Price]]-Table2[[#This Row],[200D EMA]])/Table2[[#This Row],[200D EMA]]</f>
        <v>0.12313674871961433</v>
      </c>
      <c r="V433">
        <v>2.72707739066181</v>
      </c>
      <c r="W433">
        <v>490</v>
      </c>
      <c r="X433">
        <v>503.9</v>
      </c>
      <c r="Y433">
        <v>490</v>
      </c>
      <c r="Z433">
        <v>547</v>
      </c>
      <c r="AA433">
        <v>490</v>
      </c>
      <c r="AB433">
        <v>547</v>
      </c>
      <c r="AC433" s="1">
        <f>(Table2[[#This Row],[Close Price]]/Table2[[#This Row],[Day Low]])-1</f>
        <v>7.8571428571430069E-3</v>
      </c>
      <c r="AD433" s="1">
        <f>(Table2[[#This Row],[Day High]]/Table2[[#This Row],[Close Price]])-1</f>
        <v>2.0350308798217975E-2</v>
      </c>
      <c r="AE433" s="1">
        <f>(Table2[[#This Row],[Close Price]]/Table2[[#This Row],[Current Week Low]])-1</f>
        <v>7.8571428571430069E-3</v>
      </c>
      <c r="AF433" s="1">
        <f>(Table2[[#This Row],[Current Week High]]/Table2[[#This Row],[Close Price]])-1</f>
        <v>0.10762377240052645</v>
      </c>
      <c r="AG433" s="1">
        <f>(Table2[[#This Row],[Close Price]]/Table2[[#This Row],[Current Month Low]])-1</f>
        <v>7.8571428571430069E-3</v>
      </c>
      <c r="AH433" s="1">
        <f>(Table2[[#This Row],[Current Month High]]/Table2[[#This Row],[Close Price]])-1</f>
        <v>0.10762377240052645</v>
      </c>
      <c r="AI433">
        <v>10.762377240052601</v>
      </c>
      <c r="AJ433">
        <v>92.684354272337103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0.04</v>
      </c>
      <c r="AM433" t="s">
        <v>3226</v>
      </c>
      <c r="AN433">
        <v>-3.87</v>
      </c>
      <c r="AO433" t="s">
        <v>3227</v>
      </c>
      <c r="AQ433">
        <f>(Table2[[#This Row],[Sharpe Ratio]]-AVERAGE(Table2[Sharpe Ratio]))/_xlfn.STDEV.P(Table2[Sharpe Ratio])</f>
        <v>-0.73562862250492922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-2.6405761632904579</v>
      </c>
      <c r="AS433">
        <f>_xlfn.RANK.AVG(Table2[[#This Row],[1Y Return vs Nifty Z-Score]],Table2[1Y Return vs Nifty Z-Score])</f>
        <v>347</v>
      </c>
      <c r="AT433">
        <f>_xlfn.RANK.AVG(Table2[[#This Row],[6M Return vs Nifty Z-Score]],Table2[6M Return vs Nifty Z-Score])</f>
        <v>359</v>
      </c>
      <c r="AU433">
        <f>_xlfn.RANK.AVG(Table2[[#This Row],[Sharpe Ratio Z-Score]],Table2[Sharpe Ratio Z-Score])</f>
        <v>551.5</v>
      </c>
      <c r="AV433">
        <f>(Table2[[#This Row],[Rank 1Y]]+Table2[[#This Row],[Rank 6M]]+Table2[[#This Row],[Rank Sharpe]])/3</f>
        <v>419.16666666666669</v>
      </c>
    </row>
    <row r="434" spans="1:48" x14ac:dyDescent="0.3">
      <c r="A434" t="s">
        <v>1589</v>
      </c>
      <c r="B434" t="s">
        <v>1590</v>
      </c>
      <c r="C434" t="s">
        <v>3172</v>
      </c>
      <c r="D434" t="s">
        <v>54</v>
      </c>
      <c r="E434">
        <v>6176.7799601199904</v>
      </c>
      <c r="F434">
        <v>1509.2</v>
      </c>
      <c r="G434">
        <v>-8.7464176923544592</v>
      </c>
      <c r="H434">
        <f>(Table2[[#This Row],[1Y Return vs Nifty]]-AVERAGE(Table2[1Y Return vs Nifty]))/_xlfn.STDEV.P(Table2[1Y Return vs Nifty])</f>
        <v>-0.62053968279769567</v>
      </c>
      <c r="I434">
        <v>12.6538754378204</v>
      </c>
      <c r="J434">
        <f>(Table2[[#This Row],[1M Return vs Nifty]]-AVERAGE(Table2[1M Return vs Nifty]))/_xlfn.STDEV.P(Table2[1M Return vs Nifty])</f>
        <v>1.3344117809822302</v>
      </c>
      <c r="K434">
        <v>32.699168630779702</v>
      </c>
      <c r="L434">
        <f>(Table2[[#This Row],[6M Return vs Nifty]]-AVERAGE(Table2[6M Return vs Nifty]))/_xlfn.STDEV.P(Table2[6M Return vs Nifty])</f>
        <v>0.32962472551158256</v>
      </c>
      <c r="M434">
        <v>-1.5163164832854401</v>
      </c>
      <c r="N434">
        <f>(Table2[[#This Row],[1W Return vs Nifty]]-AVERAGE(Table2[1W Return vs Nifty]))/_xlfn.STDEV.P(Table2[1W Return vs Nifty])</f>
        <v>0.28493202232603704</v>
      </c>
      <c r="O434">
        <v>1392.76</v>
      </c>
      <c r="P434">
        <v>1345.84921140759</v>
      </c>
      <c r="Q434">
        <v>1247.36345165014</v>
      </c>
      <c r="R434">
        <v>80.468557922334696</v>
      </c>
      <c r="S434" s="1">
        <f>(Table2[[#This Row],[Close Price]]-Table2[[#This Row],[20D EMA]])/Table2[[#This Row],[20D EMA]]</f>
        <v>8.3603779545650403E-2</v>
      </c>
      <c r="T434" s="1">
        <f>(Table2[[#This Row],[Close Price]]-Table2[[#This Row],[50D EMA]])/Table2[[#This Row],[50D EMA]]</f>
        <v>0.1213737669924891</v>
      </c>
      <c r="U434" s="1">
        <f>(Table2[[#This Row],[Close Price]]-Table2[[#This Row],[200D EMA]])/Table2[[#This Row],[200D EMA]]</f>
        <v>0.20991199317526574</v>
      </c>
      <c r="V434">
        <v>1.43583823522738</v>
      </c>
      <c r="W434">
        <v>1454.3</v>
      </c>
      <c r="X434">
        <v>1550</v>
      </c>
      <c r="Y434">
        <v>1393.5</v>
      </c>
      <c r="Z434">
        <v>1550</v>
      </c>
      <c r="AA434">
        <v>1352.05</v>
      </c>
      <c r="AB434">
        <v>1550</v>
      </c>
      <c r="AC434" s="1">
        <f>(Table2[[#This Row],[Close Price]]/Table2[[#This Row],[Day Low]])-1</f>
        <v>3.7750120332806114E-2</v>
      </c>
      <c r="AD434" s="1">
        <f>(Table2[[#This Row],[Day High]]/Table2[[#This Row],[Close Price]])-1</f>
        <v>2.7034190299496386E-2</v>
      </c>
      <c r="AE434" s="1">
        <f>(Table2[[#This Row],[Close Price]]/Table2[[#This Row],[Current Week Low]])-1</f>
        <v>8.3028345891639876E-2</v>
      </c>
      <c r="AF434" s="1">
        <f>(Table2[[#This Row],[Current Week High]]/Table2[[#This Row],[Close Price]])-1</f>
        <v>2.7034190299496386E-2</v>
      </c>
      <c r="AG434" s="1">
        <f>(Table2[[#This Row],[Close Price]]/Table2[[#This Row],[Current Month Low]])-1</f>
        <v>0.11623090862024332</v>
      </c>
      <c r="AH434" s="1">
        <f>(Table2[[#This Row],[Current Month High]]/Table2[[#This Row],[Close Price]])-1</f>
        <v>2.7034190299496386E-2</v>
      </c>
      <c r="AI434">
        <v>2.7034190299496301</v>
      </c>
      <c r="AJ434">
        <v>50.251381352979202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-7.0000000000000007E-2</v>
      </c>
      <c r="AM434" t="s">
        <v>3227</v>
      </c>
      <c r="AN434">
        <v>10.31</v>
      </c>
      <c r="AO434" t="s">
        <v>3226</v>
      </c>
      <c r="AP434">
        <v>7.126335933977E-3</v>
      </c>
      <c r="AQ434">
        <f>(Table2[[#This Row],[Sharpe Ratio]]-AVERAGE(Table2[Sharpe Ratio]))/_xlfn.STDEV.P(Table2[Sharpe Ratio])</f>
        <v>-0.6527355896653082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0.67569325635684596</v>
      </c>
      <c r="AS434">
        <f>_xlfn.RANK.AVG(Table2[[#This Row],[1Y Return vs Nifty Z-Score]],Table2[1Y Return vs Nifty Z-Score])</f>
        <v>532</v>
      </c>
      <c r="AT434">
        <f>_xlfn.RANK.AVG(Table2[[#This Row],[6M Return vs Nifty Z-Score]],Table2[6M Return vs Nifty Z-Score])</f>
        <v>215</v>
      </c>
      <c r="AU434">
        <f>_xlfn.RANK.AVG(Table2[[#This Row],[Sharpe Ratio Z-Score]],Table2[Sharpe Ratio Z-Score])</f>
        <v>512</v>
      </c>
      <c r="AV434">
        <f>(Table2[[#This Row],[Rank 1Y]]+Table2[[#This Row],[Rank 6M]]+Table2[[#This Row],[Rank Sharpe]])/3</f>
        <v>419.66666666666669</v>
      </c>
    </row>
    <row r="435" spans="1:48" x14ac:dyDescent="0.3">
      <c r="A435" t="s">
        <v>705</v>
      </c>
      <c r="B435" t="s">
        <v>706</v>
      </c>
      <c r="C435" t="s">
        <v>3172</v>
      </c>
      <c r="D435" t="s">
        <v>279</v>
      </c>
      <c r="E435">
        <v>26549.210431200001</v>
      </c>
      <c r="F435">
        <v>1307.2</v>
      </c>
      <c r="G435">
        <v>-6.5192999155200895E-2</v>
      </c>
      <c r="H435">
        <f>(Table2[[#This Row],[1Y Return vs Nifty]]-AVERAGE(Table2[1Y Return vs Nifty]))/_xlfn.STDEV.P(Table2[1Y Return vs Nifty])</f>
        <v>-0.47776784374646075</v>
      </c>
      <c r="I435">
        <v>8.2166253711715793</v>
      </c>
      <c r="J435">
        <f>(Table2[[#This Row],[1M Return vs Nifty]]-AVERAGE(Table2[1M Return vs Nifty]))/_xlfn.STDEV.P(Table2[1M Return vs Nifty])</f>
        <v>0.91033503620330392</v>
      </c>
      <c r="K435">
        <v>-5.2027721040506103</v>
      </c>
      <c r="L435">
        <f>(Table2[[#This Row],[6M Return vs Nifty]]-AVERAGE(Table2[6M Return vs Nifty]))/_xlfn.STDEV.P(Table2[6M Return vs Nifty])</f>
        <v>-0.74556861243512551</v>
      </c>
      <c r="M435">
        <v>2.7330489065480799</v>
      </c>
      <c r="N435">
        <f>(Table2[[#This Row],[1W Return vs Nifty]]-AVERAGE(Table2[1W Return vs Nifty]))/_xlfn.STDEV.P(Table2[1W Return vs Nifty])</f>
        <v>1.2989299417555169</v>
      </c>
      <c r="O435">
        <v>1296.47</v>
      </c>
      <c r="P435">
        <v>1266.80107450637</v>
      </c>
      <c r="Q435">
        <v>1215.6402385430599</v>
      </c>
      <c r="R435">
        <v>49.311286960657597</v>
      </c>
      <c r="S435" s="1">
        <f>(Table2[[#This Row],[Close Price]]-Table2[[#This Row],[20D EMA]])/Table2[[#This Row],[20D EMA]]</f>
        <v>8.2763195446096081E-3</v>
      </c>
      <c r="T435" s="1">
        <f>(Table2[[#This Row],[Close Price]]-Table2[[#This Row],[50D EMA]])/Table2[[#This Row],[50D EMA]]</f>
        <v>3.1890504599841885E-2</v>
      </c>
      <c r="U435" s="1">
        <f>(Table2[[#This Row],[Close Price]]-Table2[[#This Row],[200D EMA]])/Table2[[#This Row],[200D EMA]]</f>
        <v>7.531813981961813E-2</v>
      </c>
      <c r="V435">
        <v>1.2659064352095799</v>
      </c>
      <c r="W435">
        <v>1304</v>
      </c>
      <c r="X435">
        <v>1367.25</v>
      </c>
      <c r="Y435">
        <v>1304</v>
      </c>
      <c r="Z435">
        <v>1392.95</v>
      </c>
      <c r="AA435">
        <v>1252.05</v>
      </c>
      <c r="AB435">
        <v>1392.95</v>
      </c>
      <c r="AC435" s="1">
        <f>(Table2[[#This Row],[Close Price]]/Table2[[#This Row],[Day Low]])-1</f>
        <v>2.4539877300613355E-3</v>
      </c>
      <c r="AD435" s="1">
        <f>(Table2[[#This Row],[Day High]]/Table2[[#This Row],[Close Price]])-1</f>
        <v>4.5937882496940086E-2</v>
      </c>
      <c r="AE435" s="1">
        <f>(Table2[[#This Row],[Close Price]]/Table2[[#This Row],[Current Week Low]])-1</f>
        <v>2.4539877300613355E-3</v>
      </c>
      <c r="AF435" s="1">
        <f>(Table2[[#This Row],[Current Week High]]/Table2[[#This Row],[Close Price]])-1</f>
        <v>6.5598225214198225E-2</v>
      </c>
      <c r="AG435" s="1">
        <f>(Table2[[#This Row],[Close Price]]/Table2[[#This Row],[Current Month Low]])-1</f>
        <v>4.4047761670859886E-2</v>
      </c>
      <c r="AH435" s="1">
        <f>(Table2[[#This Row],[Current Month High]]/Table2[[#This Row],[Close Price]])-1</f>
        <v>6.5598225214198225E-2</v>
      </c>
      <c r="AI435">
        <v>10.533965728274101</v>
      </c>
      <c r="AJ435">
        <v>33.394560946987099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-0.09</v>
      </c>
      <c r="AM435" t="s">
        <v>3227</v>
      </c>
      <c r="AN435">
        <v>2.6</v>
      </c>
      <c r="AO435" t="s">
        <v>3226</v>
      </c>
      <c r="AP435">
        <v>0.108241253920694</v>
      </c>
      <c r="AQ435">
        <f>(Table2[[#This Row],[Sharpe Ratio]]-AVERAGE(Table2[Sharpe Ratio]))/_xlfn.STDEV.P(Table2[Sharpe Ratio])</f>
        <v>0.5234259462070161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1.5093544679842505</v>
      </c>
      <c r="AS435">
        <f>_xlfn.RANK.AVG(Table2[[#This Row],[1Y Return vs Nifty Z-Score]],Table2[1Y Return vs Nifty Z-Score])</f>
        <v>474</v>
      </c>
      <c r="AT435">
        <f>_xlfn.RANK.AVG(Table2[[#This Row],[6M Return vs Nifty Z-Score]],Table2[6M Return vs Nifty Z-Score])</f>
        <v>581</v>
      </c>
      <c r="AU435">
        <f>_xlfn.RANK.AVG(Table2[[#This Row],[Sharpe Ratio Z-Score]],Table2[Sharpe Ratio Z-Score])</f>
        <v>207</v>
      </c>
      <c r="AV435">
        <f>(Table2[[#This Row],[Rank 1Y]]+Table2[[#This Row],[Rank 6M]]+Table2[[#This Row],[Rank Sharpe]])/3</f>
        <v>420.66666666666669</v>
      </c>
    </row>
    <row r="436" spans="1:48" x14ac:dyDescent="0.3">
      <c r="A436" t="s">
        <v>1559</v>
      </c>
      <c r="B436" t="s">
        <v>1560</v>
      </c>
      <c r="C436" t="s">
        <v>3182</v>
      </c>
      <c r="D436" t="s">
        <v>383</v>
      </c>
      <c r="E436">
        <v>6406.7775810499998</v>
      </c>
      <c r="F436">
        <v>329.45</v>
      </c>
      <c r="G436">
        <v>17.273466146603699</v>
      </c>
      <c r="H436">
        <f>(Table2[[#This Row],[1Y Return vs Nifty]]-AVERAGE(Table2[1Y Return vs Nifty]))/_xlfn.STDEV.P(Table2[1Y Return vs Nifty])</f>
        <v>-0.19261542108635377</v>
      </c>
      <c r="I436">
        <v>-12.2228307362547</v>
      </c>
      <c r="J436">
        <f>(Table2[[#This Row],[1M Return vs Nifty]]-AVERAGE(Table2[1M Return vs Nifty]))/_xlfn.STDEV.P(Table2[1M Return vs Nifty])</f>
        <v>-1.0431041166266395</v>
      </c>
      <c r="K436">
        <v>21.631193313061701</v>
      </c>
      <c r="L436">
        <f>(Table2[[#This Row],[6M Return vs Nifty]]-AVERAGE(Table2[6M Return vs Nifty]))/_xlfn.STDEV.P(Table2[6M Return vs Nifty])</f>
        <v>1.5651005552878888E-2</v>
      </c>
      <c r="M436">
        <v>-5.9143149833624999</v>
      </c>
      <c r="N436">
        <f>(Table2[[#This Row],[1W Return vs Nifty]]-AVERAGE(Table2[1W Return vs Nifty]))/_xlfn.STDEV.P(Table2[1W Return vs Nifty])</f>
        <v>-0.76453323180378652</v>
      </c>
      <c r="O436">
        <v>338.83</v>
      </c>
      <c r="P436">
        <v>334.09966699809098</v>
      </c>
      <c r="Q436">
        <v>292.12863364857998</v>
      </c>
      <c r="R436">
        <v>31.743427651456098</v>
      </c>
      <c r="S436" s="1">
        <f>(Table2[[#This Row],[Close Price]]-Table2[[#This Row],[20D EMA]])/Table2[[#This Row],[20D EMA]]</f>
        <v>-2.7683499099843568E-2</v>
      </c>
      <c r="T436" s="1">
        <f>(Table2[[#This Row],[Close Price]]-Table2[[#This Row],[50D EMA]])/Table2[[#This Row],[50D EMA]]</f>
        <v>-1.3917005784137943E-2</v>
      </c>
      <c r="U436" s="1">
        <f>(Table2[[#This Row],[Close Price]]-Table2[[#This Row],[200D EMA]])/Table2[[#This Row],[200D EMA]]</f>
        <v>0.12775661832696703</v>
      </c>
      <c r="V436">
        <v>0.36864165394312298</v>
      </c>
      <c r="W436">
        <v>328</v>
      </c>
      <c r="X436">
        <v>333</v>
      </c>
      <c r="Y436">
        <v>326</v>
      </c>
      <c r="Z436">
        <v>342.2</v>
      </c>
      <c r="AA436">
        <v>326</v>
      </c>
      <c r="AB436">
        <v>358.8</v>
      </c>
      <c r="AC436" s="1">
        <f>(Table2[[#This Row],[Close Price]]/Table2[[#This Row],[Day Low]])-1</f>
        <v>4.4207317073170493E-3</v>
      </c>
      <c r="AD436" s="1">
        <f>(Table2[[#This Row],[Day High]]/Table2[[#This Row],[Close Price]])-1</f>
        <v>1.0775534982546686E-2</v>
      </c>
      <c r="AE436" s="1">
        <f>(Table2[[#This Row],[Close Price]]/Table2[[#This Row],[Current Week Low]])-1</f>
        <v>1.0582822085889454E-2</v>
      </c>
      <c r="AF436" s="1">
        <f>(Table2[[#This Row],[Current Week High]]/Table2[[#This Row],[Close Price]])-1</f>
        <v>3.8700865078160618E-2</v>
      </c>
      <c r="AG436" s="1">
        <f>(Table2[[#This Row],[Close Price]]/Table2[[#This Row],[Current Month Low]])-1</f>
        <v>1.0582822085889454E-2</v>
      </c>
      <c r="AH436" s="1">
        <f>(Table2[[#This Row],[Current Month High]]/Table2[[#This Row],[Close Price]])-1</f>
        <v>8.9087873728942224E-2</v>
      </c>
      <c r="AI436">
        <v>13.2797086052511</v>
      </c>
      <c r="AJ436">
        <v>60.628961482203799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0.02</v>
      </c>
      <c r="AM436" t="s">
        <v>3226</v>
      </c>
      <c r="AN436">
        <v>-6.54</v>
      </c>
      <c r="AO436" t="s">
        <v>3227</v>
      </c>
      <c r="AP436">
        <v>-1.3002041876324E-2</v>
      </c>
      <c r="AQ436">
        <f>(Table2[[#This Row],[Sharpe Ratio]]-AVERAGE(Table2[Sharpe Ratio]))/_xlfn.STDEV.P(Table2[Sharpe Ratio])</f>
        <v>-0.88686744905218928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-2.8714692130160904</v>
      </c>
      <c r="AS436">
        <f>_xlfn.RANK.AVG(Table2[[#This Row],[1Y Return vs Nifty Z-Score]],Table2[1Y Return vs Nifty Z-Score])</f>
        <v>358</v>
      </c>
      <c r="AT436">
        <f>_xlfn.RANK.AVG(Table2[[#This Row],[6M Return vs Nifty Z-Score]],Table2[6M Return vs Nifty Z-Score])</f>
        <v>303</v>
      </c>
      <c r="AU436">
        <f>_xlfn.RANK.AVG(Table2[[#This Row],[Sharpe Ratio Z-Score]],Table2[Sharpe Ratio Z-Score])</f>
        <v>605</v>
      </c>
      <c r="AV436">
        <f>(Table2[[#This Row],[Rank 1Y]]+Table2[[#This Row],[Rank 6M]]+Table2[[#This Row],[Rank Sharpe]])/3</f>
        <v>422</v>
      </c>
    </row>
    <row r="437" spans="1:48" x14ac:dyDescent="0.3">
      <c r="A437" t="s">
        <v>2043</v>
      </c>
      <c r="B437" t="s">
        <v>2044</v>
      </c>
      <c r="C437" t="s">
        <v>3180</v>
      </c>
      <c r="D437" t="s">
        <v>127</v>
      </c>
      <c r="E437">
        <v>3313.3935839999999</v>
      </c>
      <c r="F437">
        <v>575.20000000000005</v>
      </c>
      <c r="G437">
        <v>-16.851396764981999</v>
      </c>
      <c r="H437">
        <f>(Table2[[#This Row],[1Y Return vs Nifty]]-AVERAGE(Table2[1Y Return vs Nifty]))/_xlfn.STDEV.P(Table2[1Y Return vs Nifty])</f>
        <v>-0.75383455864364757</v>
      </c>
      <c r="I437">
        <v>-6.6186431513620301</v>
      </c>
      <c r="J437">
        <f>(Table2[[#This Row],[1M Return vs Nifty]]-AVERAGE(Table2[1M Return vs Nifty]))/_xlfn.STDEV.P(Table2[1M Return vs Nifty])</f>
        <v>-0.50750085054191796</v>
      </c>
      <c r="K437">
        <v>-0.98315473241032603</v>
      </c>
      <c r="L437">
        <f>(Table2[[#This Row],[6M Return vs Nifty]]-AVERAGE(Table2[6M Return vs Nifty]))/_xlfn.STDEV.P(Table2[6M Return vs Nifty])</f>
        <v>-0.6258674995445499</v>
      </c>
      <c r="M437">
        <v>-1.71534797014614</v>
      </c>
      <c r="N437">
        <f>(Table2[[#This Row],[1W Return vs Nifty]]-AVERAGE(Table2[1W Return vs Nifty]))/_xlfn.STDEV.P(Table2[1W Return vs Nifty])</f>
        <v>0.237438456801983</v>
      </c>
      <c r="O437">
        <v>575.48</v>
      </c>
      <c r="P437">
        <v>583.17326572079799</v>
      </c>
      <c r="Q437">
        <v>566.19520120475295</v>
      </c>
      <c r="R437">
        <v>52.566147314399998</v>
      </c>
      <c r="S437" s="1">
        <f>(Table2[[#This Row],[Close Price]]-Table2[[#This Row],[20D EMA]])/Table2[[#This Row],[20D EMA]]</f>
        <v>-4.8655035796200166E-4</v>
      </c>
      <c r="T437" s="1">
        <f>(Table2[[#This Row],[Close Price]]-Table2[[#This Row],[50D EMA]])/Table2[[#This Row],[50D EMA]]</f>
        <v>-1.3672207197192143E-2</v>
      </c>
      <c r="U437" s="1">
        <f>(Table2[[#This Row],[Close Price]]-Table2[[#This Row],[200D EMA]])/Table2[[#This Row],[200D EMA]]</f>
        <v>1.5904053542111701E-2</v>
      </c>
      <c r="V437">
        <v>0.49254732497363501</v>
      </c>
      <c r="W437">
        <v>565.9</v>
      </c>
      <c r="X437">
        <v>588.1</v>
      </c>
      <c r="Y437">
        <v>548.25</v>
      </c>
      <c r="Z437">
        <v>588.1</v>
      </c>
      <c r="AA437">
        <v>548.25</v>
      </c>
      <c r="AB437">
        <v>596</v>
      </c>
      <c r="AC437" s="1">
        <f>(Table2[[#This Row],[Close Price]]/Table2[[#This Row],[Day Low]])-1</f>
        <v>1.6433998939742178E-2</v>
      </c>
      <c r="AD437" s="1">
        <f>(Table2[[#This Row],[Day High]]/Table2[[#This Row],[Close Price]])-1</f>
        <v>2.2426981919332345E-2</v>
      </c>
      <c r="AE437" s="1">
        <f>(Table2[[#This Row],[Close Price]]/Table2[[#This Row],[Current Week Low]])-1</f>
        <v>4.9156406748745995E-2</v>
      </c>
      <c r="AF437" s="1">
        <f>(Table2[[#This Row],[Current Week High]]/Table2[[#This Row],[Close Price]])-1</f>
        <v>2.2426981919332345E-2</v>
      </c>
      <c r="AG437" s="1">
        <f>(Table2[[#This Row],[Close Price]]/Table2[[#This Row],[Current Month Low]])-1</f>
        <v>4.9156406748745995E-2</v>
      </c>
      <c r="AH437" s="1">
        <f>(Table2[[#This Row],[Current Month High]]/Table2[[#This Row],[Close Price]])-1</f>
        <v>3.6161335187760768E-2</v>
      </c>
      <c r="AI437">
        <v>20.297287899860901</v>
      </c>
      <c r="AJ437">
        <v>25.043478260869499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0.01</v>
      </c>
      <c r="AM437" t="s">
        <v>3226</v>
      </c>
      <c r="AN437">
        <v>0.57999999999999996</v>
      </c>
      <c r="AO437" t="s">
        <v>3226</v>
      </c>
      <c r="AP437">
        <v>0.13070108228986299</v>
      </c>
      <c r="AQ437">
        <f>(Table2[[#This Row],[Sharpe Ratio]]-AVERAGE(Table2[Sharpe Ratio]))/_xlfn.STDEV.P(Table2[Sharpe Ratio])</f>
        <v>0.78467707270825893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582</v>
      </c>
      <c r="AT437">
        <f>_xlfn.RANK.AVG(Table2[[#This Row],[6M Return vs Nifty Z-Score]],Table2[6M Return vs Nifty Z-Score])</f>
        <v>532</v>
      </c>
      <c r="AU437">
        <f>_xlfn.RANK.AVG(Table2[[#This Row],[Sharpe Ratio Z-Score]],Table2[Sharpe Ratio Z-Score])</f>
        <v>153</v>
      </c>
      <c r="AV437">
        <f>(Table2[[#This Row],[Rank 1Y]]+Table2[[#This Row],[Rank 6M]]+Table2[[#This Row],[Rank Sharpe]])/3</f>
        <v>422.33333333333331</v>
      </c>
    </row>
    <row r="438" spans="1:48" x14ac:dyDescent="0.3">
      <c r="A438" t="s">
        <v>1503</v>
      </c>
      <c r="B438" t="s">
        <v>1504</v>
      </c>
      <c r="C438" t="s">
        <v>3182</v>
      </c>
      <c r="D438" t="s">
        <v>383</v>
      </c>
      <c r="E438">
        <v>6952.5061863179899</v>
      </c>
      <c r="F438">
        <v>85.33</v>
      </c>
      <c r="G438">
        <v>-2.0431494140501001</v>
      </c>
      <c r="H438">
        <f>(Table2[[#This Row],[1Y Return vs Nifty]]-AVERAGE(Table2[1Y Return vs Nifty]))/_xlfn.STDEV.P(Table2[1Y Return vs Nifty])</f>
        <v>-0.51029741012653118</v>
      </c>
      <c r="I438">
        <v>-9.3895833435415295</v>
      </c>
      <c r="J438">
        <f>(Table2[[#This Row],[1M Return vs Nifty]]-AVERAGE(Table2[1M Return vs Nifty]))/_xlfn.STDEV.P(Table2[1M Return vs Nifty])</f>
        <v>-0.77232507253219407</v>
      </c>
      <c r="K438">
        <v>8.3977976485420402</v>
      </c>
      <c r="L438">
        <f>(Table2[[#This Row],[6M Return vs Nifty]]-AVERAGE(Table2[6M Return vs Nifty]))/_xlfn.STDEV.P(Table2[6M Return vs Nifty])</f>
        <v>-0.3597508493666246</v>
      </c>
      <c r="M438">
        <v>-3.30107818331251</v>
      </c>
      <c r="N438">
        <f>(Table2[[#This Row],[1W Return vs Nifty]]-AVERAGE(Table2[1W Return vs Nifty]))/_xlfn.STDEV.P(Table2[1W Return vs Nifty])</f>
        <v>-0.14095384167488662</v>
      </c>
      <c r="O438">
        <v>85.72</v>
      </c>
      <c r="P438">
        <v>84.658419676241394</v>
      </c>
      <c r="Q438">
        <v>77.032918491305693</v>
      </c>
      <c r="R438">
        <v>48.020250983215199</v>
      </c>
      <c r="S438" s="1">
        <f>(Table2[[#This Row],[Close Price]]-Table2[[#This Row],[20D EMA]])/Table2[[#This Row],[20D EMA]]</f>
        <v>-4.5496966868875475E-3</v>
      </c>
      <c r="T438" s="1">
        <f>(Table2[[#This Row],[Close Price]]-Table2[[#This Row],[50D EMA]])/Table2[[#This Row],[50D EMA]]</f>
        <v>7.9328237678771285E-3</v>
      </c>
      <c r="U438" s="1">
        <f>(Table2[[#This Row],[Close Price]]-Table2[[#This Row],[200D EMA]])/Table2[[#This Row],[200D EMA]]</f>
        <v>0.10770825864050254</v>
      </c>
      <c r="V438">
        <v>0.408101579338707</v>
      </c>
      <c r="W438">
        <v>83.92</v>
      </c>
      <c r="X438">
        <v>86.65</v>
      </c>
      <c r="Y438">
        <v>83.92</v>
      </c>
      <c r="Z438">
        <v>88.85</v>
      </c>
      <c r="AA438">
        <v>82.55</v>
      </c>
      <c r="AB438">
        <v>88.85</v>
      </c>
      <c r="AC438" s="1">
        <f>(Table2[[#This Row],[Close Price]]/Table2[[#This Row],[Day Low]])-1</f>
        <v>1.6801715919923632E-2</v>
      </c>
      <c r="AD438" s="1">
        <f>(Table2[[#This Row],[Day High]]/Table2[[#This Row],[Close Price]])-1</f>
        <v>1.5469354271651303E-2</v>
      </c>
      <c r="AE438" s="1">
        <f>(Table2[[#This Row],[Close Price]]/Table2[[#This Row],[Current Week Low]])-1</f>
        <v>1.6801715919923632E-2</v>
      </c>
      <c r="AF438" s="1">
        <f>(Table2[[#This Row],[Current Week High]]/Table2[[#This Row],[Close Price]])-1</f>
        <v>4.125161139106992E-2</v>
      </c>
      <c r="AG438" s="1">
        <f>(Table2[[#This Row],[Close Price]]/Table2[[#This Row],[Current Month Low]])-1</f>
        <v>3.3676559660811733E-2</v>
      </c>
      <c r="AH438" s="1">
        <f>(Table2[[#This Row],[Current Month High]]/Table2[[#This Row],[Close Price]])-1</f>
        <v>4.125161139106992E-2</v>
      </c>
      <c r="AI438">
        <v>15.2584085315832</v>
      </c>
      <c r="AJ438">
        <v>45.490196078431303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-0.02</v>
      </c>
      <c r="AM438" t="s">
        <v>3227</v>
      </c>
      <c r="AN438">
        <v>-1.27</v>
      </c>
      <c r="AO438" t="s">
        <v>3227</v>
      </c>
      <c r="AP438">
        <v>6.4593306386474994E-2</v>
      </c>
      <c r="AQ438">
        <f>(Table2[[#This Row],[Sharpe Ratio]]-AVERAGE(Table2[Sharpe Ratio]))/_xlfn.STDEV.P(Table2[Sharpe Ratio])</f>
        <v>1.5716124237269136E-2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-1.7676110494629673</v>
      </c>
      <c r="AS438">
        <f>_xlfn.RANK.AVG(Table2[[#This Row],[1Y Return vs Nifty Z-Score]],Table2[1Y Return vs Nifty Z-Score])</f>
        <v>487</v>
      </c>
      <c r="AT438">
        <f>_xlfn.RANK.AVG(Table2[[#This Row],[6M Return vs Nifty Z-Score]],Table2[6M Return vs Nifty Z-Score])</f>
        <v>433</v>
      </c>
      <c r="AU438">
        <f>_xlfn.RANK.AVG(Table2[[#This Row],[Sharpe Ratio Z-Score]],Table2[Sharpe Ratio Z-Score])</f>
        <v>348</v>
      </c>
      <c r="AV438">
        <f>(Table2[[#This Row],[Rank 1Y]]+Table2[[#This Row],[Rank 6M]]+Table2[[#This Row],[Rank Sharpe]])/3</f>
        <v>422.66666666666669</v>
      </c>
    </row>
    <row r="439" spans="1:48" x14ac:dyDescent="0.3">
      <c r="A439" t="s">
        <v>1315</v>
      </c>
      <c r="B439" t="s">
        <v>1316</v>
      </c>
      <c r="C439" t="s">
        <v>3172</v>
      </c>
      <c r="D439" t="s">
        <v>54</v>
      </c>
      <c r="E439">
        <v>8701.8930451249998</v>
      </c>
      <c r="F439">
        <v>501.65</v>
      </c>
      <c r="G439">
        <v>-4.9929455902888504</v>
      </c>
      <c r="H439">
        <f>(Table2[[#This Row],[1Y Return vs Nifty]]-AVERAGE(Table2[1Y Return vs Nifty]))/_xlfn.STDEV.P(Table2[1Y Return vs Nifty])</f>
        <v>-0.55880989998730257</v>
      </c>
      <c r="I439">
        <v>0.86073877346452499</v>
      </c>
      <c r="J439">
        <f>(Table2[[#This Row],[1M Return vs Nifty]]-AVERAGE(Table2[1M Return vs Nifty]))/_xlfn.STDEV.P(Table2[1M Return vs Nifty])</f>
        <v>0.20731843888214507</v>
      </c>
      <c r="K439">
        <v>33.854198758331897</v>
      </c>
      <c r="L439">
        <f>(Table2[[#This Row],[6M Return vs Nifty]]-AVERAGE(Table2[6M Return vs Nifty]))/_xlfn.STDEV.P(Table2[6M Return vs Nifty])</f>
        <v>0.36239034843733997</v>
      </c>
      <c r="M439">
        <v>2.20057758338461</v>
      </c>
      <c r="N439">
        <f>(Table2[[#This Row],[1W Return vs Nifty]]-AVERAGE(Table2[1W Return vs Nifty]))/_xlfn.STDEV.P(Table2[1W Return vs Nifty])</f>
        <v>1.1718698364665305</v>
      </c>
      <c r="O439">
        <v>488.89</v>
      </c>
      <c r="P439">
        <v>466.25859162322399</v>
      </c>
      <c r="Q439">
        <v>402.70004069866297</v>
      </c>
      <c r="R439">
        <v>55.740322284761902</v>
      </c>
      <c r="S439" s="1">
        <f>(Table2[[#This Row],[Close Price]]-Table2[[#This Row],[20D EMA]])/Table2[[#This Row],[20D EMA]]</f>
        <v>2.6099940681952979E-2</v>
      </c>
      <c r="T439" s="1">
        <f>(Table2[[#This Row],[Close Price]]-Table2[[#This Row],[50D EMA]])/Table2[[#This Row],[50D EMA]]</f>
        <v>7.5905107192909826E-2</v>
      </c>
      <c r="U439" s="1">
        <f>(Table2[[#This Row],[Close Price]]-Table2[[#This Row],[200D EMA]])/Table2[[#This Row],[200D EMA]]</f>
        <v>0.24571628830646286</v>
      </c>
      <c r="V439">
        <v>0.82822453851078504</v>
      </c>
      <c r="W439">
        <v>499.7</v>
      </c>
      <c r="X439">
        <v>515.20000000000005</v>
      </c>
      <c r="Y439">
        <v>494</v>
      </c>
      <c r="Z439">
        <v>535</v>
      </c>
      <c r="AA439">
        <v>460.5</v>
      </c>
      <c r="AB439">
        <v>535</v>
      </c>
      <c r="AC439" s="1">
        <f>(Table2[[#This Row],[Close Price]]/Table2[[#This Row],[Day Low]])-1</f>
        <v>3.9023414048429128E-3</v>
      </c>
      <c r="AD439" s="1">
        <f>(Table2[[#This Row],[Day High]]/Table2[[#This Row],[Close Price]])-1</f>
        <v>2.7010864148310665E-2</v>
      </c>
      <c r="AE439" s="1">
        <f>(Table2[[#This Row],[Close Price]]/Table2[[#This Row],[Current Week Low]])-1</f>
        <v>1.5485829959514197E-2</v>
      </c>
      <c r="AF439" s="1">
        <f>(Table2[[#This Row],[Current Week High]]/Table2[[#This Row],[Close Price]])-1</f>
        <v>6.6480613973886271E-2</v>
      </c>
      <c r="AG439" s="1">
        <f>(Table2[[#This Row],[Close Price]]/Table2[[#This Row],[Current Month Low]])-1</f>
        <v>8.9359391965255108E-2</v>
      </c>
      <c r="AH439" s="1">
        <f>(Table2[[#This Row],[Current Month High]]/Table2[[#This Row],[Close Price]])-1</f>
        <v>6.6480613973886271E-2</v>
      </c>
      <c r="AI439">
        <v>7.3457589953154603</v>
      </c>
      <c r="AJ439">
        <v>57.0109546165884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</v>
      </c>
      <c r="AM439" t="s">
        <v>3228</v>
      </c>
      <c r="AN439">
        <v>2.82</v>
      </c>
      <c r="AO439" t="s">
        <v>3226</v>
      </c>
      <c r="AQ439">
        <f>(Table2[[#This Row],[Sharpe Ratio]]-AVERAGE(Table2[Sharpe Ratio]))/_xlfn.STDEV.P(Table2[Sharpe Ratio])</f>
        <v>-0.73562862250492922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0.44714010129378401</v>
      </c>
      <c r="AS439">
        <f>_xlfn.RANK.AVG(Table2[[#This Row],[1Y Return vs Nifty Z-Score]],Table2[1Y Return vs Nifty Z-Score])</f>
        <v>509</v>
      </c>
      <c r="AT439">
        <f>_xlfn.RANK.AVG(Table2[[#This Row],[6M Return vs Nifty Z-Score]],Table2[6M Return vs Nifty Z-Score])</f>
        <v>211</v>
      </c>
      <c r="AU439">
        <f>_xlfn.RANK.AVG(Table2[[#This Row],[Sharpe Ratio Z-Score]],Table2[Sharpe Ratio Z-Score])</f>
        <v>551.5</v>
      </c>
      <c r="AV439">
        <f>(Table2[[#This Row],[Rank 1Y]]+Table2[[#This Row],[Rank 6M]]+Table2[[#This Row],[Rank Sharpe]])/3</f>
        <v>423.83333333333331</v>
      </c>
    </row>
    <row r="440" spans="1:48" x14ac:dyDescent="0.3">
      <c r="A440" t="s">
        <v>264</v>
      </c>
      <c r="B440" t="s">
        <v>265</v>
      </c>
      <c r="C440" t="s">
        <v>3168</v>
      </c>
      <c r="D440" t="s">
        <v>40</v>
      </c>
      <c r="E440">
        <v>104295.9278218</v>
      </c>
      <c r="F440">
        <v>2109.25</v>
      </c>
      <c r="G440">
        <v>29.203365724481099</v>
      </c>
      <c r="H440">
        <f>(Table2[[#This Row],[1Y Return vs Nifty]]-AVERAGE(Table2[1Y Return vs Nifty]))/_xlfn.STDEV.P(Table2[1Y Return vs Nifty])</f>
        <v>3.5842814469088094E-3</v>
      </c>
      <c r="I440">
        <v>2.3976372715880201</v>
      </c>
      <c r="J440">
        <f>(Table2[[#This Row],[1M Return vs Nifty]]-AVERAGE(Table2[1M Return vs Nifty]))/_xlfn.STDEV.P(Table2[1M Return vs Nifty])</f>
        <v>0.3542028610693464</v>
      </c>
      <c r="K440">
        <v>13.089567008043</v>
      </c>
      <c r="L440">
        <f>(Table2[[#This Row],[6M Return vs Nifty]]-AVERAGE(Table2[6M Return vs Nifty]))/_xlfn.STDEV.P(Table2[6M Return vs Nifty])</f>
        <v>-0.22665583996299835</v>
      </c>
      <c r="M440">
        <v>-8.9619400862380392</v>
      </c>
      <c r="N440">
        <f>(Table2[[#This Row],[1W Return vs Nifty]]-AVERAGE(Table2[1W Return vs Nifty]))/_xlfn.STDEV.P(Table2[1W Return vs Nifty])</f>
        <v>-1.4917678256822671</v>
      </c>
      <c r="O440">
        <v>2132.52</v>
      </c>
      <c r="P440">
        <v>2025.7851765774001</v>
      </c>
      <c r="Q440">
        <v>1746.76300911465</v>
      </c>
      <c r="R440">
        <v>36.271393093170097</v>
      </c>
      <c r="S440" s="1">
        <f>(Table2[[#This Row],[Close Price]]-Table2[[#This Row],[20D EMA]])/Table2[[#This Row],[20D EMA]]</f>
        <v>-1.0911972689587896E-2</v>
      </c>
      <c r="T440" s="1">
        <f>(Table2[[#This Row],[Close Price]]-Table2[[#This Row],[50D EMA]])/Table2[[#This Row],[50D EMA]]</f>
        <v>4.120122132772993E-2</v>
      </c>
      <c r="U440" s="1">
        <f>(Table2[[#This Row],[Close Price]]-Table2[[#This Row],[200D EMA]])/Table2[[#This Row],[200D EMA]]</f>
        <v>0.20751927364724604</v>
      </c>
      <c r="V440">
        <v>1.00275161598818</v>
      </c>
      <c r="W440">
        <v>2105.0500000000002</v>
      </c>
      <c r="X440">
        <v>2141.3000000000002</v>
      </c>
      <c r="Y440">
        <v>2105.0500000000002</v>
      </c>
      <c r="Z440">
        <v>2273.4499999999998</v>
      </c>
      <c r="AA440">
        <v>2105.0500000000002</v>
      </c>
      <c r="AB440">
        <v>2285</v>
      </c>
      <c r="AC440" s="1">
        <f>(Table2[[#This Row],[Close Price]]/Table2[[#This Row],[Day Low]])-1</f>
        <v>1.9952020142037785E-3</v>
      </c>
      <c r="AD440" s="1">
        <f>(Table2[[#This Row],[Day High]]/Table2[[#This Row],[Close Price]])-1</f>
        <v>1.5194974517008575E-2</v>
      </c>
      <c r="AE440" s="1">
        <f>(Table2[[#This Row],[Close Price]]/Table2[[#This Row],[Current Week Low]])-1</f>
        <v>1.9952020142037785E-3</v>
      </c>
      <c r="AF440" s="1">
        <f>(Table2[[#This Row],[Current Week High]]/Table2[[#This Row],[Close Price]])-1</f>
        <v>7.7847576152660913E-2</v>
      </c>
      <c r="AG440" s="1">
        <f>(Table2[[#This Row],[Close Price]]/Table2[[#This Row],[Current Month Low]])-1</f>
        <v>1.9952020142037785E-3</v>
      </c>
      <c r="AH440" s="1">
        <f>(Table2[[#This Row],[Current Month High]]/Table2[[#This Row],[Close Price]])-1</f>
        <v>8.3323456204812185E-2</v>
      </c>
      <c r="AI440">
        <v>8.3323456204812096</v>
      </c>
      <c r="AJ440">
        <v>66.607424960505497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0.16</v>
      </c>
      <c r="AM440" t="s">
        <v>3226</v>
      </c>
      <c r="AN440">
        <v>-1.52</v>
      </c>
      <c r="AO440" t="s">
        <v>3227</v>
      </c>
      <c r="AP440">
        <v>-4.6152165473480004E-3</v>
      </c>
      <c r="AQ440">
        <f>(Table2[[#This Row],[Sharpe Ratio]]-AVERAGE(Table2[Sharpe Ratio]))/_xlfn.STDEV.P(Table2[Sharpe Ratio])</f>
        <v>-0.78931249320168706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-2.1499490163306971</v>
      </c>
      <c r="AS440">
        <f>_xlfn.RANK.AVG(Table2[[#This Row],[1Y Return vs Nifty Z-Score]],Table2[1Y Return vs Nifty Z-Score])</f>
        <v>299</v>
      </c>
      <c r="AT440">
        <f>_xlfn.RANK.AVG(Table2[[#This Row],[6M Return vs Nifty Z-Score]],Table2[6M Return vs Nifty Z-Score])</f>
        <v>384</v>
      </c>
      <c r="AU440">
        <f>_xlfn.RANK.AVG(Table2[[#This Row],[Sharpe Ratio Z-Score]],Table2[Sharpe Ratio Z-Score])</f>
        <v>590</v>
      </c>
      <c r="AV440">
        <f>(Table2[[#This Row],[Rank 1Y]]+Table2[[#This Row],[Rank 6M]]+Table2[[#This Row],[Rank Sharpe]])/3</f>
        <v>424.33333333333331</v>
      </c>
    </row>
    <row r="441" spans="1:48" x14ac:dyDescent="0.3">
      <c r="A441" t="s">
        <v>1977</v>
      </c>
      <c r="B441" t="s">
        <v>1978</v>
      </c>
      <c r="C441" t="s">
        <v>3180</v>
      </c>
      <c r="D441" t="s">
        <v>514</v>
      </c>
      <c r="E441">
        <v>3558.92292</v>
      </c>
      <c r="F441">
        <v>822.15</v>
      </c>
      <c r="G441">
        <v>3.8394076515585498</v>
      </c>
      <c r="H441">
        <f>(Table2[[#This Row],[1Y Return vs Nifty]]-AVERAGE(Table2[1Y Return vs Nifty]))/_xlfn.STDEV.P(Table2[1Y Return vs Nifty])</f>
        <v>-0.41355259355258406</v>
      </c>
      <c r="I441">
        <v>-12.400027046421201</v>
      </c>
      <c r="J441">
        <f>(Table2[[#This Row],[1M Return vs Nifty]]-AVERAGE(Table2[1M Return vs Nifty]))/_xlfn.STDEV.P(Table2[1M Return vs Nifty])</f>
        <v>-1.0600391176460882</v>
      </c>
      <c r="K441">
        <v>-33.552339846074098</v>
      </c>
      <c r="L441">
        <f>(Table2[[#This Row],[6M Return vs Nifty]]-AVERAGE(Table2[6M Return vs Nifty]))/_xlfn.STDEV.P(Table2[6M Return vs Nifty])</f>
        <v>-1.5497824806152722</v>
      </c>
      <c r="M441">
        <v>-6.5430850956239501</v>
      </c>
      <c r="N441">
        <f>(Table2[[#This Row],[1W Return vs Nifty]]-AVERAGE(Table2[1W Return vs Nifty]))/_xlfn.STDEV.P(Table2[1W Return vs Nifty])</f>
        <v>-0.91457247934835451</v>
      </c>
      <c r="O441">
        <v>850.72</v>
      </c>
      <c r="P441">
        <v>932.99152960641095</v>
      </c>
      <c r="Q441">
        <v>969.23551043200996</v>
      </c>
      <c r="R441">
        <v>45.032783241611703</v>
      </c>
      <c r="S441" s="1">
        <f>(Table2[[#This Row],[Close Price]]-Table2[[#This Row],[20D EMA]])/Table2[[#This Row],[20D EMA]]</f>
        <v>-3.358331766033483E-2</v>
      </c>
      <c r="T441" s="1">
        <f>(Table2[[#This Row],[Close Price]]-Table2[[#This Row],[50D EMA]])/Table2[[#This Row],[50D EMA]]</f>
        <v>-0.11880228929106168</v>
      </c>
      <c r="U441" s="1">
        <f>(Table2[[#This Row],[Close Price]]-Table2[[#This Row],[200D EMA]])/Table2[[#This Row],[200D EMA]]</f>
        <v>-0.15175414937743117</v>
      </c>
      <c r="V441">
        <v>0.77725382266230103</v>
      </c>
      <c r="W441">
        <v>811.6</v>
      </c>
      <c r="X441">
        <v>827</v>
      </c>
      <c r="Y441">
        <v>784.15</v>
      </c>
      <c r="Z441">
        <v>831</v>
      </c>
      <c r="AA441">
        <v>784.15</v>
      </c>
      <c r="AB441">
        <v>907.3</v>
      </c>
      <c r="AC441" s="1">
        <f>(Table2[[#This Row],[Close Price]]/Table2[[#This Row],[Day Low]])-1</f>
        <v>1.2999014292754962E-2</v>
      </c>
      <c r="AD441" s="1">
        <f>(Table2[[#This Row],[Day High]]/Table2[[#This Row],[Close Price]])-1</f>
        <v>5.8991668187071689E-3</v>
      </c>
      <c r="AE441" s="1">
        <f>(Table2[[#This Row],[Close Price]]/Table2[[#This Row],[Current Week Low]])-1</f>
        <v>4.8460116049225288E-2</v>
      </c>
      <c r="AF441" s="1">
        <f>(Table2[[#This Row],[Current Week High]]/Table2[[#This Row],[Close Price]])-1</f>
        <v>1.0764459040321084E-2</v>
      </c>
      <c r="AG441" s="1">
        <f>(Table2[[#This Row],[Close Price]]/Table2[[#This Row],[Current Month Low]])-1</f>
        <v>4.8460116049225288E-2</v>
      </c>
      <c r="AH441" s="1">
        <f>(Table2[[#This Row],[Current Month High]]/Table2[[#This Row],[Close Price]])-1</f>
        <v>0.10356990816760936</v>
      </c>
      <c r="AI441">
        <v>81.834215167548507</v>
      </c>
      <c r="AJ441">
        <v>34.184755998041403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-0.28000000000000003</v>
      </c>
      <c r="AM441" t="s">
        <v>3227</v>
      </c>
      <c r="AN441">
        <v>-6.13</v>
      </c>
      <c r="AO441" t="s">
        <v>3227</v>
      </c>
      <c r="AP441">
        <v>0.15616056793573599</v>
      </c>
      <c r="AQ441">
        <f>(Table2[[#This Row],[Sharpe Ratio]]-AVERAGE(Table2[Sharpe Ratio]))/_xlfn.STDEV.P(Table2[Sharpe Ratio])</f>
        <v>1.0808199993504291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442</v>
      </c>
      <c r="AT441">
        <f>_xlfn.RANK.AVG(Table2[[#This Row],[6M Return vs Nifty Z-Score]],Table2[6M Return vs Nifty Z-Score])</f>
        <v>733</v>
      </c>
      <c r="AU441">
        <f>_xlfn.RANK.AVG(Table2[[#This Row],[Sharpe Ratio Z-Score]],Table2[Sharpe Ratio Z-Score])</f>
        <v>103</v>
      </c>
      <c r="AV441">
        <f>(Table2[[#This Row],[Rank 1Y]]+Table2[[#This Row],[Rank 6M]]+Table2[[#This Row],[Rank Sharpe]])/3</f>
        <v>426</v>
      </c>
    </row>
    <row r="442" spans="1:48" x14ac:dyDescent="0.3">
      <c r="A442" t="s">
        <v>1229</v>
      </c>
      <c r="B442" t="s">
        <v>1230</v>
      </c>
      <c r="C442" t="s">
        <v>3171</v>
      </c>
      <c r="D442" t="s">
        <v>46</v>
      </c>
      <c r="E442">
        <v>9926.1752070000002</v>
      </c>
      <c r="F442">
        <v>352.95</v>
      </c>
      <c r="G442">
        <v>4.4303468796596199</v>
      </c>
      <c r="H442">
        <f>(Table2[[#This Row],[1Y Return vs Nifty]]-AVERAGE(Table2[1Y Return vs Nifty]))/_xlfn.STDEV.P(Table2[1Y Return vs Nifty])</f>
        <v>-0.40383397857080611</v>
      </c>
      <c r="I442">
        <v>-8.5789203347729792</v>
      </c>
      <c r="J442">
        <f>(Table2[[#This Row],[1M Return vs Nifty]]-AVERAGE(Table2[1M Return vs Nifty]))/_xlfn.STDEV.P(Table2[1M Return vs Nifty])</f>
        <v>-0.69484840912410828</v>
      </c>
      <c r="K442">
        <v>28.4696771028283</v>
      </c>
      <c r="L442">
        <f>(Table2[[#This Row],[6M Return vs Nifty]]-AVERAGE(Table2[6M Return vs Nifty]))/_xlfn.STDEV.P(Table2[6M Return vs Nifty])</f>
        <v>0.20964350487776923</v>
      </c>
      <c r="M442">
        <v>-2.80459568118409</v>
      </c>
      <c r="N442">
        <f>(Table2[[#This Row],[1W Return vs Nifty]]-AVERAGE(Table2[1W Return vs Nifty]))/_xlfn.STDEV.P(Table2[1W Return vs Nifty])</f>
        <v>-2.2481510395536808E-2</v>
      </c>
      <c r="O442">
        <v>345.9</v>
      </c>
      <c r="P442">
        <v>346.125919454251</v>
      </c>
      <c r="Q442">
        <v>310.63506900774098</v>
      </c>
      <c r="R442">
        <v>59.7095836731012</v>
      </c>
      <c r="S442" s="1">
        <f>(Table2[[#This Row],[Close Price]]-Table2[[#This Row],[20D EMA]])/Table2[[#This Row],[20D EMA]]</f>
        <v>2.0381613183000902E-2</v>
      </c>
      <c r="T442" s="1">
        <f>(Table2[[#This Row],[Close Price]]-Table2[[#This Row],[50D EMA]])/Table2[[#This Row],[50D EMA]]</f>
        <v>1.9715601063649765E-2</v>
      </c>
      <c r="U442" s="1">
        <f>(Table2[[#This Row],[Close Price]]-Table2[[#This Row],[200D EMA]])/Table2[[#This Row],[200D EMA]]</f>
        <v>0.13622071431736682</v>
      </c>
      <c r="V442">
        <v>0.56409596690170705</v>
      </c>
      <c r="W442">
        <v>351.25</v>
      </c>
      <c r="X442">
        <v>359.7</v>
      </c>
      <c r="Y442">
        <v>337.1</v>
      </c>
      <c r="Z442">
        <v>359.7</v>
      </c>
      <c r="AA442">
        <v>330</v>
      </c>
      <c r="AB442">
        <v>360.55</v>
      </c>
      <c r="AC442" s="1">
        <f>(Table2[[#This Row],[Close Price]]/Table2[[#This Row],[Day Low]])-1</f>
        <v>4.839857651245616E-3</v>
      </c>
      <c r="AD442" s="1">
        <f>(Table2[[#This Row],[Day High]]/Table2[[#This Row],[Close Price]])-1</f>
        <v>1.9124521886952905E-2</v>
      </c>
      <c r="AE442" s="1">
        <f>(Table2[[#This Row],[Close Price]]/Table2[[#This Row],[Current Week Low]])-1</f>
        <v>4.7018688816374832E-2</v>
      </c>
      <c r="AF442" s="1">
        <f>(Table2[[#This Row],[Current Week High]]/Table2[[#This Row],[Close Price]])-1</f>
        <v>1.9124521886952905E-2</v>
      </c>
      <c r="AG442" s="1">
        <f>(Table2[[#This Row],[Close Price]]/Table2[[#This Row],[Current Month Low]])-1</f>
        <v>6.9545454545454577E-2</v>
      </c>
      <c r="AH442" s="1">
        <f>(Table2[[#This Row],[Current Month High]]/Table2[[#This Row],[Close Price]])-1</f>
        <v>2.1532795013458061E-2</v>
      </c>
      <c r="AI442">
        <v>17.693724323558499</v>
      </c>
      <c r="AJ442">
        <v>49.081309398099201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-0.03</v>
      </c>
      <c r="AM442" t="s">
        <v>3227</v>
      </c>
      <c r="AN442">
        <v>5.22</v>
      </c>
      <c r="AO442" t="s">
        <v>3226</v>
      </c>
      <c r="AP442">
        <v>-8.4432177561840002E-3</v>
      </c>
      <c r="AQ442">
        <f>(Table2[[#This Row],[Sharpe Ratio]]-AVERAGE(Table2[Sharpe Ratio]))/_xlfn.STDEV.P(Table2[Sharpe Ratio])</f>
        <v>-0.83383953105872333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439</v>
      </c>
      <c r="AT442">
        <f>_xlfn.RANK.AVG(Table2[[#This Row],[6M Return vs Nifty Z-Score]],Table2[6M Return vs Nifty Z-Score])</f>
        <v>242</v>
      </c>
      <c r="AU442">
        <f>_xlfn.RANK.AVG(Table2[[#This Row],[Sharpe Ratio Z-Score]],Table2[Sharpe Ratio Z-Score])</f>
        <v>598</v>
      </c>
      <c r="AV442">
        <f>(Table2[[#This Row],[Rank 1Y]]+Table2[[#This Row],[Rank 6M]]+Table2[[#This Row],[Rank Sharpe]])/3</f>
        <v>426.33333333333331</v>
      </c>
    </row>
    <row r="443" spans="1:48" x14ac:dyDescent="0.3">
      <c r="A443" t="s">
        <v>1973</v>
      </c>
      <c r="B443" t="s">
        <v>1974</v>
      </c>
      <c r="C443" t="s">
        <v>3167</v>
      </c>
      <c r="D443" t="s">
        <v>258</v>
      </c>
      <c r="E443">
        <v>3580.1288852799998</v>
      </c>
      <c r="F443">
        <v>1337.2</v>
      </c>
      <c r="G443">
        <v>7.7753322225827803</v>
      </c>
      <c r="H443">
        <f>(Table2[[#This Row],[1Y Return vs Nifty]]-AVERAGE(Table2[1Y Return vs Nifty]))/_xlfn.STDEV.P(Table2[1Y Return vs Nifty])</f>
        <v>-0.34882218865795128</v>
      </c>
      <c r="I443">
        <v>7.1215490299473103</v>
      </c>
      <c r="J443">
        <f>(Table2[[#This Row],[1M Return vs Nifty]]-AVERAGE(Table2[1M Return vs Nifty]))/_xlfn.STDEV.P(Table2[1M Return vs Nifty])</f>
        <v>0.80567642938704787</v>
      </c>
      <c r="K443">
        <v>-5.5408913379047</v>
      </c>
      <c r="L443">
        <f>(Table2[[#This Row],[6M Return vs Nifty]]-AVERAGE(Table2[6M Return vs Nifty]))/_xlfn.STDEV.P(Table2[6M Return vs Nifty])</f>
        <v>-0.75516029931509265</v>
      </c>
      <c r="M443">
        <v>-7.2328111364230701</v>
      </c>
      <c r="N443">
        <f>(Table2[[#This Row],[1W Return vs Nifty]]-AVERAGE(Table2[1W Return vs Nifty]))/_xlfn.STDEV.P(Table2[1W Return vs Nifty])</f>
        <v>-1.0791572364087587</v>
      </c>
      <c r="O443">
        <v>1353.59</v>
      </c>
      <c r="P443">
        <v>1359.73839238081</v>
      </c>
      <c r="Q443">
        <v>1319.9062129429301</v>
      </c>
      <c r="R443">
        <v>43.5739481172387</v>
      </c>
      <c r="S443" s="1">
        <f>(Table2[[#This Row],[Close Price]]-Table2[[#This Row],[20D EMA]])/Table2[[#This Row],[20D EMA]]</f>
        <v>-1.2108540990994225E-2</v>
      </c>
      <c r="T443" s="1">
        <f>(Table2[[#This Row],[Close Price]]-Table2[[#This Row],[50D EMA]])/Table2[[#This Row],[50D EMA]]</f>
        <v>-1.657553578475247E-2</v>
      </c>
      <c r="U443" s="1">
        <f>(Table2[[#This Row],[Close Price]]-Table2[[#This Row],[200D EMA]])/Table2[[#This Row],[200D EMA]]</f>
        <v>1.3102284758938168E-2</v>
      </c>
      <c r="V443">
        <v>0.32533356771830102</v>
      </c>
      <c r="W443">
        <v>1329</v>
      </c>
      <c r="X443">
        <v>1346</v>
      </c>
      <c r="Y443">
        <v>1319.05</v>
      </c>
      <c r="Z443">
        <v>1386.4</v>
      </c>
      <c r="AA443">
        <v>1319.05</v>
      </c>
      <c r="AB443">
        <v>1418.8</v>
      </c>
      <c r="AC443" s="1">
        <f>(Table2[[#This Row],[Close Price]]/Table2[[#This Row],[Day Low]])-1</f>
        <v>6.1700526711814252E-3</v>
      </c>
      <c r="AD443" s="1">
        <f>(Table2[[#This Row],[Day High]]/Table2[[#This Row],[Close Price]])-1</f>
        <v>6.5809153454980951E-3</v>
      </c>
      <c r="AE443" s="1">
        <f>(Table2[[#This Row],[Close Price]]/Table2[[#This Row],[Current Week Low]])-1</f>
        <v>1.3759902960464032E-2</v>
      </c>
      <c r="AF443" s="1">
        <f>(Table2[[#This Row],[Current Week High]]/Table2[[#This Row],[Close Price]])-1</f>
        <v>3.6793299431648219E-2</v>
      </c>
      <c r="AG443" s="1">
        <f>(Table2[[#This Row],[Close Price]]/Table2[[#This Row],[Current Month Low]])-1</f>
        <v>1.3759902960464032E-2</v>
      </c>
      <c r="AH443" s="1">
        <f>(Table2[[#This Row],[Current Month High]]/Table2[[#This Row],[Close Price]])-1</f>
        <v>6.1023033203709165E-2</v>
      </c>
      <c r="AI443">
        <v>36.325904875859997</v>
      </c>
      <c r="AJ443">
        <v>39.002079002079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-0.22</v>
      </c>
      <c r="AM443" t="s">
        <v>3227</v>
      </c>
      <c r="AN443">
        <v>-3.86</v>
      </c>
      <c r="AO443" t="s">
        <v>3227</v>
      </c>
      <c r="AP443">
        <v>8.2788431260993001E-2</v>
      </c>
      <c r="AQ443">
        <f>(Table2[[#This Row],[Sharpe Ratio]]-AVERAGE(Table2[Sharpe Ratio]))/_xlfn.STDEV.P(Table2[Sharpe Ratio])</f>
        <v>0.22736052294620249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414</v>
      </c>
      <c r="AT443">
        <f>_xlfn.RANK.AVG(Table2[[#This Row],[6M Return vs Nifty Z-Score]],Table2[6M Return vs Nifty Z-Score])</f>
        <v>582</v>
      </c>
      <c r="AU443">
        <f>_xlfn.RANK.AVG(Table2[[#This Row],[Sharpe Ratio Z-Score]],Table2[Sharpe Ratio Z-Score])</f>
        <v>286</v>
      </c>
      <c r="AV443">
        <f>(Table2[[#This Row],[Rank 1Y]]+Table2[[#This Row],[Rank 6M]]+Table2[[#This Row],[Rank Sharpe]])/3</f>
        <v>427.33333333333331</v>
      </c>
    </row>
    <row r="444" spans="1:48" x14ac:dyDescent="0.3">
      <c r="A444" t="s">
        <v>607</v>
      </c>
      <c r="B444" t="s">
        <v>608</v>
      </c>
      <c r="C444" t="s">
        <v>3174</v>
      </c>
      <c r="D444" t="s">
        <v>206</v>
      </c>
      <c r="E444">
        <v>32636.47857168</v>
      </c>
      <c r="F444">
        <v>17206.45</v>
      </c>
      <c r="G444">
        <v>-18.440555364757401</v>
      </c>
      <c r="H444">
        <f>(Table2[[#This Row],[1Y Return vs Nifty]]-AVERAGE(Table2[1Y Return vs Nifty]))/_xlfn.STDEV.P(Table2[1Y Return vs Nifty])</f>
        <v>-0.77996993744702769</v>
      </c>
      <c r="I444">
        <v>5.1577443458056598</v>
      </c>
      <c r="J444">
        <f>(Table2[[#This Row],[1M Return vs Nifty]]-AVERAGE(Table2[1M Return vs Nifty]))/_xlfn.STDEV.P(Table2[1M Return vs Nifty])</f>
        <v>0.61799174059929973</v>
      </c>
      <c r="K444">
        <v>8.04347801900931</v>
      </c>
      <c r="L444">
        <f>(Table2[[#This Row],[6M Return vs Nifty]]-AVERAGE(Table2[6M Return vs Nifty]))/_xlfn.STDEV.P(Table2[6M Return vs Nifty])</f>
        <v>-0.36980210525989471</v>
      </c>
      <c r="M444">
        <v>4.3398131598011496</v>
      </c>
      <c r="N444">
        <f>(Table2[[#This Row],[1W Return vs Nifty]]-AVERAGE(Table2[1W Return vs Nifty]))/_xlfn.STDEV.P(Table2[1W Return vs Nifty])</f>
        <v>1.6823414539098307</v>
      </c>
      <c r="O444">
        <v>16104.82</v>
      </c>
      <c r="P444">
        <v>15839.6401353075</v>
      </c>
      <c r="Q444">
        <v>15148.014200982199</v>
      </c>
      <c r="R444">
        <v>82.958028269827693</v>
      </c>
      <c r="S444" s="1">
        <f>(Table2[[#This Row],[Close Price]]-Table2[[#This Row],[20D EMA]])/Table2[[#This Row],[20D EMA]]</f>
        <v>6.840374496579292E-2</v>
      </c>
      <c r="T444" s="1">
        <f>(Table2[[#This Row],[Close Price]]-Table2[[#This Row],[50D EMA]])/Table2[[#This Row],[50D EMA]]</f>
        <v>8.6290461968627719E-2</v>
      </c>
      <c r="U444" s="1">
        <f>(Table2[[#This Row],[Close Price]]-Table2[[#This Row],[200D EMA]])/Table2[[#This Row],[200D EMA]]</f>
        <v>0.13588816142543172</v>
      </c>
      <c r="V444">
        <v>0.31049813490765898</v>
      </c>
      <c r="W444">
        <v>16852.650000000001</v>
      </c>
      <c r="X444">
        <v>17250</v>
      </c>
      <c r="Y444">
        <v>15642.95</v>
      </c>
      <c r="Z444">
        <v>17250</v>
      </c>
      <c r="AA444">
        <v>15075</v>
      </c>
      <c r="AB444">
        <v>17250</v>
      </c>
      <c r="AC444" s="1">
        <f>(Table2[[#This Row],[Close Price]]/Table2[[#This Row],[Day Low]])-1</f>
        <v>2.0993730956259116E-2</v>
      </c>
      <c r="AD444" s="1">
        <f>(Table2[[#This Row],[Day High]]/Table2[[#This Row],[Close Price]])-1</f>
        <v>2.5310276088326145E-3</v>
      </c>
      <c r="AE444" s="1">
        <f>(Table2[[#This Row],[Close Price]]/Table2[[#This Row],[Current Week Low]])-1</f>
        <v>9.9949178383872628E-2</v>
      </c>
      <c r="AF444" s="1">
        <f>(Table2[[#This Row],[Current Week High]]/Table2[[#This Row],[Close Price]])-1</f>
        <v>2.5310276088326145E-3</v>
      </c>
      <c r="AG444" s="1">
        <f>(Table2[[#This Row],[Close Price]]/Table2[[#This Row],[Current Month Low]])-1</f>
        <v>0.14138971807628531</v>
      </c>
      <c r="AH444" s="1">
        <f>(Table2[[#This Row],[Current Month High]]/Table2[[#This Row],[Close Price]])-1</f>
        <v>2.5310276088326145E-3</v>
      </c>
      <c r="AI444">
        <v>6.0648768339779604</v>
      </c>
      <c r="AJ444">
        <v>32.612331406551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7.0000000000000007E-2</v>
      </c>
      <c r="AM444" t="s">
        <v>3226</v>
      </c>
      <c r="AN444">
        <v>13.19</v>
      </c>
      <c r="AO444" t="s">
        <v>3226</v>
      </c>
      <c r="AP444">
        <v>9.2513551474941003E-2</v>
      </c>
      <c r="AQ444">
        <f>(Table2[[#This Row],[Sharpe Ratio]]-AVERAGE(Table2[Sharpe Ratio]))/_xlfn.STDEV.P(Table2[Sharpe Ratio])</f>
        <v>0.34048242973430537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1.4910435815365135</v>
      </c>
      <c r="AS444">
        <f>_xlfn.RANK.AVG(Table2[[#This Row],[1Y Return vs Nifty Z-Score]],Table2[1Y Return vs Nifty Z-Score])</f>
        <v>594</v>
      </c>
      <c r="AT444">
        <f>_xlfn.RANK.AVG(Table2[[#This Row],[6M Return vs Nifty Z-Score]],Table2[6M Return vs Nifty Z-Score])</f>
        <v>437</v>
      </c>
      <c r="AU444">
        <f>_xlfn.RANK.AVG(Table2[[#This Row],[Sharpe Ratio Z-Score]],Table2[Sharpe Ratio Z-Score])</f>
        <v>251</v>
      </c>
      <c r="AV444">
        <f>(Table2[[#This Row],[Rank 1Y]]+Table2[[#This Row],[Rank 6M]]+Table2[[#This Row],[Rank Sharpe]])/3</f>
        <v>427.33333333333331</v>
      </c>
    </row>
    <row r="445" spans="1:48" x14ac:dyDescent="0.3">
      <c r="A445" t="s">
        <v>73</v>
      </c>
      <c r="B445" t="s">
        <v>74</v>
      </c>
      <c r="C445" t="s">
        <v>3176</v>
      </c>
      <c r="D445" t="s">
        <v>75</v>
      </c>
      <c r="E445">
        <v>337710.84793841001</v>
      </c>
      <c r="F445">
        <v>11717.95</v>
      </c>
      <c r="G445">
        <v>9.3414316313323997</v>
      </c>
      <c r="H445">
        <f>(Table2[[#This Row],[1Y Return vs Nifty]]-AVERAGE(Table2[1Y Return vs Nifty]))/_xlfn.STDEV.P(Table2[1Y Return vs Nifty])</f>
        <v>-0.32306604241980635</v>
      </c>
      <c r="I445">
        <v>-2.1305456105456901</v>
      </c>
      <c r="J445">
        <f>(Table2[[#This Row],[1M Return vs Nifty]]-AVERAGE(Table2[1M Return vs Nifty]))/_xlfn.STDEV.P(Table2[1M Return vs Nifty])</f>
        <v>-7.8564512320813185E-2</v>
      </c>
      <c r="K445">
        <v>6.8751756785726599</v>
      </c>
      <c r="L445">
        <f>(Table2[[#This Row],[6M Return vs Nifty]]-AVERAGE(Table2[6M Return vs Nifty]))/_xlfn.STDEV.P(Table2[6M Return vs Nifty])</f>
        <v>-0.40294423119833467</v>
      </c>
      <c r="M445">
        <v>-0.303231857813959</v>
      </c>
      <c r="N445">
        <f>(Table2[[#This Row],[1W Return vs Nifty]]-AVERAGE(Table2[1W Return vs Nifty]))/_xlfn.STDEV.P(Table2[1W Return vs Nifty])</f>
        <v>0.57440237224296009</v>
      </c>
      <c r="O445">
        <v>11477.98</v>
      </c>
      <c r="P445">
        <v>11340.116688252499</v>
      </c>
      <c r="Q445">
        <v>10352.8424119955</v>
      </c>
      <c r="R445">
        <v>69.999395287191305</v>
      </c>
      <c r="S445" s="1">
        <f>(Table2[[#This Row],[Close Price]]-Table2[[#This Row],[20D EMA]])/Table2[[#This Row],[20D EMA]]</f>
        <v>2.0906988860409339E-2</v>
      </c>
      <c r="T445" s="1">
        <f>(Table2[[#This Row],[Close Price]]-Table2[[#This Row],[50D EMA]])/Table2[[#This Row],[50D EMA]]</f>
        <v>3.3318291348704371E-2</v>
      </c>
      <c r="U445" s="1">
        <f>(Table2[[#This Row],[Close Price]]-Table2[[#This Row],[200D EMA]])/Table2[[#This Row],[200D EMA]]</f>
        <v>0.13185824082696318</v>
      </c>
      <c r="V445">
        <v>0.69378205581868702</v>
      </c>
      <c r="W445">
        <v>11625.2</v>
      </c>
      <c r="X445">
        <v>11762.6</v>
      </c>
      <c r="Y445">
        <v>11308</v>
      </c>
      <c r="Z445">
        <v>11762.6</v>
      </c>
      <c r="AA445">
        <v>11308</v>
      </c>
      <c r="AB445">
        <v>11822.75</v>
      </c>
      <c r="AC445" s="1">
        <f>(Table2[[#This Row],[Close Price]]/Table2[[#This Row],[Day Low]])-1</f>
        <v>7.9783573615936909E-3</v>
      </c>
      <c r="AD445" s="1">
        <f>(Table2[[#This Row],[Day High]]/Table2[[#This Row],[Close Price]])-1</f>
        <v>3.8103934561932729E-3</v>
      </c>
      <c r="AE445" s="1">
        <f>(Table2[[#This Row],[Close Price]]/Table2[[#This Row],[Current Week Low]])-1</f>
        <v>3.6253095153873538E-2</v>
      </c>
      <c r="AF445" s="1">
        <f>(Table2[[#This Row],[Current Week High]]/Table2[[#This Row],[Close Price]])-1</f>
        <v>3.8103934561932729E-3</v>
      </c>
      <c r="AG445" s="1">
        <f>(Table2[[#This Row],[Close Price]]/Table2[[#This Row],[Current Month Low]])-1</f>
        <v>3.6253095153873538E-2</v>
      </c>
      <c r="AH445" s="1">
        <f>(Table2[[#This Row],[Current Month High]]/Table2[[#This Row],[Close Price]])-1</f>
        <v>8.9435438792619948E-3</v>
      </c>
      <c r="AI445">
        <v>3.0726364253132998</v>
      </c>
      <c r="AJ445">
        <v>45.6541600114356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0.02</v>
      </c>
      <c r="AM445" t="s">
        <v>3226</v>
      </c>
      <c r="AN445">
        <v>4.3</v>
      </c>
      <c r="AO445" t="s">
        <v>3226</v>
      </c>
      <c r="AP445">
        <v>3.3740517648007E-2</v>
      </c>
      <c r="AQ445">
        <f>(Table2[[#This Row],[Sharpe Ratio]]-AVERAGE(Table2[Sharpe Ratio]))/_xlfn.STDEV.P(Table2[Sharpe Ratio])</f>
        <v>-0.34316132046725839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-0.57333373416325251</v>
      </c>
      <c r="AS445">
        <f>_xlfn.RANK.AVG(Table2[[#This Row],[1Y Return vs Nifty Z-Score]],Table2[1Y Return vs Nifty Z-Score])</f>
        <v>407</v>
      </c>
      <c r="AT445">
        <f>_xlfn.RANK.AVG(Table2[[#This Row],[6M Return vs Nifty Z-Score]],Table2[6M Return vs Nifty Z-Score])</f>
        <v>447</v>
      </c>
      <c r="AU445">
        <f>_xlfn.RANK.AVG(Table2[[#This Row],[Sharpe Ratio Z-Score]],Table2[Sharpe Ratio Z-Score])</f>
        <v>430</v>
      </c>
      <c r="AV445">
        <f>(Table2[[#This Row],[Rank 1Y]]+Table2[[#This Row],[Rank 6M]]+Table2[[#This Row],[Rank Sharpe]])/3</f>
        <v>428</v>
      </c>
    </row>
    <row r="446" spans="1:48" x14ac:dyDescent="0.3">
      <c r="A446" t="s">
        <v>491</v>
      </c>
      <c r="B446" t="s">
        <v>492</v>
      </c>
      <c r="C446" t="s">
        <v>3177</v>
      </c>
      <c r="D446" t="s">
        <v>493</v>
      </c>
      <c r="E446">
        <v>44647.57851462</v>
      </c>
      <c r="F446">
        <v>679.05</v>
      </c>
      <c r="G446">
        <v>4.61138329990247</v>
      </c>
      <c r="H446">
        <f>(Table2[[#This Row],[1Y Return vs Nifty]]-AVERAGE(Table2[1Y Return vs Nifty]))/_xlfn.STDEV.P(Table2[1Y Return vs Nifty])</f>
        <v>-0.40085664489188727</v>
      </c>
      <c r="I446">
        <v>-2.3832743248751198</v>
      </c>
      <c r="J446">
        <f>(Table2[[#This Row],[1M Return vs Nifty]]-AVERAGE(Table2[1M Return vs Nifty]))/_xlfn.STDEV.P(Table2[1M Return vs Nifty])</f>
        <v>-0.10271829425222716</v>
      </c>
      <c r="K446">
        <v>42.283335158209397</v>
      </c>
      <c r="L446">
        <f>(Table2[[#This Row],[6M Return vs Nifty]]-AVERAGE(Table2[6M Return vs Nifty]))/_xlfn.STDEV.P(Table2[6M Return vs Nifty])</f>
        <v>0.60150610678857164</v>
      </c>
      <c r="M446">
        <v>1.86569433079748</v>
      </c>
      <c r="N446">
        <f>(Table2[[#This Row],[1W Return vs Nifty]]-AVERAGE(Table2[1W Return vs Nifty]))/_xlfn.STDEV.P(Table2[1W Return vs Nifty])</f>
        <v>1.0919588638334077</v>
      </c>
      <c r="O446">
        <v>650.04</v>
      </c>
      <c r="P446">
        <v>618.07983297055102</v>
      </c>
      <c r="Q446">
        <v>548.13778004865901</v>
      </c>
      <c r="R446">
        <v>73.4839124442274</v>
      </c>
      <c r="S446" s="1">
        <f>(Table2[[#This Row],[Close Price]]-Table2[[#This Row],[20D EMA]])/Table2[[#This Row],[20D EMA]]</f>
        <v>4.4628022890899011E-2</v>
      </c>
      <c r="T446" s="1">
        <f>(Table2[[#This Row],[Close Price]]-Table2[[#This Row],[50D EMA]])/Table2[[#This Row],[50D EMA]]</f>
        <v>9.864448535138326E-2</v>
      </c>
      <c r="U446" s="1">
        <f>(Table2[[#This Row],[Close Price]]-Table2[[#This Row],[200D EMA]])/Table2[[#This Row],[200D EMA]]</f>
        <v>0.23883086464085668</v>
      </c>
      <c r="V446">
        <v>0.60024572441903801</v>
      </c>
      <c r="W446">
        <v>668.1</v>
      </c>
      <c r="X446">
        <v>684.5</v>
      </c>
      <c r="Y446">
        <v>634.79999999999995</v>
      </c>
      <c r="Z446">
        <v>684.5</v>
      </c>
      <c r="AA446">
        <v>634.79999999999995</v>
      </c>
      <c r="AB446">
        <v>684.5</v>
      </c>
      <c r="AC446" s="1">
        <f>(Table2[[#This Row],[Close Price]]/Table2[[#This Row],[Day Low]])-1</f>
        <v>1.6389762011674858E-2</v>
      </c>
      <c r="AD446" s="1">
        <f>(Table2[[#This Row],[Day High]]/Table2[[#This Row],[Close Price]])-1</f>
        <v>8.0259185626978535E-3</v>
      </c>
      <c r="AE446" s="1">
        <f>(Table2[[#This Row],[Close Price]]/Table2[[#This Row],[Current Week Low]])-1</f>
        <v>6.9706994328922578E-2</v>
      </c>
      <c r="AF446" s="1">
        <f>(Table2[[#This Row],[Current Week High]]/Table2[[#This Row],[Close Price]])-1</f>
        <v>8.0259185626978535E-3</v>
      </c>
      <c r="AG446" s="1">
        <f>(Table2[[#This Row],[Close Price]]/Table2[[#This Row],[Current Month Low]])-1</f>
        <v>6.9706994328922578E-2</v>
      </c>
      <c r="AH446" s="1">
        <f>(Table2[[#This Row],[Current Month High]]/Table2[[#This Row],[Close Price]])-1</f>
        <v>8.0259185626978535E-3</v>
      </c>
      <c r="AI446">
        <v>0.80259185626978502</v>
      </c>
      <c r="AJ446">
        <v>61.2753829711435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0.06</v>
      </c>
      <c r="AM446" t="s">
        <v>3226</v>
      </c>
      <c r="AN446">
        <v>3.5</v>
      </c>
      <c r="AO446" t="s">
        <v>3226</v>
      </c>
      <c r="AP446">
        <v>-7.0033435973478997E-2</v>
      </c>
      <c r="AQ446">
        <f>(Table2[[#This Row],[Sharpe Ratio]]-AVERAGE(Table2[Sharpe Ratio]))/_xlfn.STDEV.P(Table2[Sharpe Ratio])</f>
        <v>-1.5502525697626799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-0.36036253828481524</v>
      </c>
      <c r="AS446">
        <f>_xlfn.RANK.AVG(Table2[[#This Row],[1Y Return vs Nifty Z-Score]],Table2[1Y Return vs Nifty Z-Score])</f>
        <v>436</v>
      </c>
      <c r="AT446">
        <f>_xlfn.RANK.AVG(Table2[[#This Row],[6M Return vs Nifty Z-Score]],Table2[6M Return vs Nifty Z-Score])</f>
        <v>158</v>
      </c>
      <c r="AU446">
        <f>_xlfn.RANK.AVG(Table2[[#This Row],[Sharpe Ratio Z-Score]],Table2[Sharpe Ratio Z-Score])</f>
        <v>690</v>
      </c>
      <c r="AV446">
        <f>(Table2[[#This Row],[Rank 1Y]]+Table2[[#This Row],[Rank 6M]]+Table2[[#This Row],[Rank Sharpe]])/3</f>
        <v>428</v>
      </c>
    </row>
    <row r="447" spans="1:48" x14ac:dyDescent="0.3">
      <c r="A447" t="s">
        <v>28</v>
      </c>
      <c r="B447" t="s">
        <v>29</v>
      </c>
      <c r="C447" t="s">
        <v>3168</v>
      </c>
      <c r="D447" t="s">
        <v>24</v>
      </c>
      <c r="E447">
        <v>880761.42791744997</v>
      </c>
      <c r="F447">
        <v>1250.3499999999999</v>
      </c>
      <c r="G447">
        <v>-1.6809221875792701E-2</v>
      </c>
      <c r="H447">
        <f>(Table2[[#This Row],[1Y Return vs Nifty]]-AVERAGE(Table2[1Y Return vs Nifty]))/_xlfn.STDEV.P(Table2[1Y Return vs Nifty])</f>
        <v>-0.47697212181706089</v>
      </c>
      <c r="I447">
        <v>0.83292777790418204</v>
      </c>
      <c r="J447">
        <f>(Table2[[#This Row],[1M Return vs Nifty]]-AVERAGE(Table2[1M Return vs Nifty]))/_xlfn.STDEV.P(Table2[1M Return vs Nifty])</f>
        <v>0.20466048715773419</v>
      </c>
      <c r="K447">
        <v>8.2392571432080702E-2</v>
      </c>
      <c r="L447">
        <f>(Table2[[#This Row],[6M Return vs Nifty]]-AVERAGE(Table2[6M Return vs Nifty]))/_xlfn.STDEV.P(Table2[6M Return vs Nifty])</f>
        <v>-0.59564030431004278</v>
      </c>
      <c r="M447">
        <v>-5.8637600801178802E-2</v>
      </c>
      <c r="N447">
        <f>(Table2[[#This Row],[1W Return vs Nifty]]-AVERAGE(Table2[1W Return vs Nifty]))/_xlfn.STDEV.P(Table2[1W Return vs Nifty])</f>
        <v>0.63276827984618367</v>
      </c>
      <c r="O447">
        <v>1224.8900000000001</v>
      </c>
      <c r="P447">
        <v>1205.71271472174</v>
      </c>
      <c r="Q447">
        <v>1117.90520746787</v>
      </c>
      <c r="R447">
        <v>65.740357010525599</v>
      </c>
      <c r="S447" s="1">
        <f>(Table2[[#This Row],[Close Price]]-Table2[[#This Row],[20D EMA]])/Table2[[#This Row],[20D EMA]]</f>
        <v>2.0785539926034016E-2</v>
      </c>
      <c r="T447" s="1">
        <f>(Table2[[#This Row],[Close Price]]-Table2[[#This Row],[50D EMA]])/Table2[[#This Row],[50D EMA]]</f>
        <v>3.7021493373370892E-2</v>
      </c>
      <c r="U447" s="1">
        <f>(Table2[[#This Row],[Close Price]]-Table2[[#This Row],[200D EMA]])/Table2[[#This Row],[200D EMA]]</f>
        <v>0.11847587044712511</v>
      </c>
      <c r="V447">
        <v>0.90317132604089401</v>
      </c>
      <c r="W447">
        <v>1242.05</v>
      </c>
      <c r="X447">
        <v>1255.95</v>
      </c>
      <c r="Y447">
        <v>1200.45</v>
      </c>
      <c r="Z447">
        <v>1257</v>
      </c>
      <c r="AA447">
        <v>1200.45</v>
      </c>
      <c r="AB447">
        <v>1257</v>
      </c>
      <c r="AC447" s="1">
        <f>(Table2[[#This Row],[Close Price]]/Table2[[#This Row],[Day Low]])-1</f>
        <v>6.6825007044803986E-3</v>
      </c>
      <c r="AD447" s="1">
        <f>(Table2[[#This Row],[Day High]]/Table2[[#This Row],[Close Price]])-1</f>
        <v>4.4787459511337335E-3</v>
      </c>
      <c r="AE447" s="1">
        <f>(Table2[[#This Row],[Close Price]]/Table2[[#This Row],[Current Week Low]])-1</f>
        <v>4.1567745428797487E-2</v>
      </c>
      <c r="AF447" s="1">
        <f>(Table2[[#This Row],[Current Week High]]/Table2[[#This Row],[Close Price]])-1</f>
        <v>5.3185108169713224E-3</v>
      </c>
      <c r="AG447" s="1">
        <f>(Table2[[#This Row],[Close Price]]/Table2[[#This Row],[Current Month Low]])-1</f>
        <v>4.1567745428797487E-2</v>
      </c>
      <c r="AH447" s="1">
        <f>(Table2[[#This Row],[Current Month High]]/Table2[[#This Row],[Close Price]])-1</f>
        <v>5.3185108169713224E-3</v>
      </c>
      <c r="AI447">
        <v>0.59583316671332198</v>
      </c>
      <c r="AJ447">
        <v>39.082313681868698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0.04</v>
      </c>
      <c r="AM447" t="s">
        <v>3226</v>
      </c>
      <c r="AN447">
        <v>2.17</v>
      </c>
      <c r="AO447" t="s">
        <v>3226</v>
      </c>
      <c r="AP447">
        <v>8.1939161751188996E-2</v>
      </c>
      <c r="AQ447">
        <f>(Table2[[#This Row],[Sharpe Ratio]]-AVERAGE(Table2[Sharpe Ratio]))/_xlfn.STDEV.P(Table2[Sharpe Ratio])</f>
        <v>0.21748188039860303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-1.7701778724582784E-2</v>
      </c>
      <c r="AS447">
        <f>_xlfn.RANK.AVG(Table2[[#This Row],[1Y Return vs Nifty Z-Score]],Table2[1Y Return vs Nifty Z-Score])</f>
        <v>473</v>
      </c>
      <c r="AT447">
        <f>_xlfn.RANK.AVG(Table2[[#This Row],[6M Return vs Nifty Z-Score]],Table2[6M Return vs Nifty Z-Score])</f>
        <v>525</v>
      </c>
      <c r="AU447">
        <f>_xlfn.RANK.AVG(Table2[[#This Row],[Sharpe Ratio Z-Score]],Table2[Sharpe Ratio Z-Score])</f>
        <v>288</v>
      </c>
      <c r="AV447">
        <f>(Table2[[#This Row],[Rank 1Y]]+Table2[[#This Row],[Rank 6M]]+Table2[[#This Row],[Rank Sharpe]])/3</f>
        <v>428.66666666666669</v>
      </c>
    </row>
    <row r="448" spans="1:48" x14ac:dyDescent="0.3">
      <c r="A448" t="s">
        <v>1921</v>
      </c>
      <c r="B448" t="s">
        <v>1922</v>
      </c>
      <c r="C448" t="s">
        <v>3167</v>
      </c>
      <c r="D448" t="s">
        <v>21</v>
      </c>
      <c r="E448">
        <v>3770.6399368749999</v>
      </c>
      <c r="F448">
        <v>638.75</v>
      </c>
      <c r="G448">
        <v>-15.4269559061084</v>
      </c>
      <c r="H448">
        <f>(Table2[[#This Row],[1Y Return vs Nifty]]-AVERAGE(Table2[1Y Return vs Nifty]))/_xlfn.STDEV.P(Table2[1Y Return vs Nifty])</f>
        <v>-0.73040813573347674</v>
      </c>
      <c r="I448">
        <v>3.86804170250445</v>
      </c>
      <c r="J448">
        <f>(Table2[[#This Row],[1M Return vs Nifty]]-AVERAGE(Table2[1M Return vs Nifty]))/_xlfn.STDEV.P(Table2[1M Return vs Nifty])</f>
        <v>0.49473231404256784</v>
      </c>
      <c r="K448">
        <v>11.5301384260441</v>
      </c>
      <c r="L448">
        <f>(Table2[[#This Row],[6M Return vs Nifty]]-AVERAGE(Table2[6M Return vs Nifty]))/_xlfn.STDEV.P(Table2[6M Return vs Nifty])</f>
        <v>-0.27089334310563012</v>
      </c>
      <c r="M448">
        <v>-7.8660359160653197</v>
      </c>
      <c r="N448">
        <f>(Table2[[#This Row],[1W Return vs Nifty]]-AVERAGE(Table2[1W Return vs Nifty]))/_xlfn.STDEV.P(Table2[1W Return vs Nifty])</f>
        <v>-1.2302594717271453</v>
      </c>
      <c r="O448">
        <v>634.16</v>
      </c>
      <c r="P448">
        <v>621.123788926202</v>
      </c>
      <c r="Q448">
        <v>601.45241176704099</v>
      </c>
      <c r="R448">
        <v>50.009183422409698</v>
      </c>
      <c r="S448" s="1">
        <f>(Table2[[#This Row],[Close Price]]-Table2[[#This Row],[20D EMA]])/Table2[[#This Row],[20D EMA]]</f>
        <v>7.2379210293932635E-3</v>
      </c>
      <c r="T448" s="1">
        <f>(Table2[[#This Row],[Close Price]]-Table2[[#This Row],[50D EMA]])/Table2[[#This Row],[50D EMA]]</f>
        <v>2.8377935909152947E-2</v>
      </c>
      <c r="U448" s="1">
        <f>(Table2[[#This Row],[Close Price]]-Table2[[#This Row],[200D EMA]])/Table2[[#This Row],[200D EMA]]</f>
        <v>6.2012534164391037E-2</v>
      </c>
      <c r="V448">
        <v>0.62537120697727</v>
      </c>
      <c r="W448">
        <v>635</v>
      </c>
      <c r="X448">
        <v>649</v>
      </c>
      <c r="Y448">
        <v>623.45000000000005</v>
      </c>
      <c r="Z448">
        <v>657.1</v>
      </c>
      <c r="AA448">
        <v>623.45000000000005</v>
      </c>
      <c r="AB448">
        <v>709.4</v>
      </c>
      <c r="AC448" s="1">
        <f>(Table2[[#This Row],[Close Price]]/Table2[[#This Row],[Day Low]])-1</f>
        <v>5.9055118110236116E-3</v>
      </c>
      <c r="AD448" s="1">
        <f>(Table2[[#This Row],[Day High]]/Table2[[#This Row],[Close Price]])-1</f>
        <v>1.6046966731898316E-2</v>
      </c>
      <c r="AE448" s="1">
        <f>(Table2[[#This Row],[Close Price]]/Table2[[#This Row],[Current Week Low]])-1</f>
        <v>2.4540861336113551E-2</v>
      </c>
      <c r="AF448" s="1">
        <f>(Table2[[#This Row],[Current Week High]]/Table2[[#This Row],[Close Price]])-1</f>
        <v>2.8727984344422808E-2</v>
      </c>
      <c r="AG448" s="1">
        <f>(Table2[[#This Row],[Close Price]]/Table2[[#This Row],[Current Month Low]])-1</f>
        <v>2.4540861336113551E-2</v>
      </c>
      <c r="AH448" s="1">
        <f>(Table2[[#This Row],[Current Month High]]/Table2[[#This Row],[Close Price]])-1</f>
        <v>0.11060665362035227</v>
      </c>
      <c r="AI448">
        <v>23.913894324853199</v>
      </c>
      <c r="AJ448">
        <v>41.9444444444444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-0.14000000000000001</v>
      </c>
      <c r="AM448" t="s">
        <v>3227</v>
      </c>
      <c r="AN448">
        <v>-9.67</v>
      </c>
      <c r="AO448" t="s">
        <v>3227</v>
      </c>
      <c r="AP448">
        <v>7.4035446989612994E-2</v>
      </c>
      <c r="AQ448">
        <f>(Table2[[#This Row],[Sharpe Ratio]]-AVERAGE(Table2[Sharpe Ratio]))/_xlfn.STDEV.P(Table2[Sharpe Ratio])</f>
        <v>0.12554643231473897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-1.6112822042089454</v>
      </c>
      <c r="AS448">
        <f>_xlfn.RANK.AVG(Table2[[#This Row],[1Y Return vs Nifty Z-Score]],Table2[1Y Return vs Nifty Z-Score])</f>
        <v>578</v>
      </c>
      <c r="AT448">
        <f>_xlfn.RANK.AVG(Table2[[#This Row],[6M Return vs Nifty Z-Score]],Table2[6M Return vs Nifty Z-Score])</f>
        <v>402</v>
      </c>
      <c r="AU448">
        <f>_xlfn.RANK.AVG(Table2[[#This Row],[Sharpe Ratio Z-Score]],Table2[Sharpe Ratio Z-Score])</f>
        <v>309</v>
      </c>
      <c r="AV448">
        <f>(Table2[[#This Row],[Rank 1Y]]+Table2[[#This Row],[Rank 6M]]+Table2[[#This Row],[Rank Sharpe]])/3</f>
        <v>429.66666666666669</v>
      </c>
    </row>
    <row r="449" spans="1:48" x14ac:dyDescent="0.3">
      <c r="A449" t="s">
        <v>684</v>
      </c>
      <c r="B449" t="s">
        <v>685</v>
      </c>
      <c r="C449" t="s">
        <v>3180</v>
      </c>
      <c r="D449" t="s">
        <v>261</v>
      </c>
      <c r="E449">
        <v>27342.304</v>
      </c>
      <c r="F449">
        <v>2469.5</v>
      </c>
      <c r="G449">
        <v>-8.6357737551799598</v>
      </c>
      <c r="H449">
        <f>(Table2[[#This Row],[1Y Return vs Nifty]]-AVERAGE(Table2[1Y Return vs Nifty]))/_xlfn.STDEV.P(Table2[1Y Return vs Nifty])</f>
        <v>-0.61872002728265674</v>
      </c>
      <c r="I449">
        <v>-3.3786223663707</v>
      </c>
      <c r="J449">
        <f>(Table2[[#This Row],[1M Return vs Nifty]]-AVERAGE(Table2[1M Return vs Nifty]))/_xlfn.STDEV.P(Table2[1M Return vs Nifty])</f>
        <v>-0.19784567067217149</v>
      </c>
      <c r="K449">
        <v>14.1259436619906</v>
      </c>
      <c r="L449">
        <f>(Table2[[#This Row],[6M Return vs Nifty]]-AVERAGE(Table2[6M Return vs Nifty]))/_xlfn.STDEV.P(Table2[6M Return vs Nifty])</f>
        <v>-0.19725615086201359</v>
      </c>
      <c r="M449">
        <v>-2.3272199098419999</v>
      </c>
      <c r="N449">
        <f>(Table2[[#This Row],[1W Return vs Nifty]]-AVERAGE(Table2[1W Return vs Nifty]))/_xlfn.STDEV.P(Table2[1W Return vs Nifty])</f>
        <v>9.1431508260146913E-2</v>
      </c>
      <c r="O449">
        <v>2464.3200000000002</v>
      </c>
      <c r="P449">
        <v>2494.7337784987399</v>
      </c>
      <c r="Q449">
        <v>2365.5531320949299</v>
      </c>
      <c r="R449">
        <v>53.946356549524701</v>
      </c>
      <c r="S449" s="1">
        <f>(Table2[[#This Row],[Close Price]]-Table2[[#This Row],[20D EMA]])/Table2[[#This Row],[20D EMA]]</f>
        <v>2.1019997402934019E-3</v>
      </c>
      <c r="T449" s="1">
        <f>(Table2[[#This Row],[Close Price]]-Table2[[#This Row],[50D EMA]])/Table2[[#This Row],[50D EMA]]</f>
        <v>-1.011481814862219E-2</v>
      </c>
      <c r="U449" s="1">
        <f>(Table2[[#This Row],[Close Price]]-Table2[[#This Row],[200D EMA]])/Table2[[#This Row],[200D EMA]]</f>
        <v>4.3941886781048517E-2</v>
      </c>
      <c r="V449">
        <v>0.87429677026062103</v>
      </c>
      <c r="W449">
        <v>2444.5500000000002</v>
      </c>
      <c r="X449">
        <v>2491</v>
      </c>
      <c r="Y449">
        <v>2410.0500000000002</v>
      </c>
      <c r="Z449">
        <v>2509.1999999999998</v>
      </c>
      <c r="AA449">
        <v>2410.0500000000002</v>
      </c>
      <c r="AB449">
        <v>2539.4</v>
      </c>
      <c r="AC449" s="1">
        <f>(Table2[[#This Row],[Close Price]]/Table2[[#This Row],[Day Low]])-1</f>
        <v>1.0206377451882576E-2</v>
      </c>
      <c r="AD449" s="1">
        <f>(Table2[[#This Row],[Day High]]/Table2[[#This Row],[Close Price]])-1</f>
        <v>8.7062158331645545E-3</v>
      </c>
      <c r="AE449" s="1">
        <f>(Table2[[#This Row],[Close Price]]/Table2[[#This Row],[Current Week Low]])-1</f>
        <v>2.466753801788335E-2</v>
      </c>
      <c r="AF449" s="1">
        <f>(Table2[[#This Row],[Current Week High]]/Table2[[#This Row],[Close Price]])-1</f>
        <v>1.6076128771006282E-2</v>
      </c>
      <c r="AG449" s="1">
        <f>(Table2[[#This Row],[Close Price]]/Table2[[#This Row],[Current Month Low]])-1</f>
        <v>2.466753801788335E-2</v>
      </c>
      <c r="AH449" s="1">
        <f>(Table2[[#This Row],[Current Month High]]/Table2[[#This Row],[Close Price]])-1</f>
        <v>2.8305324964567724E-2</v>
      </c>
      <c r="AI449">
        <v>19.862320307754601</v>
      </c>
      <c r="AJ449">
        <v>31.692619453924902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-0.13</v>
      </c>
      <c r="AM449" t="s">
        <v>3227</v>
      </c>
      <c r="AN449">
        <v>0.11</v>
      </c>
      <c r="AO449" t="s">
        <v>3226</v>
      </c>
      <c r="AP449">
        <v>4.8251096315754999E-2</v>
      </c>
      <c r="AQ449">
        <f>(Table2[[#This Row],[Sharpe Ratio]]-AVERAGE(Table2[Sharpe Ratio]))/_xlfn.STDEV.P(Table2[Sharpe Ratio])</f>
        <v>-0.17437530123222666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530</v>
      </c>
      <c r="AT449">
        <f>_xlfn.RANK.AVG(Table2[[#This Row],[6M Return vs Nifty Z-Score]],Table2[6M Return vs Nifty Z-Score])</f>
        <v>371</v>
      </c>
      <c r="AU449">
        <f>_xlfn.RANK.AVG(Table2[[#This Row],[Sharpe Ratio Z-Score]],Table2[Sharpe Ratio Z-Score])</f>
        <v>389</v>
      </c>
      <c r="AV449">
        <f>(Table2[[#This Row],[Rank 1Y]]+Table2[[#This Row],[Rank 6M]]+Table2[[#This Row],[Rank Sharpe]])/3</f>
        <v>430</v>
      </c>
    </row>
    <row r="450" spans="1:48" x14ac:dyDescent="0.3">
      <c r="A450" t="s">
        <v>183</v>
      </c>
      <c r="B450" t="s">
        <v>184</v>
      </c>
      <c r="C450" t="s">
        <v>3170</v>
      </c>
      <c r="D450" t="s">
        <v>118</v>
      </c>
      <c r="E450">
        <v>147726.93461976</v>
      </c>
      <c r="F450">
        <v>6133.1</v>
      </c>
      <c r="G450">
        <v>6.74925870450007</v>
      </c>
      <c r="H450">
        <f>(Table2[[#This Row],[1Y Return vs Nifty]]-AVERAGE(Table2[1Y Return vs Nifty]))/_xlfn.STDEV.P(Table2[1Y Return vs Nifty])</f>
        <v>-0.36569704311174744</v>
      </c>
      <c r="I450">
        <v>2.5893110012567799</v>
      </c>
      <c r="J450">
        <f>(Table2[[#This Row],[1M Return vs Nifty]]-AVERAGE(Table2[1M Return vs Nifty]))/_xlfn.STDEV.P(Table2[1M Return vs Nifty])</f>
        <v>0.37252149763853859</v>
      </c>
      <c r="K450">
        <v>11.013650825800701</v>
      </c>
      <c r="L450">
        <f>(Table2[[#This Row],[6M Return vs Nifty]]-AVERAGE(Table2[6M Return vs Nifty]))/_xlfn.STDEV.P(Table2[6M Return vs Nifty])</f>
        <v>-0.28554494184034784</v>
      </c>
      <c r="M450">
        <v>2.56850590229128</v>
      </c>
      <c r="N450">
        <f>(Table2[[#This Row],[1W Return vs Nifty]]-AVERAGE(Table2[1W Return vs Nifty]))/_xlfn.STDEV.P(Table2[1W Return vs Nifty])</f>
        <v>1.2596661344180153</v>
      </c>
      <c r="O450">
        <v>5906.12</v>
      </c>
      <c r="P450">
        <v>5768.4374960291198</v>
      </c>
      <c r="Q450">
        <v>5304.97840943953</v>
      </c>
      <c r="R450">
        <v>80.648443336801506</v>
      </c>
      <c r="S450" s="1">
        <f>(Table2[[#This Row],[Close Price]]-Table2[[#This Row],[20D EMA]])/Table2[[#This Row],[20D EMA]]</f>
        <v>3.8431322086242822E-2</v>
      </c>
      <c r="T450" s="1">
        <f>(Table2[[#This Row],[Close Price]]-Table2[[#This Row],[50D EMA]])/Table2[[#This Row],[50D EMA]]</f>
        <v>6.3216859716674956E-2</v>
      </c>
      <c r="U450" s="1">
        <f>(Table2[[#This Row],[Close Price]]-Table2[[#This Row],[200D EMA]])/Table2[[#This Row],[200D EMA]]</f>
        <v>0.15610272590119009</v>
      </c>
      <c r="V450">
        <v>1.1341387236324201</v>
      </c>
      <c r="W450">
        <v>6057.35</v>
      </c>
      <c r="X450">
        <v>6148.8</v>
      </c>
      <c r="Y450">
        <v>5846.2</v>
      </c>
      <c r="Z450">
        <v>6148.8</v>
      </c>
      <c r="AA450">
        <v>5827.1</v>
      </c>
      <c r="AB450">
        <v>6148.8</v>
      </c>
      <c r="AC450" s="1">
        <f>(Table2[[#This Row],[Close Price]]/Table2[[#This Row],[Day Low]])-1</f>
        <v>1.2505468562985511E-2</v>
      </c>
      <c r="AD450" s="1">
        <f>(Table2[[#This Row],[Day High]]/Table2[[#This Row],[Close Price]])-1</f>
        <v>2.5598799954344997E-3</v>
      </c>
      <c r="AE450" s="1">
        <f>(Table2[[#This Row],[Close Price]]/Table2[[#This Row],[Current Week Low]])-1</f>
        <v>4.9074612568848153E-2</v>
      </c>
      <c r="AF450" s="1">
        <f>(Table2[[#This Row],[Current Week High]]/Table2[[#This Row],[Close Price]])-1</f>
        <v>2.5598799954344997E-3</v>
      </c>
      <c r="AG450" s="1">
        <f>(Table2[[#This Row],[Close Price]]/Table2[[#This Row],[Current Month Low]])-1</f>
        <v>5.2513257023219184E-2</v>
      </c>
      <c r="AH450" s="1">
        <f>(Table2[[#This Row],[Current Month High]]/Table2[[#This Row],[Close Price]])-1</f>
        <v>2.5598799954344997E-3</v>
      </c>
      <c r="AI450">
        <v>0.25598799954344997</v>
      </c>
      <c r="AJ450">
        <v>41.065390896335998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-0.02</v>
      </c>
      <c r="AM450" t="s">
        <v>3227</v>
      </c>
      <c r="AN450">
        <v>7.54</v>
      </c>
      <c r="AO450" t="s">
        <v>3226</v>
      </c>
      <c r="AP450">
        <v>2.5648376690294999E-2</v>
      </c>
      <c r="AQ450">
        <f>(Table2[[#This Row],[Sharpe Ratio]]-AVERAGE(Table2[Sharpe Ratio]))/_xlfn.STDEV.P(Table2[Sharpe Ratio])</f>
        <v>-0.43728852866583673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0.54365711843862186</v>
      </c>
      <c r="AS450">
        <f>_xlfn.RANK.AVG(Table2[[#This Row],[1Y Return vs Nifty Z-Score]],Table2[1Y Return vs Nifty Z-Score])</f>
        <v>422</v>
      </c>
      <c r="AT450">
        <f>_xlfn.RANK.AVG(Table2[[#This Row],[6M Return vs Nifty Z-Score]],Table2[6M Return vs Nifty Z-Score])</f>
        <v>408</v>
      </c>
      <c r="AU450">
        <f>_xlfn.RANK.AVG(Table2[[#This Row],[Sharpe Ratio Z-Score]],Table2[Sharpe Ratio Z-Score])</f>
        <v>461</v>
      </c>
      <c r="AV450">
        <f>(Table2[[#This Row],[Rank 1Y]]+Table2[[#This Row],[Rank 6M]]+Table2[[#This Row],[Rank Sharpe]])/3</f>
        <v>430.33333333333331</v>
      </c>
    </row>
    <row r="451" spans="1:48" x14ac:dyDescent="0.3">
      <c r="A451" t="s">
        <v>2031</v>
      </c>
      <c r="B451" t="s">
        <v>2032</v>
      </c>
      <c r="C451" t="s">
        <v>3170</v>
      </c>
      <c r="D451" t="s">
        <v>522</v>
      </c>
      <c r="E451">
        <v>3377.0500996000001</v>
      </c>
      <c r="F451">
        <v>464.6</v>
      </c>
      <c r="G451">
        <v>-8.7200557542272801</v>
      </c>
      <c r="H451">
        <f>(Table2[[#This Row],[1Y Return vs Nifty]]-AVERAGE(Table2[1Y Return vs Nifty]))/_xlfn.STDEV.P(Table2[1Y Return vs Nifty])</f>
        <v>-0.62010613309470042</v>
      </c>
      <c r="I451">
        <v>-10.1460674120652</v>
      </c>
      <c r="J451">
        <f>(Table2[[#This Row],[1M Return vs Nifty]]-AVERAGE(Table2[1M Return vs Nifty]))/_xlfn.STDEV.P(Table2[1M Return vs Nifty])</f>
        <v>-0.84462374771119342</v>
      </c>
      <c r="K451">
        <v>28.236922487666799</v>
      </c>
      <c r="L451">
        <f>(Table2[[#This Row],[6M Return vs Nifty]]-AVERAGE(Table2[6M Return vs Nifty]))/_xlfn.STDEV.P(Table2[6M Return vs Nifty])</f>
        <v>0.20304077671277002</v>
      </c>
      <c r="M451">
        <v>-6.0230290733876997</v>
      </c>
      <c r="N451">
        <f>(Table2[[#This Row],[1W Return vs Nifty]]-AVERAGE(Table2[1W Return vs Nifty]))/_xlfn.STDEV.P(Table2[1W Return vs Nifty])</f>
        <v>-0.79047495509309407</v>
      </c>
      <c r="O451">
        <v>454.23</v>
      </c>
      <c r="P451">
        <v>431.49870959343599</v>
      </c>
      <c r="Q451">
        <v>380.16259242555498</v>
      </c>
      <c r="R451">
        <v>56.812299307997598</v>
      </c>
      <c r="S451" s="1">
        <f>(Table2[[#This Row],[Close Price]]-Table2[[#This Row],[20D EMA]])/Table2[[#This Row],[20D EMA]]</f>
        <v>2.282984391167471E-2</v>
      </c>
      <c r="T451" s="1">
        <f>(Table2[[#This Row],[Close Price]]-Table2[[#This Row],[50D EMA]])/Table2[[#This Row],[50D EMA]]</f>
        <v>7.6712374036419534E-2</v>
      </c>
      <c r="U451" s="1">
        <f>(Table2[[#This Row],[Close Price]]-Table2[[#This Row],[200D EMA]])/Table2[[#This Row],[200D EMA]]</f>
        <v>0.22210866943985272</v>
      </c>
      <c r="V451">
        <v>0.363136078264094</v>
      </c>
      <c r="W451">
        <v>449.15</v>
      </c>
      <c r="X451">
        <v>468</v>
      </c>
      <c r="Y451">
        <v>435.35</v>
      </c>
      <c r="Z451">
        <v>468</v>
      </c>
      <c r="AA451">
        <v>435.35</v>
      </c>
      <c r="AB451">
        <v>478</v>
      </c>
      <c r="AC451" s="1">
        <f>(Table2[[#This Row],[Close Price]]/Table2[[#This Row],[Day Low]])-1</f>
        <v>3.4398307914950577E-2</v>
      </c>
      <c r="AD451" s="1">
        <f>(Table2[[#This Row],[Day High]]/Table2[[#This Row],[Close Price]])-1</f>
        <v>7.3181231166594696E-3</v>
      </c>
      <c r="AE451" s="1">
        <f>(Table2[[#This Row],[Close Price]]/Table2[[#This Row],[Current Week Low]])-1</f>
        <v>6.7187320546686635E-2</v>
      </c>
      <c r="AF451" s="1">
        <f>(Table2[[#This Row],[Current Week High]]/Table2[[#This Row],[Close Price]])-1</f>
        <v>7.3181231166594696E-3</v>
      </c>
      <c r="AG451" s="1">
        <f>(Table2[[#This Row],[Close Price]]/Table2[[#This Row],[Current Month Low]])-1</f>
        <v>6.7187320546686635E-2</v>
      </c>
      <c r="AH451" s="1">
        <f>(Table2[[#This Row],[Current Month High]]/Table2[[#This Row],[Close Price]])-1</f>
        <v>2.8842014636246249E-2</v>
      </c>
      <c r="AI451">
        <v>8.6956521739130306</v>
      </c>
      <c r="AJ451">
        <v>57.464836468395198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0.28000000000000003</v>
      </c>
      <c r="AM451" t="s">
        <v>3226</v>
      </c>
      <c r="AN451">
        <v>-1.1200000000000001</v>
      </c>
      <c r="AO451" t="s">
        <v>3227</v>
      </c>
      <c r="AP451">
        <v>5.3725805958320001E-3</v>
      </c>
      <c r="AQ451">
        <f>(Table2[[#This Row],[Sharpe Ratio]]-AVERAGE(Table2[Sharpe Ratio]))/_xlfn.STDEV.P(Table2[Sharpe Ratio])</f>
        <v>-0.67313514705136945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-2.7252992062375876</v>
      </c>
      <c r="AS451">
        <f>_xlfn.RANK.AVG(Table2[[#This Row],[1Y Return vs Nifty Z-Score]],Table2[1Y Return vs Nifty Z-Score])</f>
        <v>531</v>
      </c>
      <c r="AT451">
        <f>_xlfn.RANK.AVG(Table2[[#This Row],[6M Return vs Nifty Z-Score]],Table2[6M Return vs Nifty Z-Score])</f>
        <v>245</v>
      </c>
      <c r="AU451">
        <f>_xlfn.RANK.AVG(Table2[[#This Row],[Sharpe Ratio Z-Score]],Table2[Sharpe Ratio Z-Score])</f>
        <v>515</v>
      </c>
      <c r="AV451">
        <f>(Table2[[#This Row],[Rank 1Y]]+Table2[[#This Row],[Rank 6M]]+Table2[[#This Row],[Rank Sharpe]])/3</f>
        <v>430.33333333333331</v>
      </c>
    </row>
    <row r="452" spans="1:48" x14ac:dyDescent="0.3">
      <c r="A452" t="s">
        <v>1193</v>
      </c>
      <c r="B452" t="s">
        <v>1194</v>
      </c>
      <c r="C452" t="s">
        <v>3181</v>
      </c>
      <c r="D452" t="s">
        <v>135</v>
      </c>
      <c r="E452">
        <v>10356.845253894</v>
      </c>
      <c r="F452">
        <v>192.34</v>
      </c>
      <c r="G452">
        <v>1.92911422226277</v>
      </c>
      <c r="H452">
        <f>(Table2[[#This Row],[1Y Return vs Nifty]]-AVERAGE(Table2[1Y Return vs Nifty]))/_xlfn.STDEV.P(Table2[1Y Return vs Nifty])</f>
        <v>-0.44496937121549912</v>
      </c>
      <c r="I452">
        <v>-10.911388939187599</v>
      </c>
      <c r="J452">
        <f>(Table2[[#This Row],[1M Return vs Nifty]]-AVERAGE(Table2[1M Return vs Nifty]))/_xlfn.STDEV.P(Table2[1M Return vs Nifty])</f>
        <v>-0.9177670362471988</v>
      </c>
      <c r="K452">
        <v>-29.955052207301801</v>
      </c>
      <c r="L452">
        <f>(Table2[[#This Row],[6M Return vs Nifty]]-AVERAGE(Table2[6M Return vs Nifty]))/_xlfn.STDEV.P(Table2[6M Return vs Nifty])</f>
        <v>-1.447735471177265</v>
      </c>
      <c r="M452">
        <v>-2.2832878930971798</v>
      </c>
      <c r="N452">
        <f>(Table2[[#This Row],[1W Return vs Nifty]]-AVERAGE(Table2[1W Return vs Nifty]))/_xlfn.STDEV.P(Table2[1W Return vs Nifty])</f>
        <v>0.10191471445422141</v>
      </c>
      <c r="O452">
        <v>195.83</v>
      </c>
      <c r="P452">
        <v>199.61194888863</v>
      </c>
      <c r="Q452">
        <v>197.938317307483</v>
      </c>
      <c r="R452">
        <v>44.359526160025197</v>
      </c>
      <c r="S452" s="1">
        <f>(Table2[[#This Row],[Close Price]]-Table2[[#This Row],[20D EMA]])/Table2[[#This Row],[20D EMA]]</f>
        <v>-1.7821579941786288E-2</v>
      </c>
      <c r="T452" s="1">
        <f>(Table2[[#This Row],[Close Price]]-Table2[[#This Row],[50D EMA]])/Table2[[#This Row],[50D EMA]]</f>
        <v>-3.6430428785038563E-2</v>
      </c>
      <c r="U452" s="1">
        <f>(Table2[[#This Row],[Close Price]]-Table2[[#This Row],[200D EMA]])/Table2[[#This Row],[200D EMA]]</f>
        <v>-2.828314084728939E-2</v>
      </c>
      <c r="V452">
        <v>0.43666950416268002</v>
      </c>
      <c r="W452">
        <v>190.45</v>
      </c>
      <c r="X452">
        <v>194.15</v>
      </c>
      <c r="Y452">
        <v>183.62</v>
      </c>
      <c r="Z452">
        <v>199.84</v>
      </c>
      <c r="AA452">
        <v>183.62</v>
      </c>
      <c r="AB452">
        <v>199.84</v>
      </c>
      <c r="AC452" s="1">
        <f>(Table2[[#This Row],[Close Price]]/Table2[[#This Row],[Day Low]])-1</f>
        <v>9.9238645313730611E-3</v>
      </c>
      <c r="AD452" s="1">
        <f>(Table2[[#This Row],[Day High]]/Table2[[#This Row],[Close Price]])-1</f>
        <v>9.4104190495996054E-3</v>
      </c>
      <c r="AE452" s="1">
        <f>(Table2[[#This Row],[Close Price]]/Table2[[#This Row],[Current Week Low]])-1</f>
        <v>4.7489380241803714E-2</v>
      </c>
      <c r="AF452" s="1">
        <f>(Table2[[#This Row],[Current Week High]]/Table2[[#This Row],[Close Price]])-1</f>
        <v>3.8993449100551025E-2</v>
      </c>
      <c r="AG452" s="1">
        <f>(Table2[[#This Row],[Close Price]]/Table2[[#This Row],[Current Month Low]])-1</f>
        <v>4.7489380241803714E-2</v>
      </c>
      <c r="AH452" s="1">
        <f>(Table2[[#This Row],[Current Month High]]/Table2[[#This Row],[Close Price]])-1</f>
        <v>3.8993449100551025E-2</v>
      </c>
      <c r="AI452">
        <v>48.123115316626702</v>
      </c>
      <c r="AJ452">
        <v>41.895979343415704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0.04</v>
      </c>
      <c r="AM452" t="s">
        <v>3226</v>
      </c>
      <c r="AN452">
        <v>-3.27</v>
      </c>
      <c r="AO452" t="s">
        <v>3227</v>
      </c>
      <c r="AP452">
        <v>0.15235551266123301</v>
      </c>
      <c r="AQ452">
        <f>(Table2[[#This Row],[Sharpe Ratio]]-AVERAGE(Table2[Sharpe Ratio]))/_xlfn.STDEV.P(Table2[Sharpe Ratio])</f>
        <v>1.0365598669698992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461</v>
      </c>
      <c r="AT452">
        <f>_xlfn.RANK.AVG(Table2[[#This Row],[6M Return vs Nifty Z-Score]],Table2[6M Return vs Nifty Z-Score])</f>
        <v>727</v>
      </c>
      <c r="AU452">
        <f>_xlfn.RANK.AVG(Table2[[#This Row],[Sharpe Ratio Z-Score]],Table2[Sharpe Ratio Z-Score])</f>
        <v>108</v>
      </c>
      <c r="AV452">
        <f>(Table2[[#This Row],[Rank 1Y]]+Table2[[#This Row],[Rank 6M]]+Table2[[#This Row],[Rank Sharpe]])/3</f>
        <v>432</v>
      </c>
    </row>
    <row r="453" spans="1:48" x14ac:dyDescent="0.3">
      <c r="A453" t="s">
        <v>1257</v>
      </c>
      <c r="B453" t="s">
        <v>1258</v>
      </c>
      <c r="C453" t="s">
        <v>3168</v>
      </c>
      <c r="D453" t="s">
        <v>543</v>
      </c>
      <c r="E453">
        <v>9553.787589775</v>
      </c>
      <c r="F453">
        <v>289.25</v>
      </c>
      <c r="G453">
        <v>-12.8644360274543</v>
      </c>
      <c r="H453">
        <f>(Table2[[#This Row],[1Y Return vs Nifty]]-AVERAGE(Table2[1Y Return vs Nifty]))/_xlfn.STDEV.P(Table2[1Y Return vs Nifty])</f>
        <v>-0.68826481049880117</v>
      </c>
      <c r="I453">
        <v>14.4082358348015</v>
      </c>
      <c r="J453">
        <f>(Table2[[#This Row],[1M Return vs Nifty]]-AVERAGE(Table2[1M Return vs Nifty]))/_xlfn.STDEV.P(Table2[1M Return vs Nifty])</f>
        <v>1.5020794659551204</v>
      </c>
      <c r="K453">
        <v>17.566951877397699</v>
      </c>
      <c r="L453">
        <f>(Table2[[#This Row],[6M Return vs Nifty]]-AVERAGE(Table2[6M Return vs Nifty]))/_xlfn.STDEV.P(Table2[6M Return vs Nifty])</f>
        <v>-9.9642439339698671E-2</v>
      </c>
      <c r="M453">
        <v>0.28212016562966702</v>
      </c>
      <c r="N453">
        <f>(Table2[[#This Row],[1W Return vs Nifty]]-AVERAGE(Table2[1W Return vs Nifty]))/_xlfn.STDEV.P(Table2[1W Return vs Nifty])</f>
        <v>0.71408104881092804</v>
      </c>
      <c r="O453">
        <v>273.32</v>
      </c>
      <c r="P453">
        <v>258.35363904476702</v>
      </c>
      <c r="Q453">
        <v>233.56441612423299</v>
      </c>
      <c r="R453">
        <v>65.133087198817904</v>
      </c>
      <c r="S453" s="1">
        <f>(Table2[[#This Row],[Close Price]]-Table2[[#This Row],[20D EMA]])/Table2[[#This Row],[20D EMA]]</f>
        <v>5.8283330894189987E-2</v>
      </c>
      <c r="T453" s="1">
        <f>(Table2[[#This Row],[Close Price]]-Table2[[#This Row],[50D EMA]])/Table2[[#This Row],[50D EMA]]</f>
        <v>0.11958941654341984</v>
      </c>
      <c r="U453" s="1">
        <f>(Table2[[#This Row],[Close Price]]-Table2[[#This Row],[200D EMA]])/Table2[[#This Row],[200D EMA]]</f>
        <v>0.23841638550860345</v>
      </c>
      <c r="V453">
        <v>1.0624464040486701</v>
      </c>
      <c r="W453">
        <v>288</v>
      </c>
      <c r="X453">
        <v>294.45</v>
      </c>
      <c r="Y453">
        <v>273</v>
      </c>
      <c r="Z453">
        <v>296.14999999999998</v>
      </c>
      <c r="AA453">
        <v>264.60000000000002</v>
      </c>
      <c r="AB453">
        <v>296.14999999999998</v>
      </c>
      <c r="AC453" s="1">
        <f>(Table2[[#This Row],[Close Price]]/Table2[[#This Row],[Day Low]])-1</f>
        <v>4.3402777777776791E-3</v>
      </c>
      <c r="AD453" s="1">
        <f>(Table2[[#This Row],[Day High]]/Table2[[#This Row],[Close Price]])-1</f>
        <v>1.7977528089887507E-2</v>
      </c>
      <c r="AE453" s="1">
        <f>(Table2[[#This Row],[Close Price]]/Table2[[#This Row],[Current Week Low]])-1</f>
        <v>5.9523809523809534E-2</v>
      </c>
      <c r="AF453" s="1">
        <f>(Table2[[#This Row],[Current Week High]]/Table2[[#This Row],[Close Price]])-1</f>
        <v>2.3854796888504781E-2</v>
      </c>
      <c r="AG453" s="1">
        <f>(Table2[[#This Row],[Close Price]]/Table2[[#This Row],[Current Month Low]])-1</f>
        <v>9.3159486016628712E-2</v>
      </c>
      <c r="AH453" s="1">
        <f>(Table2[[#This Row],[Current Month High]]/Table2[[#This Row],[Close Price]])-1</f>
        <v>2.3854796888504781E-2</v>
      </c>
      <c r="AI453">
        <v>2.3854796888504701</v>
      </c>
      <c r="AJ453">
        <v>43.477182539682502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0.19</v>
      </c>
      <c r="AM453" t="s">
        <v>3226</v>
      </c>
      <c r="AN453">
        <v>6.26</v>
      </c>
      <c r="AO453" t="s">
        <v>3226</v>
      </c>
      <c r="AP453">
        <v>4.4444485841744999E-2</v>
      </c>
      <c r="AQ453">
        <f>(Table2[[#This Row],[Sharpe Ratio]]-AVERAGE(Table2[Sharpe Ratio]))/_xlfn.STDEV.P(Table2[Sharpe Ratio])</f>
        <v>-0.21865352358283396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1.2095997413447146</v>
      </c>
      <c r="AS453">
        <f>_xlfn.RANK.AVG(Table2[[#This Row],[1Y Return vs Nifty Z-Score]],Table2[1Y Return vs Nifty Z-Score])</f>
        <v>564</v>
      </c>
      <c r="AT453">
        <f>_xlfn.RANK.AVG(Table2[[#This Row],[6M Return vs Nifty Z-Score]],Table2[6M Return vs Nifty Z-Score])</f>
        <v>339</v>
      </c>
      <c r="AU453">
        <f>_xlfn.RANK.AVG(Table2[[#This Row],[Sharpe Ratio Z-Score]],Table2[Sharpe Ratio Z-Score])</f>
        <v>396</v>
      </c>
      <c r="AV453">
        <f>(Table2[[#This Row],[Rank 1Y]]+Table2[[#This Row],[Rank 6M]]+Table2[[#This Row],[Rank Sharpe]])/3</f>
        <v>433</v>
      </c>
    </row>
    <row r="454" spans="1:48" x14ac:dyDescent="0.3">
      <c r="A454" t="s">
        <v>539</v>
      </c>
      <c r="B454" t="s">
        <v>540</v>
      </c>
      <c r="C454" t="s">
        <v>3182</v>
      </c>
      <c r="D454" t="s">
        <v>282</v>
      </c>
      <c r="E454">
        <v>39975.436386690002</v>
      </c>
      <c r="F454">
        <v>2930.9</v>
      </c>
      <c r="G454">
        <v>2.2304929762850598</v>
      </c>
      <c r="H454">
        <f>(Table2[[#This Row],[1Y Return vs Nifty]]-AVERAGE(Table2[1Y Return vs Nifty]))/_xlfn.STDEV.P(Table2[1Y Return vs Nifty])</f>
        <v>-0.44001288172428249</v>
      </c>
      <c r="I454">
        <v>-7.5761943776173899</v>
      </c>
      <c r="J454">
        <f>(Table2[[#This Row],[1M Return vs Nifty]]-AVERAGE(Table2[1M Return vs Nifty]))/_xlfn.STDEV.P(Table2[1M Return vs Nifty])</f>
        <v>-0.59901591074588922</v>
      </c>
      <c r="K454">
        <v>26.6495892425765</v>
      </c>
      <c r="L454">
        <f>(Table2[[#This Row],[6M Return vs Nifty]]-AVERAGE(Table2[6M Return vs Nifty]))/_xlfn.STDEV.P(Table2[6M Return vs Nifty])</f>
        <v>0.15801168065241866</v>
      </c>
      <c r="M454">
        <v>-4.8936609113770704</v>
      </c>
      <c r="N454">
        <f>(Table2[[#This Row],[1W Return vs Nifty]]-AVERAGE(Table2[1W Return vs Nifty]))/_xlfn.STDEV.P(Table2[1W Return vs Nifty])</f>
        <v>-0.52098131039770601</v>
      </c>
      <c r="O454">
        <v>2927.8</v>
      </c>
      <c r="P454">
        <v>2854.40502155692</v>
      </c>
      <c r="Q454">
        <v>2528.0322999755199</v>
      </c>
      <c r="R454">
        <v>49.704026648174697</v>
      </c>
      <c r="S454" s="1">
        <f>(Table2[[#This Row],[Close Price]]-Table2[[#This Row],[20D EMA]])/Table2[[#This Row],[20D EMA]]</f>
        <v>1.0588154928615032E-3</v>
      </c>
      <c r="T454" s="1">
        <f>(Table2[[#This Row],[Close Price]]-Table2[[#This Row],[50D EMA]])/Table2[[#This Row],[50D EMA]]</f>
        <v>2.6798922320195574E-2</v>
      </c>
      <c r="U454" s="1">
        <f>(Table2[[#This Row],[Close Price]]-Table2[[#This Row],[200D EMA]])/Table2[[#This Row],[200D EMA]]</f>
        <v>0.15936018698352128</v>
      </c>
      <c r="V454">
        <v>0.561064528457628</v>
      </c>
      <c r="W454">
        <v>2923.7</v>
      </c>
      <c r="X454">
        <v>2969.25</v>
      </c>
      <c r="Y454">
        <v>2881</v>
      </c>
      <c r="Z454">
        <v>2988</v>
      </c>
      <c r="AA454">
        <v>2881</v>
      </c>
      <c r="AB454">
        <v>3023.8</v>
      </c>
      <c r="AC454" s="1">
        <f>(Table2[[#This Row],[Close Price]]/Table2[[#This Row],[Day Low]])-1</f>
        <v>2.4626329650785372E-3</v>
      </c>
      <c r="AD454" s="1">
        <f>(Table2[[#This Row],[Day High]]/Table2[[#This Row],[Close Price]])-1</f>
        <v>1.3084718004708451E-2</v>
      </c>
      <c r="AE454" s="1">
        <f>(Table2[[#This Row],[Close Price]]/Table2[[#This Row],[Current Week Low]])-1</f>
        <v>1.7320374869836952E-2</v>
      </c>
      <c r="AF454" s="1">
        <f>(Table2[[#This Row],[Current Week High]]/Table2[[#This Row],[Close Price]])-1</f>
        <v>1.9482070353816106E-2</v>
      </c>
      <c r="AG454" s="1">
        <f>(Table2[[#This Row],[Close Price]]/Table2[[#This Row],[Current Month Low]])-1</f>
        <v>1.7320374869836952E-2</v>
      </c>
      <c r="AH454" s="1">
        <f>(Table2[[#This Row],[Current Month High]]/Table2[[#This Row],[Close Price]])-1</f>
        <v>3.1696748439046019E-2</v>
      </c>
      <c r="AI454">
        <v>8.1237845030536597</v>
      </c>
      <c r="AJ454">
        <v>52.504097614277903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0.14000000000000001</v>
      </c>
      <c r="AM454" t="s">
        <v>3226</v>
      </c>
      <c r="AN454">
        <v>1.54</v>
      </c>
      <c r="AO454" t="s">
        <v>3226</v>
      </c>
      <c r="AP454">
        <v>-3.4135093067499999E-4</v>
      </c>
      <c r="AQ454">
        <f>(Table2[[#This Row],[Sharpe Ratio]]-AVERAGE(Table2[Sharpe Ratio]))/_xlfn.STDEV.P(Table2[Sharpe Ratio])</f>
        <v>-0.73959919225752391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-2.1415976144729831</v>
      </c>
      <c r="AS454">
        <f>_xlfn.RANK.AVG(Table2[[#This Row],[1Y Return vs Nifty Z-Score]],Table2[1Y Return vs Nifty Z-Score])</f>
        <v>458</v>
      </c>
      <c r="AT454">
        <f>_xlfn.RANK.AVG(Table2[[#This Row],[6M Return vs Nifty Z-Score]],Table2[6M Return vs Nifty Z-Score])</f>
        <v>263</v>
      </c>
      <c r="AU454">
        <f>_xlfn.RANK.AVG(Table2[[#This Row],[Sharpe Ratio Z-Score]],Table2[Sharpe Ratio Z-Score])</f>
        <v>578</v>
      </c>
      <c r="AV454">
        <f>(Table2[[#This Row],[Rank 1Y]]+Table2[[#This Row],[Rank 6M]]+Table2[[#This Row],[Rank Sharpe]])/3</f>
        <v>433</v>
      </c>
    </row>
    <row r="455" spans="1:48" x14ac:dyDescent="0.3">
      <c r="A455" t="s">
        <v>306</v>
      </c>
      <c r="B455" t="s">
        <v>307</v>
      </c>
      <c r="C455" t="s">
        <v>3168</v>
      </c>
      <c r="D455" t="s">
        <v>34</v>
      </c>
      <c r="E455">
        <v>91748.358590000003</v>
      </c>
      <c r="F455">
        <v>120.19</v>
      </c>
      <c r="G455">
        <v>6.4663209154698897</v>
      </c>
      <c r="H455">
        <f>(Table2[[#This Row],[1Y Return vs Nifty]]-AVERAGE(Table2[1Y Return vs Nifty]))/_xlfn.STDEV.P(Table2[1Y Return vs Nifty])</f>
        <v>-0.3703502516053111</v>
      </c>
      <c r="I455">
        <v>-8.4037444486750204</v>
      </c>
      <c r="J455">
        <f>(Table2[[#This Row],[1M Return vs Nifty]]-AVERAGE(Table2[1M Return vs Nifty]))/_xlfn.STDEV.P(Table2[1M Return vs Nifty])</f>
        <v>-0.67810650401973993</v>
      </c>
      <c r="K455">
        <v>-30.35894319686</v>
      </c>
      <c r="L455">
        <f>(Table2[[#This Row],[6M Return vs Nifty]]-AVERAGE(Table2[6M Return vs Nifty]))/_xlfn.STDEV.P(Table2[6M Return vs Nifty])</f>
        <v>-1.4591929557495684</v>
      </c>
      <c r="M455">
        <v>-6.2352365666891103</v>
      </c>
      <c r="N455">
        <f>(Table2[[#This Row],[1W Return vs Nifty]]-AVERAGE(Table2[1W Return vs Nifty]))/_xlfn.STDEV.P(Table2[1W Return vs Nifty])</f>
        <v>-0.84111262376940577</v>
      </c>
      <c r="O455">
        <v>122.16</v>
      </c>
      <c r="P455">
        <v>127.43492272601701</v>
      </c>
      <c r="Q455">
        <v>128.91780314965399</v>
      </c>
      <c r="R455">
        <v>44.789170772589301</v>
      </c>
      <c r="S455" s="1">
        <f>(Table2[[#This Row],[Close Price]]-Table2[[#This Row],[20D EMA]])/Table2[[#This Row],[20D EMA]]</f>
        <v>-1.6126391617550744E-2</v>
      </c>
      <c r="T455" s="1">
        <f>(Table2[[#This Row],[Close Price]]-Table2[[#This Row],[50D EMA]])/Table2[[#This Row],[50D EMA]]</f>
        <v>-5.6851941140133727E-2</v>
      </c>
      <c r="U455" s="1">
        <f>(Table2[[#This Row],[Close Price]]-Table2[[#This Row],[200D EMA]])/Table2[[#This Row],[200D EMA]]</f>
        <v>-6.7700526509300973E-2</v>
      </c>
      <c r="V455">
        <v>0.766384880589426</v>
      </c>
      <c r="W455">
        <v>118</v>
      </c>
      <c r="X455">
        <v>121.75</v>
      </c>
      <c r="Y455">
        <v>117.11</v>
      </c>
      <c r="Z455">
        <v>123</v>
      </c>
      <c r="AA455">
        <v>117.11</v>
      </c>
      <c r="AB455">
        <v>123.62</v>
      </c>
      <c r="AC455" s="1">
        <f>(Table2[[#This Row],[Close Price]]/Table2[[#This Row],[Day Low]])-1</f>
        <v>1.8559322033898207E-2</v>
      </c>
      <c r="AD455" s="1">
        <f>(Table2[[#This Row],[Day High]]/Table2[[#This Row],[Close Price]])-1</f>
        <v>1.2979449205424709E-2</v>
      </c>
      <c r="AE455" s="1">
        <f>(Table2[[#This Row],[Close Price]]/Table2[[#This Row],[Current Week Low]])-1</f>
        <v>2.6300059772863094E-2</v>
      </c>
      <c r="AF455" s="1">
        <f>(Table2[[#This Row],[Current Week High]]/Table2[[#This Row],[Close Price]])-1</f>
        <v>2.3379648889258586E-2</v>
      </c>
      <c r="AG455" s="1">
        <f>(Table2[[#This Row],[Close Price]]/Table2[[#This Row],[Current Month Low]])-1</f>
        <v>2.6300059772863094E-2</v>
      </c>
      <c r="AH455" s="1">
        <f>(Table2[[#This Row],[Current Month High]]/Table2[[#This Row],[Close Price]])-1</f>
        <v>2.853814793244025E-2</v>
      </c>
      <c r="AI455">
        <v>43.522755636908201</v>
      </c>
      <c r="AJ455">
        <v>38.627450980392098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-0.13</v>
      </c>
      <c r="AM455" t="s">
        <v>3227</v>
      </c>
      <c r="AN455">
        <v>-2.5499999999999998</v>
      </c>
      <c r="AO455" t="s">
        <v>3227</v>
      </c>
      <c r="AP455">
        <v>0.13297682399848801</v>
      </c>
      <c r="AQ455">
        <f>(Table2[[#This Row],[Sharpe Ratio]]-AVERAGE(Table2[Sharpe Ratio]))/_xlfn.STDEV.P(Table2[Sharpe Ratio])</f>
        <v>0.81114833843797773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425</v>
      </c>
      <c r="AT455">
        <f>_xlfn.RANK.AVG(Table2[[#This Row],[6M Return vs Nifty Z-Score]],Table2[6M Return vs Nifty Z-Score])</f>
        <v>728</v>
      </c>
      <c r="AU455">
        <f>_xlfn.RANK.AVG(Table2[[#This Row],[Sharpe Ratio Z-Score]],Table2[Sharpe Ratio Z-Score])</f>
        <v>149</v>
      </c>
      <c r="AV455">
        <f>(Table2[[#This Row],[Rank 1Y]]+Table2[[#This Row],[Rank 6M]]+Table2[[#This Row],[Rank Sharpe]])/3</f>
        <v>434</v>
      </c>
    </row>
    <row r="456" spans="1:48" x14ac:dyDescent="0.3">
      <c r="A456" t="s">
        <v>766</v>
      </c>
      <c r="B456" t="s">
        <v>767</v>
      </c>
      <c r="C456" t="s">
        <v>3168</v>
      </c>
      <c r="D456" t="s">
        <v>543</v>
      </c>
      <c r="E456">
        <v>22122.110405464999</v>
      </c>
      <c r="F456">
        <v>521.45000000000005</v>
      </c>
      <c r="G456">
        <v>-34.741781956157503</v>
      </c>
      <c r="H456">
        <f>(Table2[[#This Row],[1Y Return vs Nifty]]-AVERAGE(Table2[1Y Return vs Nifty]))/_xlfn.STDEV.P(Table2[1Y Return vs Nifty])</f>
        <v>-1.0480606943961368</v>
      </c>
      <c r="I456">
        <v>10.2543158852056</v>
      </c>
      <c r="J456">
        <f>(Table2[[#This Row],[1M Return vs Nifty]]-AVERAGE(Table2[1M Return vs Nifty]))/_xlfn.STDEV.P(Table2[1M Return vs Nifty])</f>
        <v>1.1050811395508382</v>
      </c>
      <c r="K456">
        <v>24.473861787181502</v>
      </c>
      <c r="L456">
        <f>(Table2[[#This Row],[6M Return vs Nifty]]-AVERAGE(Table2[6M Return vs Nifty]))/_xlfn.STDEV.P(Table2[6M Return vs Nifty])</f>
        <v>9.6291156059895605E-2</v>
      </c>
      <c r="M456">
        <v>-1.2734735405992501</v>
      </c>
      <c r="N456">
        <f>(Table2[[#This Row],[1W Return vs Nifty]]-AVERAGE(Table2[1W Return vs Nifty]))/_xlfn.STDEV.P(Table2[1W Return vs Nifty])</f>
        <v>0.34288002539046075</v>
      </c>
      <c r="O456">
        <v>467.55</v>
      </c>
      <c r="P456">
        <v>459.455469807329</v>
      </c>
      <c r="Q456">
        <v>474.16622469681698</v>
      </c>
      <c r="R456">
        <v>84.928897645530597</v>
      </c>
      <c r="S456" s="1">
        <f>(Table2[[#This Row],[Close Price]]-Table2[[#This Row],[20D EMA]])/Table2[[#This Row],[20D EMA]]</f>
        <v>0.11528178804405953</v>
      </c>
      <c r="T456" s="1">
        <f>(Table2[[#This Row],[Close Price]]-Table2[[#This Row],[50D EMA]])/Table2[[#This Row],[50D EMA]]</f>
        <v>0.13493044324549719</v>
      </c>
      <c r="U456" s="1">
        <f>(Table2[[#This Row],[Close Price]]-Table2[[#This Row],[200D EMA]])/Table2[[#This Row],[200D EMA]]</f>
        <v>9.9719829967679419E-2</v>
      </c>
      <c r="V456">
        <v>1.2346780393792101</v>
      </c>
      <c r="W456">
        <v>475.75</v>
      </c>
      <c r="X456">
        <v>530</v>
      </c>
      <c r="Y456">
        <v>450.75</v>
      </c>
      <c r="Z456">
        <v>530</v>
      </c>
      <c r="AA456">
        <v>444.45</v>
      </c>
      <c r="AB456">
        <v>530</v>
      </c>
      <c r="AC456" s="1">
        <f>(Table2[[#This Row],[Close Price]]/Table2[[#This Row],[Day Low]])-1</f>
        <v>9.6058854440357333E-2</v>
      </c>
      <c r="AD456" s="1">
        <f>(Table2[[#This Row],[Day High]]/Table2[[#This Row],[Close Price]])-1</f>
        <v>1.6396586441653094E-2</v>
      </c>
      <c r="AE456" s="1">
        <f>(Table2[[#This Row],[Close Price]]/Table2[[#This Row],[Current Week Low]])-1</f>
        <v>0.15684969495285639</v>
      </c>
      <c r="AF456" s="1">
        <f>(Table2[[#This Row],[Current Week High]]/Table2[[#This Row],[Close Price]])-1</f>
        <v>1.6396586441653094E-2</v>
      </c>
      <c r="AG456" s="1">
        <f>(Table2[[#This Row],[Close Price]]/Table2[[#This Row],[Current Month Low]])-1</f>
        <v>0.17324783440207003</v>
      </c>
      <c r="AH456" s="1">
        <f>(Table2[[#This Row],[Current Month High]]/Table2[[#This Row],[Close Price]])-1</f>
        <v>1.6396586441653094E-2</v>
      </c>
      <c r="AI456">
        <v>31.368792941867898</v>
      </c>
      <c r="AJ456">
        <v>71.371762850006505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0.04</v>
      </c>
      <c r="AM456" t="s">
        <v>3226</v>
      </c>
      <c r="AN456">
        <v>14.42</v>
      </c>
      <c r="AO456" t="s">
        <v>3226</v>
      </c>
      <c r="AP456">
        <v>6.5215690486280994E-2</v>
      </c>
      <c r="AQ456">
        <f>(Table2[[#This Row],[Sharpe Ratio]]-AVERAGE(Table2[Sharpe Ratio]))/_xlfn.STDEV.P(Table2[Sharpe Ratio])</f>
        <v>2.2955651829295688E-2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680</v>
      </c>
      <c r="AT456">
        <f>_xlfn.RANK.AVG(Table2[[#This Row],[6M Return vs Nifty Z-Score]],Table2[6M Return vs Nifty Z-Score])</f>
        <v>280</v>
      </c>
      <c r="AU456">
        <f>_xlfn.RANK.AVG(Table2[[#This Row],[Sharpe Ratio Z-Score]],Table2[Sharpe Ratio Z-Score])</f>
        <v>344</v>
      </c>
      <c r="AV456">
        <f>(Table2[[#This Row],[Rank 1Y]]+Table2[[#This Row],[Rank 6M]]+Table2[[#This Row],[Rank Sharpe]])/3</f>
        <v>434.66666666666669</v>
      </c>
    </row>
    <row r="457" spans="1:48" x14ac:dyDescent="0.3">
      <c r="A457" t="s">
        <v>525</v>
      </c>
      <c r="B457" t="s">
        <v>526</v>
      </c>
      <c r="C457" t="s">
        <v>3180</v>
      </c>
      <c r="D457" t="s">
        <v>261</v>
      </c>
      <c r="E457">
        <v>40902.028450500002</v>
      </c>
      <c r="F457">
        <v>4336.5</v>
      </c>
      <c r="G457">
        <v>-7.0385399567770497</v>
      </c>
      <c r="H457">
        <f>(Table2[[#This Row],[1Y Return vs Nifty]]-AVERAGE(Table2[1Y Return vs Nifty]))/_xlfn.STDEV.P(Table2[1Y Return vs Nifty])</f>
        <v>-0.5924518433740642</v>
      </c>
      <c r="I457">
        <v>-14.271387202696999</v>
      </c>
      <c r="J457">
        <f>(Table2[[#This Row],[1M Return vs Nifty]]-AVERAGE(Table2[1M Return vs Nifty]))/_xlfn.STDEV.P(Table2[1M Return vs Nifty])</f>
        <v>-1.2388887004873321</v>
      </c>
      <c r="K457">
        <v>4.1988775829745997</v>
      </c>
      <c r="L457">
        <f>(Table2[[#This Row],[6M Return vs Nifty]]-AVERAGE(Table2[6M Return vs Nifty]))/_xlfn.STDEV.P(Table2[6M Return vs Nifty])</f>
        <v>-0.47886482594777868</v>
      </c>
      <c r="M457">
        <v>-3.9256638621140501</v>
      </c>
      <c r="N457">
        <f>(Table2[[#This Row],[1W Return vs Nifty]]-AVERAGE(Table2[1W Return vs Nifty]))/_xlfn.STDEV.P(Table2[1W Return vs Nifty])</f>
        <v>-0.28999458557641855</v>
      </c>
      <c r="O457">
        <v>4372.34</v>
      </c>
      <c r="P457">
        <v>4339.7708225574897</v>
      </c>
      <c r="Q457">
        <v>3985.1658136262099</v>
      </c>
      <c r="R457">
        <v>46.983723552094197</v>
      </c>
      <c r="S457" s="1">
        <f>(Table2[[#This Row],[Close Price]]-Table2[[#This Row],[20D EMA]])/Table2[[#This Row],[20D EMA]]</f>
        <v>-8.1969837661298398E-3</v>
      </c>
      <c r="T457" s="1">
        <f>(Table2[[#This Row],[Close Price]]-Table2[[#This Row],[50D EMA]])/Table2[[#This Row],[50D EMA]]</f>
        <v>-7.5368554958904347E-4</v>
      </c>
      <c r="U457" s="1">
        <f>(Table2[[#This Row],[Close Price]]-Table2[[#This Row],[200D EMA]])/Table2[[#This Row],[200D EMA]]</f>
        <v>8.816049389275013E-2</v>
      </c>
      <c r="V457">
        <v>0.84117565369669001</v>
      </c>
      <c r="W457">
        <v>4321</v>
      </c>
      <c r="X457">
        <v>4374.55</v>
      </c>
      <c r="Y457">
        <v>4209.2</v>
      </c>
      <c r="Z457">
        <v>4419.2</v>
      </c>
      <c r="AA457">
        <v>4209.2</v>
      </c>
      <c r="AB457">
        <v>4449.8999999999996</v>
      </c>
      <c r="AC457" s="1">
        <f>(Table2[[#This Row],[Close Price]]/Table2[[#This Row],[Day Low]])-1</f>
        <v>3.5871326081926558E-3</v>
      </c>
      <c r="AD457" s="1">
        <f>(Table2[[#This Row],[Day High]]/Table2[[#This Row],[Close Price]])-1</f>
        <v>8.7743572005074544E-3</v>
      </c>
      <c r="AE457" s="1">
        <f>(Table2[[#This Row],[Close Price]]/Table2[[#This Row],[Current Week Low]])-1</f>
        <v>3.0243276632139215E-2</v>
      </c>
      <c r="AF457" s="1">
        <f>(Table2[[#This Row],[Current Week High]]/Table2[[#This Row],[Close Price]])-1</f>
        <v>1.9070679119105316E-2</v>
      </c>
      <c r="AG457" s="1">
        <f>(Table2[[#This Row],[Close Price]]/Table2[[#This Row],[Current Month Low]])-1</f>
        <v>3.0243276632139215E-2</v>
      </c>
      <c r="AH457" s="1">
        <f>(Table2[[#This Row],[Current Month High]]/Table2[[#This Row],[Close Price]])-1</f>
        <v>2.6150121065375176E-2</v>
      </c>
      <c r="AI457">
        <v>14.1462008532226</v>
      </c>
      <c r="AJ457">
        <v>29.8333857277585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</v>
      </c>
      <c r="AM457" t="s">
        <v>3228</v>
      </c>
      <c r="AN457">
        <v>-0.52</v>
      </c>
      <c r="AO457" t="s">
        <v>3227</v>
      </c>
      <c r="AP457">
        <v>7.8220412989371005E-2</v>
      </c>
      <c r="AQ457">
        <f>(Table2[[#This Row],[Sharpe Ratio]]-AVERAGE(Table2[Sharpe Ratio]))/_xlfn.STDEV.P(Table2[Sharpe Ratio])</f>
        <v>0.17422565923648206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-2.4259742961491115</v>
      </c>
      <c r="AS457">
        <f>_xlfn.RANK.AVG(Table2[[#This Row],[1Y Return vs Nifty Z-Score]],Table2[1Y Return vs Nifty Z-Score])</f>
        <v>521</v>
      </c>
      <c r="AT457">
        <f>_xlfn.RANK.AVG(Table2[[#This Row],[6M Return vs Nifty Z-Score]],Table2[6M Return vs Nifty Z-Score])</f>
        <v>485</v>
      </c>
      <c r="AU457">
        <f>_xlfn.RANK.AVG(Table2[[#This Row],[Sharpe Ratio Z-Score]],Table2[Sharpe Ratio Z-Score])</f>
        <v>301</v>
      </c>
      <c r="AV457">
        <f>(Table2[[#This Row],[Rank 1Y]]+Table2[[#This Row],[Rank 6M]]+Table2[[#This Row],[Rank Sharpe]])/3</f>
        <v>435.66666666666669</v>
      </c>
    </row>
    <row r="458" spans="1:48" x14ac:dyDescent="0.3">
      <c r="A458" t="s">
        <v>1022</v>
      </c>
      <c r="B458" t="s">
        <v>1023</v>
      </c>
      <c r="C458" t="s">
        <v>3170</v>
      </c>
      <c r="D458" t="s">
        <v>118</v>
      </c>
      <c r="E458">
        <v>14053.47716312</v>
      </c>
      <c r="F458">
        <v>2208.5500000000002</v>
      </c>
      <c r="G458">
        <v>10.530662821423901</v>
      </c>
      <c r="H458">
        <f>(Table2[[#This Row],[1Y Return vs Nifty]]-AVERAGE(Table2[1Y Return vs Nifty]))/_xlfn.STDEV.P(Table2[1Y Return vs Nifty])</f>
        <v>-0.30350788904088705</v>
      </c>
      <c r="I458">
        <v>-8.7100841456230693</v>
      </c>
      <c r="J458">
        <f>(Table2[[#This Row],[1M Return vs Nifty]]-AVERAGE(Table2[1M Return vs Nifty]))/_xlfn.STDEV.P(Table2[1M Return vs Nifty])</f>
        <v>-0.7073839933491628</v>
      </c>
      <c r="K458">
        <v>31.6397018402916</v>
      </c>
      <c r="L458">
        <f>(Table2[[#This Row],[6M Return vs Nifty]]-AVERAGE(Table2[6M Return vs Nifty]))/_xlfn.STDEV.P(Table2[6M Return vs Nifty])</f>
        <v>0.29957002084940748</v>
      </c>
      <c r="M458">
        <v>-3.0098157859796002</v>
      </c>
      <c r="N458">
        <f>(Table2[[#This Row],[1W Return vs Nifty]]-AVERAGE(Table2[1W Return vs Nifty]))/_xlfn.STDEV.P(Table2[1W Return vs Nifty])</f>
        <v>-7.1451824830158717E-2</v>
      </c>
      <c r="O458">
        <v>2250.71</v>
      </c>
      <c r="P458">
        <v>2192.4043693785102</v>
      </c>
      <c r="Q458">
        <v>1886.3980802792</v>
      </c>
      <c r="R458">
        <v>37.018935418455797</v>
      </c>
      <c r="S458" s="1">
        <f>(Table2[[#This Row],[Close Price]]-Table2[[#This Row],[20D EMA]])/Table2[[#This Row],[20D EMA]]</f>
        <v>-1.873186683313259E-2</v>
      </c>
      <c r="T458" s="1">
        <f>(Table2[[#This Row],[Close Price]]-Table2[[#This Row],[50D EMA]])/Table2[[#This Row],[50D EMA]]</f>
        <v>7.3643488614588319E-3</v>
      </c>
      <c r="U458" s="1">
        <f>(Table2[[#This Row],[Close Price]]-Table2[[#This Row],[200D EMA]])/Table2[[#This Row],[200D EMA]]</f>
        <v>0.17077621266086077</v>
      </c>
      <c r="V458">
        <v>0.53358779932839795</v>
      </c>
      <c r="W458">
        <v>2197</v>
      </c>
      <c r="X458">
        <v>2249.9499999999998</v>
      </c>
      <c r="Y458">
        <v>2197</v>
      </c>
      <c r="Z458">
        <v>2270.8000000000002</v>
      </c>
      <c r="AA458">
        <v>2182</v>
      </c>
      <c r="AB458">
        <v>2321</v>
      </c>
      <c r="AC458" s="1">
        <f>(Table2[[#This Row],[Close Price]]/Table2[[#This Row],[Day Low]])-1</f>
        <v>5.257168866636297E-3</v>
      </c>
      <c r="AD458" s="1">
        <f>(Table2[[#This Row],[Day High]]/Table2[[#This Row],[Close Price]])-1</f>
        <v>1.8745330646804392E-2</v>
      </c>
      <c r="AE458" s="1">
        <f>(Table2[[#This Row],[Close Price]]/Table2[[#This Row],[Current Week Low]])-1</f>
        <v>5.257168866636297E-3</v>
      </c>
      <c r="AF458" s="1">
        <f>(Table2[[#This Row],[Current Week High]]/Table2[[#This Row],[Close Price]])-1</f>
        <v>2.8185913834869014E-2</v>
      </c>
      <c r="AG458" s="1">
        <f>(Table2[[#This Row],[Close Price]]/Table2[[#This Row],[Current Month Low]])-1</f>
        <v>1.2167736021998277E-2</v>
      </c>
      <c r="AH458" s="1">
        <f>(Table2[[#This Row],[Current Month High]]/Table2[[#This Row],[Close Price]])-1</f>
        <v>5.0915759208530309E-2</v>
      </c>
      <c r="AI458">
        <v>12.4719838808267</v>
      </c>
      <c r="AJ458">
        <v>53.355553240981799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0.06</v>
      </c>
      <c r="AM458" t="s">
        <v>3226</v>
      </c>
      <c r="AN458">
        <v>-3.52</v>
      </c>
      <c r="AO458" t="s">
        <v>3227</v>
      </c>
      <c r="AP458">
        <v>-6.8251878921685993E-2</v>
      </c>
      <c r="AQ458">
        <f>(Table2[[#This Row],[Sharpe Ratio]]-AVERAGE(Table2[Sharpe Ratio]))/_xlfn.STDEV.P(Table2[Sharpe Ratio])</f>
        <v>-1.5295296248204084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-2.3123033111912092</v>
      </c>
      <c r="AS458">
        <f>_xlfn.RANK.AVG(Table2[[#This Row],[1Y Return vs Nifty Z-Score]],Table2[1Y Return vs Nifty Z-Score])</f>
        <v>398</v>
      </c>
      <c r="AT458">
        <f>_xlfn.RANK.AVG(Table2[[#This Row],[6M Return vs Nifty Z-Score]],Table2[6M Return vs Nifty Z-Score])</f>
        <v>222</v>
      </c>
      <c r="AU458">
        <f>_xlfn.RANK.AVG(Table2[[#This Row],[Sharpe Ratio Z-Score]],Table2[Sharpe Ratio Z-Score])</f>
        <v>687</v>
      </c>
      <c r="AV458">
        <f>(Table2[[#This Row],[Rank 1Y]]+Table2[[#This Row],[Rank 6M]]+Table2[[#This Row],[Rank Sharpe]])/3</f>
        <v>435.66666666666669</v>
      </c>
    </row>
    <row r="459" spans="1:48" x14ac:dyDescent="0.3">
      <c r="A459" t="s">
        <v>1083</v>
      </c>
      <c r="B459" t="s">
        <v>1084</v>
      </c>
      <c r="C459" t="s">
        <v>3168</v>
      </c>
      <c r="D459" t="s">
        <v>546</v>
      </c>
      <c r="E459">
        <v>12399.312120000001</v>
      </c>
      <c r="F459">
        <v>931.2</v>
      </c>
      <c r="G459">
        <v>-6.1932216340929296</v>
      </c>
      <c r="H459">
        <f>(Table2[[#This Row],[1Y Return vs Nifty]]-AVERAGE(Table2[1Y Return vs Nifty]))/_xlfn.STDEV.P(Table2[1Y Return vs Nifty])</f>
        <v>-0.57854969756186536</v>
      </c>
      <c r="I459">
        <v>5.9743832795816898</v>
      </c>
      <c r="J459">
        <f>(Table2[[#This Row],[1M Return vs Nifty]]-AVERAGE(Table2[1M Return vs Nifty]))/_xlfn.STDEV.P(Table2[1M Return vs Nifty])</f>
        <v>0.6960395349524866</v>
      </c>
      <c r="K459">
        <v>13.804524841463699</v>
      </c>
      <c r="L459">
        <f>(Table2[[#This Row],[6M Return vs Nifty]]-AVERAGE(Table2[6M Return vs Nifty]))/_xlfn.STDEV.P(Table2[6M Return vs Nifty])</f>
        <v>-0.20637408434565793</v>
      </c>
      <c r="M459">
        <v>-9.9311550018327394E-2</v>
      </c>
      <c r="N459">
        <f>(Table2[[#This Row],[1W Return vs Nifty]]-AVERAGE(Table2[1W Return vs Nifty]))/_xlfn.STDEV.P(Table2[1W Return vs Nifty])</f>
        <v>0.62306252472805645</v>
      </c>
      <c r="O459">
        <v>871.07</v>
      </c>
      <c r="P459">
        <v>852.63139141054501</v>
      </c>
      <c r="Q459">
        <v>802.10818505341797</v>
      </c>
      <c r="R459">
        <v>75.635550568249698</v>
      </c>
      <c r="S459" s="1">
        <f>(Table2[[#This Row],[Close Price]]-Table2[[#This Row],[20D EMA]])/Table2[[#This Row],[20D EMA]]</f>
        <v>6.9030043509706443E-2</v>
      </c>
      <c r="T459" s="1">
        <f>(Table2[[#This Row],[Close Price]]-Table2[[#This Row],[50D EMA]])/Table2[[#This Row],[50D EMA]]</f>
        <v>9.2148388366836448E-2</v>
      </c>
      <c r="U459" s="1">
        <f>(Table2[[#This Row],[Close Price]]-Table2[[#This Row],[200D EMA]])/Table2[[#This Row],[200D EMA]]</f>
        <v>0.16094065283473569</v>
      </c>
      <c r="V459">
        <v>0.96626091659831503</v>
      </c>
      <c r="W459">
        <v>909.35</v>
      </c>
      <c r="X459">
        <v>951.75</v>
      </c>
      <c r="Y459">
        <v>838</v>
      </c>
      <c r="Z459">
        <v>951.75</v>
      </c>
      <c r="AA459">
        <v>838</v>
      </c>
      <c r="AB459">
        <v>951.75</v>
      </c>
      <c r="AC459" s="1">
        <f>(Table2[[#This Row],[Close Price]]/Table2[[#This Row],[Day Low]])-1</f>
        <v>2.4028151976686729E-2</v>
      </c>
      <c r="AD459" s="1">
        <f>(Table2[[#This Row],[Day High]]/Table2[[#This Row],[Close Price]])-1</f>
        <v>2.2068298969072142E-2</v>
      </c>
      <c r="AE459" s="1">
        <f>(Table2[[#This Row],[Close Price]]/Table2[[#This Row],[Current Week Low]])-1</f>
        <v>0.11121718377088308</v>
      </c>
      <c r="AF459" s="1">
        <f>(Table2[[#This Row],[Current Week High]]/Table2[[#This Row],[Close Price]])-1</f>
        <v>2.2068298969072142E-2</v>
      </c>
      <c r="AG459" s="1">
        <f>(Table2[[#This Row],[Close Price]]/Table2[[#This Row],[Current Month Low]])-1</f>
        <v>0.11121718377088308</v>
      </c>
      <c r="AH459" s="1">
        <f>(Table2[[#This Row],[Current Month High]]/Table2[[#This Row],[Close Price]])-1</f>
        <v>2.2068298969072142E-2</v>
      </c>
      <c r="AI459">
        <v>2.2068298969072102</v>
      </c>
      <c r="AJ459">
        <v>36.941176470588204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0.02</v>
      </c>
      <c r="AM459" t="s">
        <v>3226</v>
      </c>
      <c r="AN459">
        <v>6.58</v>
      </c>
      <c r="AO459" t="s">
        <v>3226</v>
      </c>
      <c r="AP459">
        <v>3.8176649719969001E-2</v>
      </c>
      <c r="AQ459">
        <f>(Table2[[#This Row],[Sharpe Ratio]]-AVERAGE(Table2[Sharpe Ratio]))/_xlfn.STDEV.P(Table2[Sharpe Ratio])</f>
        <v>-0.29156054765372835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0.24261773011929133</v>
      </c>
      <c r="AS459">
        <f>_xlfn.RANK.AVG(Table2[[#This Row],[1Y Return vs Nifty Z-Score]],Table2[1Y Return vs Nifty Z-Score])</f>
        <v>516</v>
      </c>
      <c r="AT459">
        <f>_xlfn.RANK.AVG(Table2[[#This Row],[6M Return vs Nifty Z-Score]],Table2[6M Return vs Nifty Z-Score])</f>
        <v>376</v>
      </c>
      <c r="AU459">
        <f>_xlfn.RANK.AVG(Table2[[#This Row],[Sharpe Ratio Z-Score]],Table2[Sharpe Ratio Z-Score])</f>
        <v>416</v>
      </c>
      <c r="AV459">
        <f>(Table2[[#This Row],[Rank 1Y]]+Table2[[#This Row],[Rank 6M]]+Table2[[#This Row],[Rank Sharpe]])/3</f>
        <v>436</v>
      </c>
    </row>
    <row r="460" spans="1:48" x14ac:dyDescent="0.3">
      <c r="A460" t="s">
        <v>649</v>
      </c>
      <c r="B460" t="s">
        <v>650</v>
      </c>
      <c r="C460" t="s">
        <v>3174</v>
      </c>
      <c r="D460" t="s">
        <v>206</v>
      </c>
      <c r="E460">
        <v>29507.276357250001</v>
      </c>
      <c r="F460">
        <v>1404.25</v>
      </c>
      <c r="G460">
        <v>-14.152883816922699</v>
      </c>
      <c r="H460">
        <f>(Table2[[#This Row],[1Y Return vs Nifty]]-AVERAGE(Table2[1Y Return vs Nifty]))/_xlfn.STDEV.P(Table2[1Y Return vs Nifty])</f>
        <v>-0.70945468484544805</v>
      </c>
      <c r="I460">
        <v>-4.0848866481402002</v>
      </c>
      <c r="J460">
        <f>(Table2[[#This Row],[1M Return vs Nifty]]-AVERAGE(Table2[1M Return vs Nifty]))/_xlfn.STDEV.P(Table2[1M Return vs Nifty])</f>
        <v>-0.26534474173368539</v>
      </c>
      <c r="K460">
        <v>21.3579066191589</v>
      </c>
      <c r="L460">
        <f>(Table2[[#This Row],[6M Return vs Nifty]]-AVERAGE(Table2[6M Return vs Nifty]))/_xlfn.STDEV.P(Table2[6M Return vs Nifty])</f>
        <v>7.898472913732274E-3</v>
      </c>
      <c r="M460">
        <v>-3.1626176973907398</v>
      </c>
      <c r="N460">
        <f>(Table2[[#This Row],[1W Return vs Nifty]]-AVERAGE(Table2[1W Return vs Nifty]))/_xlfn.STDEV.P(Table2[1W Return vs Nifty])</f>
        <v>-0.1079139329431571</v>
      </c>
      <c r="O460">
        <v>1370</v>
      </c>
      <c r="P460">
        <v>1353.5286436242</v>
      </c>
      <c r="Q460">
        <v>1256.7675697905299</v>
      </c>
      <c r="R460">
        <v>70.678550897284595</v>
      </c>
      <c r="S460" s="1">
        <f>(Table2[[#This Row],[Close Price]]-Table2[[#This Row],[20D EMA]])/Table2[[#This Row],[20D EMA]]</f>
        <v>2.5000000000000001E-2</v>
      </c>
      <c r="T460" s="1">
        <f>(Table2[[#This Row],[Close Price]]-Table2[[#This Row],[50D EMA]])/Table2[[#This Row],[50D EMA]]</f>
        <v>3.7473426672367159E-2</v>
      </c>
      <c r="U460" s="1">
        <f>(Table2[[#This Row],[Close Price]]-Table2[[#This Row],[200D EMA]])/Table2[[#This Row],[200D EMA]]</f>
        <v>0.11735060145930684</v>
      </c>
      <c r="V460">
        <v>0.50247659391849497</v>
      </c>
      <c r="W460">
        <v>1378.5</v>
      </c>
      <c r="X460">
        <v>1411.1</v>
      </c>
      <c r="Y460">
        <v>1362.8</v>
      </c>
      <c r="Z460">
        <v>1411.1</v>
      </c>
      <c r="AA460">
        <v>1323</v>
      </c>
      <c r="AB460">
        <v>1415</v>
      </c>
      <c r="AC460" s="1">
        <f>(Table2[[#This Row],[Close Price]]/Table2[[#This Row],[Day Low]])-1</f>
        <v>1.8679724338048542E-2</v>
      </c>
      <c r="AD460" s="1">
        <f>(Table2[[#This Row],[Day High]]/Table2[[#This Row],[Close Price]])-1</f>
        <v>4.8780487804878092E-3</v>
      </c>
      <c r="AE460" s="1">
        <f>(Table2[[#This Row],[Close Price]]/Table2[[#This Row],[Current Week Low]])-1</f>
        <v>3.0415321397123662E-2</v>
      </c>
      <c r="AF460" s="1">
        <f>(Table2[[#This Row],[Current Week High]]/Table2[[#This Row],[Close Price]])-1</f>
        <v>4.8780487804878092E-3</v>
      </c>
      <c r="AG460" s="1">
        <f>(Table2[[#This Row],[Close Price]]/Table2[[#This Row],[Current Month Low]])-1</f>
        <v>6.1413454270597079E-2</v>
      </c>
      <c r="AH460" s="1">
        <f>(Table2[[#This Row],[Current Month High]]/Table2[[#This Row],[Close Price]])-1</f>
        <v>7.6553320277727988E-3</v>
      </c>
      <c r="AI460">
        <v>7.24230016022788</v>
      </c>
      <c r="AJ460">
        <v>39.9980060814515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0.01</v>
      </c>
      <c r="AM460" t="s">
        <v>3226</v>
      </c>
      <c r="AN460">
        <v>3.14</v>
      </c>
      <c r="AO460" t="s">
        <v>3226</v>
      </c>
      <c r="AP460">
        <v>3.338900976597E-2</v>
      </c>
      <c r="AQ460">
        <f>(Table2[[#This Row],[Sharpe Ratio]]-AVERAGE(Table2[Sharpe Ratio]))/_xlfn.STDEV.P(Table2[Sharpe Ratio])</f>
        <v>-0.3472500351558484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-1.4220649217644066</v>
      </c>
      <c r="AS460">
        <f>_xlfn.RANK.AVG(Table2[[#This Row],[1Y Return vs Nifty Z-Score]],Table2[1Y Return vs Nifty Z-Score])</f>
        <v>572</v>
      </c>
      <c r="AT460">
        <f>_xlfn.RANK.AVG(Table2[[#This Row],[6M Return vs Nifty Z-Score]],Table2[6M Return vs Nifty Z-Score])</f>
        <v>305</v>
      </c>
      <c r="AU460">
        <f>_xlfn.RANK.AVG(Table2[[#This Row],[Sharpe Ratio Z-Score]],Table2[Sharpe Ratio Z-Score])</f>
        <v>431</v>
      </c>
      <c r="AV460">
        <f>(Table2[[#This Row],[Rank 1Y]]+Table2[[#This Row],[Rank 6M]]+Table2[[#This Row],[Rank Sharpe]])/3</f>
        <v>436</v>
      </c>
    </row>
    <row r="461" spans="1:48" x14ac:dyDescent="0.3">
      <c r="A461" t="s">
        <v>1141</v>
      </c>
      <c r="B461" t="s">
        <v>1142</v>
      </c>
      <c r="C461" t="s">
        <v>3172</v>
      </c>
      <c r="D461" t="s">
        <v>279</v>
      </c>
      <c r="E461">
        <v>11158.120922894999</v>
      </c>
      <c r="F461">
        <v>2177.5500000000002</v>
      </c>
      <c r="G461">
        <v>25.310223848121499</v>
      </c>
      <c r="H461">
        <f>(Table2[[#This Row],[1Y Return vs Nifty]]-AVERAGE(Table2[1Y Return vs Nifty]))/_xlfn.STDEV.P(Table2[1Y Return vs Nifty])</f>
        <v>-6.0442517192534934E-2</v>
      </c>
      <c r="I461">
        <v>1.6621195601579499</v>
      </c>
      <c r="J461">
        <f>(Table2[[#This Row],[1M Return vs Nifty]]-AVERAGE(Table2[1M Return vs Nifty]))/_xlfn.STDEV.P(Table2[1M Return vs Nifty])</f>
        <v>0.2839079820101455</v>
      </c>
      <c r="K461">
        <v>21.873718209485901</v>
      </c>
      <c r="L461">
        <f>(Table2[[#This Row],[6M Return vs Nifty]]-AVERAGE(Table2[6M Return vs Nifty]))/_xlfn.STDEV.P(Table2[6M Return vs Nifty])</f>
        <v>2.2530894758179838E-2</v>
      </c>
      <c r="M461">
        <v>-0.90450335553977401</v>
      </c>
      <c r="N461">
        <f>(Table2[[#This Row],[1W Return vs Nifty]]-AVERAGE(Table2[1W Return vs Nifty]))/_xlfn.STDEV.P(Table2[1W Return vs Nifty])</f>
        <v>0.43092493696170991</v>
      </c>
      <c r="O461">
        <v>2127.3200000000002</v>
      </c>
      <c r="P461">
        <v>2076.6320476050701</v>
      </c>
      <c r="Q461">
        <v>1864.5600095090001</v>
      </c>
      <c r="R461">
        <v>69.391930014834301</v>
      </c>
      <c r="S461" s="1">
        <f>(Table2[[#This Row],[Close Price]]-Table2[[#This Row],[20D EMA]])/Table2[[#This Row],[20D EMA]]</f>
        <v>2.36118684542053E-2</v>
      </c>
      <c r="T461" s="1">
        <f>(Table2[[#This Row],[Close Price]]-Table2[[#This Row],[50D EMA]])/Table2[[#This Row],[50D EMA]]</f>
        <v>4.8596934883729827E-2</v>
      </c>
      <c r="U461" s="1">
        <f>(Table2[[#This Row],[Close Price]]-Table2[[#This Row],[200D EMA]])/Table2[[#This Row],[200D EMA]]</f>
        <v>0.16786265333097036</v>
      </c>
      <c r="V461">
        <v>0.82120038739824797</v>
      </c>
      <c r="W461">
        <v>2171.0500000000002</v>
      </c>
      <c r="X461">
        <v>2194</v>
      </c>
      <c r="Y461">
        <v>2114.5500000000002</v>
      </c>
      <c r="Z461">
        <v>2214</v>
      </c>
      <c r="AA461">
        <v>2085</v>
      </c>
      <c r="AB461">
        <v>2214</v>
      </c>
      <c r="AC461" s="1">
        <f>(Table2[[#This Row],[Close Price]]/Table2[[#This Row],[Day Low]])-1</f>
        <v>2.9939430229612984E-3</v>
      </c>
      <c r="AD461" s="1">
        <f>(Table2[[#This Row],[Day High]]/Table2[[#This Row],[Close Price]])-1</f>
        <v>7.5543615531215025E-3</v>
      </c>
      <c r="AE461" s="1">
        <f>(Table2[[#This Row],[Close Price]]/Table2[[#This Row],[Current Week Low]])-1</f>
        <v>2.9793573100659776E-2</v>
      </c>
      <c r="AF461" s="1">
        <f>(Table2[[#This Row],[Current Week High]]/Table2[[#This Row],[Close Price]])-1</f>
        <v>1.6738995660260381E-2</v>
      </c>
      <c r="AG461" s="1">
        <f>(Table2[[#This Row],[Close Price]]/Table2[[#This Row],[Current Month Low]])-1</f>
        <v>4.4388489208633253E-2</v>
      </c>
      <c r="AH461" s="1">
        <f>(Table2[[#This Row],[Current Month High]]/Table2[[#This Row],[Close Price]])-1</f>
        <v>1.6738995660260381E-2</v>
      </c>
      <c r="AI461">
        <v>1.6738995660260301</v>
      </c>
      <c r="AJ461">
        <v>60.108084261607999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-7.0000000000000007E-2</v>
      </c>
      <c r="AM461" t="s">
        <v>3227</v>
      </c>
      <c r="AN461">
        <v>3.83</v>
      </c>
      <c r="AO461" t="s">
        <v>3226</v>
      </c>
      <c r="AP461">
        <v>-7.1126072532716994E-2</v>
      </c>
      <c r="AQ461">
        <f>(Table2[[#This Row],[Sharpe Ratio]]-AVERAGE(Table2[Sharpe Ratio]))/_xlfn.STDEV.P(Table2[Sharpe Ratio])</f>
        <v>-1.5629620405237841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-0.88604074398628363</v>
      </c>
      <c r="AS461">
        <f>_xlfn.RANK.AVG(Table2[[#This Row],[1Y Return vs Nifty Z-Score]],Table2[1Y Return vs Nifty Z-Score])</f>
        <v>317</v>
      </c>
      <c r="AT461">
        <f>_xlfn.RANK.AVG(Table2[[#This Row],[6M Return vs Nifty Z-Score]],Table2[6M Return vs Nifty Z-Score])</f>
        <v>302</v>
      </c>
      <c r="AU461">
        <f>_xlfn.RANK.AVG(Table2[[#This Row],[Sharpe Ratio Z-Score]],Table2[Sharpe Ratio Z-Score])</f>
        <v>695</v>
      </c>
      <c r="AV461">
        <f>(Table2[[#This Row],[Rank 1Y]]+Table2[[#This Row],[Rank 6M]]+Table2[[#This Row],[Rank Sharpe]])/3</f>
        <v>438</v>
      </c>
    </row>
    <row r="462" spans="1:48" x14ac:dyDescent="0.3">
      <c r="A462" t="s">
        <v>695</v>
      </c>
      <c r="B462" t="s">
        <v>696</v>
      </c>
      <c r="C462" t="s">
        <v>3180</v>
      </c>
      <c r="D462" t="s">
        <v>261</v>
      </c>
      <c r="E462">
        <v>26933.307862770002</v>
      </c>
      <c r="F462">
        <v>5447.9</v>
      </c>
      <c r="G462">
        <v>-21.3863041988497</v>
      </c>
      <c r="H462">
        <f>(Table2[[#This Row],[1Y Return vs Nifty]]-AVERAGE(Table2[1Y Return vs Nifty]))/_xlfn.STDEV.P(Table2[1Y Return vs Nifty])</f>
        <v>-0.82841586452409743</v>
      </c>
      <c r="I462">
        <v>-2.6299901030072599</v>
      </c>
      <c r="J462">
        <f>(Table2[[#This Row],[1M Return vs Nifty]]-AVERAGE(Table2[1M Return vs Nifty]))/_xlfn.STDEV.P(Table2[1M Return vs Nifty])</f>
        <v>-0.12629740800609671</v>
      </c>
      <c r="K462">
        <v>17.8502513239645</v>
      </c>
      <c r="L462">
        <f>(Table2[[#This Row],[6M Return vs Nifty]]-AVERAGE(Table2[6M Return vs Nifty]))/_xlfn.STDEV.P(Table2[6M Return vs Nifty])</f>
        <v>-9.1605867288582096E-2</v>
      </c>
      <c r="M462">
        <v>6.3744447926210503E-3</v>
      </c>
      <c r="N462">
        <f>(Table2[[#This Row],[1W Return vs Nifty]]-AVERAGE(Table2[1W Return vs Nifty]))/_xlfn.STDEV.P(Table2[1W Return vs Nifty])</f>
        <v>0.6482816737114615</v>
      </c>
      <c r="O462">
        <v>5344.61</v>
      </c>
      <c r="P462">
        <v>5467.2917360636902</v>
      </c>
      <c r="Q462">
        <v>5261.47405362265</v>
      </c>
      <c r="R462">
        <v>67.352010016166702</v>
      </c>
      <c r="S462" s="1">
        <f>(Table2[[#This Row],[Close Price]]-Table2[[#This Row],[20D EMA]])/Table2[[#This Row],[20D EMA]]</f>
        <v>1.9326012562188816E-2</v>
      </c>
      <c r="T462" s="1">
        <f>(Table2[[#This Row],[Close Price]]-Table2[[#This Row],[50D EMA]])/Table2[[#This Row],[50D EMA]]</f>
        <v>-3.5468632368339903E-3</v>
      </c>
      <c r="U462" s="1">
        <f>(Table2[[#This Row],[Close Price]]-Table2[[#This Row],[200D EMA]])/Table2[[#This Row],[200D EMA]]</f>
        <v>3.5432265649773746E-2</v>
      </c>
      <c r="V462">
        <v>0.83033302025253197</v>
      </c>
      <c r="W462">
        <v>5403.05</v>
      </c>
      <c r="X462">
        <v>5465</v>
      </c>
      <c r="Y462">
        <v>5177.2</v>
      </c>
      <c r="Z462">
        <v>5550</v>
      </c>
      <c r="AA462">
        <v>5177.2</v>
      </c>
      <c r="AB462">
        <v>5550</v>
      </c>
      <c r="AC462" s="1">
        <f>(Table2[[#This Row],[Close Price]]/Table2[[#This Row],[Day Low]])-1</f>
        <v>8.3008671028399483E-3</v>
      </c>
      <c r="AD462" s="1">
        <f>(Table2[[#This Row],[Day High]]/Table2[[#This Row],[Close Price]])-1</f>
        <v>3.1388241340701839E-3</v>
      </c>
      <c r="AE462" s="1">
        <f>(Table2[[#This Row],[Close Price]]/Table2[[#This Row],[Current Week Low]])-1</f>
        <v>5.2286950475160188E-2</v>
      </c>
      <c r="AF462" s="1">
        <f>(Table2[[#This Row],[Current Week High]]/Table2[[#This Row],[Close Price]])-1</f>
        <v>1.8741166320967784E-2</v>
      </c>
      <c r="AG462" s="1">
        <f>(Table2[[#This Row],[Close Price]]/Table2[[#This Row],[Current Month Low]])-1</f>
        <v>5.2286950475160188E-2</v>
      </c>
      <c r="AH462" s="1">
        <f>(Table2[[#This Row],[Current Month High]]/Table2[[#This Row],[Close Price]])-1</f>
        <v>1.8741166320967784E-2</v>
      </c>
      <c r="AI462">
        <v>34.914370674938901</v>
      </c>
      <c r="AJ462">
        <v>35.368368741458497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-0.2</v>
      </c>
      <c r="AM462" t="s">
        <v>3227</v>
      </c>
      <c r="AN462">
        <v>4.6399999999999997</v>
      </c>
      <c r="AO462" t="s">
        <v>3226</v>
      </c>
      <c r="AP462">
        <v>5.7633148771419999E-2</v>
      </c>
      <c r="AQ462">
        <f>(Table2[[#This Row],[Sharpe Ratio]]-AVERAGE(Table2[Sharpe Ratio]))/_xlfn.STDEV.P(Table2[Sharpe Ratio])</f>
        <v>-6.5243934213373406E-2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610</v>
      </c>
      <c r="AT462">
        <f>_xlfn.RANK.AVG(Table2[[#This Row],[6M Return vs Nifty Z-Score]],Table2[6M Return vs Nifty Z-Score])</f>
        <v>338</v>
      </c>
      <c r="AU462">
        <f>_xlfn.RANK.AVG(Table2[[#This Row],[Sharpe Ratio Z-Score]],Table2[Sharpe Ratio Z-Score])</f>
        <v>369</v>
      </c>
      <c r="AV462">
        <f>(Table2[[#This Row],[Rank 1Y]]+Table2[[#This Row],[Rank 6M]]+Table2[[#This Row],[Rank Sharpe]])/3</f>
        <v>439</v>
      </c>
    </row>
    <row r="463" spans="1:48" x14ac:dyDescent="0.3">
      <c r="A463" t="s">
        <v>523</v>
      </c>
      <c r="B463" t="s">
        <v>524</v>
      </c>
      <c r="C463" t="s">
        <v>3168</v>
      </c>
      <c r="D463" t="s">
        <v>51</v>
      </c>
      <c r="E463">
        <v>41100.008972340001</v>
      </c>
      <c r="F463">
        <v>332.95</v>
      </c>
      <c r="G463">
        <v>-14.537085278757401</v>
      </c>
      <c r="H463">
        <f>(Table2[[#This Row],[1Y Return vs Nifty]]-AVERAGE(Table2[1Y Return vs Nifty]))/_xlfn.STDEV.P(Table2[1Y Return vs Nifty])</f>
        <v>-0.71577328057483691</v>
      </c>
      <c r="I463">
        <v>5.5317743589644301</v>
      </c>
      <c r="J463">
        <f>(Table2[[#This Row],[1M Return vs Nifty]]-AVERAGE(Table2[1M Return vs Nifty]))/_xlfn.STDEV.P(Table2[1M Return vs Nifty])</f>
        <v>0.65373852702050861</v>
      </c>
      <c r="K463">
        <v>10.6577573056272</v>
      </c>
      <c r="L463">
        <f>(Table2[[#This Row],[6M Return vs Nifty]]-AVERAGE(Table2[6M Return vs Nifty]))/_xlfn.STDEV.P(Table2[6M Return vs Nifty])</f>
        <v>-0.29564084549304143</v>
      </c>
      <c r="M463">
        <v>-1.37650179163215</v>
      </c>
      <c r="N463">
        <f>(Table2[[#This Row],[1W Return vs Nifty]]-AVERAGE(Table2[1W Return vs Nifty]))/_xlfn.STDEV.P(Table2[1W Return vs Nifty])</f>
        <v>0.31829507620257474</v>
      </c>
      <c r="O463">
        <v>319.48</v>
      </c>
      <c r="P463">
        <v>308.65174007472899</v>
      </c>
      <c r="Q463">
        <v>290.38807026015502</v>
      </c>
      <c r="R463">
        <v>70.184089036401105</v>
      </c>
      <c r="S463" s="1">
        <f>(Table2[[#This Row],[Close Price]]-Table2[[#This Row],[20D EMA]])/Table2[[#This Row],[20D EMA]]</f>
        <v>4.2162263678477432E-2</v>
      </c>
      <c r="T463" s="1">
        <f>(Table2[[#This Row],[Close Price]]-Table2[[#This Row],[50D EMA]])/Table2[[#This Row],[50D EMA]]</f>
        <v>7.8723871504460141E-2</v>
      </c>
      <c r="U463" s="1">
        <f>(Table2[[#This Row],[Close Price]]-Table2[[#This Row],[200D EMA]])/Table2[[#This Row],[200D EMA]]</f>
        <v>0.14656914005356445</v>
      </c>
      <c r="V463">
        <v>1.07692183368104</v>
      </c>
      <c r="W463">
        <v>329</v>
      </c>
      <c r="X463">
        <v>336.55</v>
      </c>
      <c r="Y463">
        <v>319.64999999999998</v>
      </c>
      <c r="Z463">
        <v>336.55</v>
      </c>
      <c r="AA463">
        <v>315.7</v>
      </c>
      <c r="AB463">
        <v>336.55</v>
      </c>
      <c r="AC463" s="1">
        <f>(Table2[[#This Row],[Close Price]]/Table2[[#This Row],[Day Low]])-1</f>
        <v>1.200607902735551E-2</v>
      </c>
      <c r="AD463" s="1">
        <f>(Table2[[#This Row],[Day High]]/Table2[[#This Row],[Close Price]])-1</f>
        <v>1.0812434299444451E-2</v>
      </c>
      <c r="AE463" s="1">
        <f>(Table2[[#This Row],[Close Price]]/Table2[[#This Row],[Current Week Low]])-1</f>
        <v>4.1608008759580928E-2</v>
      </c>
      <c r="AF463" s="1">
        <f>(Table2[[#This Row],[Current Week High]]/Table2[[#This Row],[Close Price]])-1</f>
        <v>1.0812434299444451E-2</v>
      </c>
      <c r="AG463" s="1">
        <f>(Table2[[#This Row],[Close Price]]/Table2[[#This Row],[Current Month Low]])-1</f>
        <v>5.4640481469749869E-2</v>
      </c>
      <c r="AH463" s="1">
        <f>(Table2[[#This Row],[Current Month High]]/Table2[[#This Row],[Close Price]])-1</f>
        <v>1.0812434299444451E-2</v>
      </c>
      <c r="AI463">
        <v>1.08124342994444</v>
      </c>
      <c r="AJ463">
        <v>40.278070360227503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0.06</v>
      </c>
      <c r="AM463" t="s">
        <v>3226</v>
      </c>
      <c r="AN463">
        <v>5.61</v>
      </c>
      <c r="AO463" t="s">
        <v>3226</v>
      </c>
      <c r="AP463">
        <v>6.6642630361432004E-2</v>
      </c>
      <c r="AQ463">
        <f>(Table2[[#This Row],[Sharpe Ratio]]-AVERAGE(Table2[Sharpe Ratio]))/_xlfn.STDEV.P(Table2[Sharpe Ratio])</f>
        <v>3.9553714989229674E-2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1.7319214443467512E-4</v>
      </c>
      <c r="AS463">
        <f>_xlfn.RANK.AVG(Table2[[#This Row],[1Y Return vs Nifty Z-Score]],Table2[1Y Return vs Nifty Z-Score])</f>
        <v>576</v>
      </c>
      <c r="AT463">
        <f>_xlfn.RANK.AVG(Table2[[#This Row],[6M Return vs Nifty Z-Score]],Table2[6M Return vs Nifty Z-Score])</f>
        <v>410</v>
      </c>
      <c r="AU463">
        <f>_xlfn.RANK.AVG(Table2[[#This Row],[Sharpe Ratio Z-Score]],Table2[Sharpe Ratio Z-Score])</f>
        <v>339</v>
      </c>
      <c r="AV463">
        <f>(Table2[[#This Row],[Rank 1Y]]+Table2[[#This Row],[Rank 6M]]+Table2[[#This Row],[Rank Sharpe]])/3</f>
        <v>441.66666666666669</v>
      </c>
    </row>
    <row r="464" spans="1:48" x14ac:dyDescent="0.3">
      <c r="A464" t="s">
        <v>358</v>
      </c>
      <c r="B464" t="s">
        <v>359</v>
      </c>
      <c r="C464" t="s">
        <v>3182</v>
      </c>
      <c r="D464" t="s">
        <v>161</v>
      </c>
      <c r="E464">
        <v>70696.437087850005</v>
      </c>
      <c r="F464">
        <v>4660.25</v>
      </c>
      <c r="G464">
        <v>1.78005177841703</v>
      </c>
      <c r="H464">
        <f>(Table2[[#This Row],[1Y Return vs Nifty]]-AVERAGE(Table2[1Y Return vs Nifty]))/_xlfn.STDEV.P(Table2[1Y Return vs Nifty])</f>
        <v>-0.44742085933997994</v>
      </c>
      <c r="I464">
        <v>-0.75064550417266895</v>
      </c>
      <c r="J464">
        <f>(Table2[[#This Row],[1M Return vs Nifty]]-AVERAGE(Table2[1M Return vs Nifty]))/_xlfn.STDEV.P(Table2[1M Return vs Nifty])</f>
        <v>5.3315263765982362E-2</v>
      </c>
      <c r="K464">
        <v>14.876629194565201</v>
      </c>
      <c r="L464">
        <f>(Table2[[#This Row],[6M Return vs Nifty]]-AVERAGE(Table2[6M Return vs Nifty]))/_xlfn.STDEV.P(Table2[6M Return vs Nifty])</f>
        <v>-0.17596088028038173</v>
      </c>
      <c r="M464">
        <v>0.50589022220915503</v>
      </c>
      <c r="N464">
        <f>(Table2[[#This Row],[1W Return vs Nifty]]-AVERAGE(Table2[1W Return vs Nifty]))/_xlfn.STDEV.P(Table2[1W Return vs Nifty])</f>
        <v>0.76747781538343207</v>
      </c>
      <c r="O464">
        <v>4524.0200000000004</v>
      </c>
      <c r="P464">
        <v>4316.3787230918097</v>
      </c>
      <c r="Q464">
        <v>3886.3678506524602</v>
      </c>
      <c r="R464">
        <v>66.570657396525306</v>
      </c>
      <c r="S464" s="1">
        <f>(Table2[[#This Row],[Close Price]]-Table2[[#This Row],[20D EMA]])/Table2[[#This Row],[20D EMA]]</f>
        <v>3.01125989717109E-2</v>
      </c>
      <c r="T464" s="1">
        <f>(Table2[[#This Row],[Close Price]]-Table2[[#This Row],[50D EMA]])/Table2[[#This Row],[50D EMA]]</f>
        <v>7.9666613837322486E-2</v>
      </c>
      <c r="U464" s="1">
        <f>(Table2[[#This Row],[Close Price]]-Table2[[#This Row],[200D EMA]])/Table2[[#This Row],[200D EMA]]</f>
        <v>0.19912735466294501</v>
      </c>
      <c r="V464">
        <v>0.84906306529999398</v>
      </c>
      <c r="W464">
        <v>4636.55</v>
      </c>
      <c r="X464">
        <v>4691</v>
      </c>
      <c r="Y464">
        <v>4565.7</v>
      </c>
      <c r="Z464">
        <v>4748.8999999999996</v>
      </c>
      <c r="AA464">
        <v>4476.6000000000004</v>
      </c>
      <c r="AB464">
        <v>4748.8999999999996</v>
      </c>
      <c r="AC464" s="1">
        <f>(Table2[[#This Row],[Close Price]]/Table2[[#This Row],[Day Low]])-1</f>
        <v>5.1115592412460664E-3</v>
      </c>
      <c r="AD464" s="1">
        <f>(Table2[[#This Row],[Day High]]/Table2[[#This Row],[Close Price]])-1</f>
        <v>6.5983584571642773E-3</v>
      </c>
      <c r="AE464" s="1">
        <f>(Table2[[#This Row],[Close Price]]/Table2[[#This Row],[Current Week Low]])-1</f>
        <v>2.0708763168846067E-2</v>
      </c>
      <c r="AF464" s="1">
        <f>(Table2[[#This Row],[Current Week High]]/Table2[[#This Row],[Close Price]])-1</f>
        <v>1.9022584625288275E-2</v>
      </c>
      <c r="AG464" s="1">
        <f>(Table2[[#This Row],[Close Price]]/Table2[[#This Row],[Current Month Low]])-1</f>
        <v>4.1024438189697365E-2</v>
      </c>
      <c r="AH464" s="1">
        <f>(Table2[[#This Row],[Current Month High]]/Table2[[#This Row],[Close Price]])-1</f>
        <v>1.9022584625288275E-2</v>
      </c>
      <c r="AI464">
        <v>1.9022584625288199</v>
      </c>
      <c r="AJ464">
        <v>44.728260869565197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0.2</v>
      </c>
      <c r="AM464" t="s">
        <v>3226</v>
      </c>
      <c r="AN464">
        <v>3.35</v>
      </c>
      <c r="AO464" t="s">
        <v>3226</v>
      </c>
      <c r="AP464">
        <v>8.5999587007599999E-3</v>
      </c>
      <c r="AQ464">
        <f>(Table2[[#This Row],[Sharpe Ratio]]-AVERAGE(Table2[Sharpe Ratio]))/_xlfn.STDEV.P(Table2[Sharpe Ratio])</f>
        <v>-0.63559451442947001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-0.43818317490041725</v>
      </c>
      <c r="AS464">
        <f>_xlfn.RANK.AVG(Table2[[#This Row],[1Y Return vs Nifty Z-Score]],Table2[1Y Return vs Nifty Z-Score])</f>
        <v>463</v>
      </c>
      <c r="AT464">
        <f>_xlfn.RANK.AVG(Table2[[#This Row],[6M Return vs Nifty Z-Score]],Table2[6M Return vs Nifty Z-Score])</f>
        <v>362</v>
      </c>
      <c r="AU464">
        <f>_xlfn.RANK.AVG(Table2[[#This Row],[Sharpe Ratio Z-Score]],Table2[Sharpe Ratio Z-Score])</f>
        <v>504</v>
      </c>
      <c r="AV464">
        <f>(Table2[[#This Row],[Rank 1Y]]+Table2[[#This Row],[Rank 6M]]+Table2[[#This Row],[Rank Sharpe]])/3</f>
        <v>443</v>
      </c>
    </row>
    <row r="465" spans="1:48" x14ac:dyDescent="0.3">
      <c r="A465" t="s">
        <v>1361</v>
      </c>
      <c r="B465" t="s">
        <v>1362</v>
      </c>
      <c r="C465" t="s">
        <v>3173</v>
      </c>
      <c r="D465" t="s">
        <v>223</v>
      </c>
      <c r="E465">
        <v>8410.995140858</v>
      </c>
      <c r="F465">
        <v>212.57</v>
      </c>
      <c r="G465">
        <v>-3.2183859532470498</v>
      </c>
      <c r="H465">
        <f>(Table2[[#This Row],[1Y Return vs Nifty]]-AVERAGE(Table2[1Y Return vs Nifty]))/_xlfn.STDEV.P(Table2[1Y Return vs Nifty])</f>
        <v>-0.52962540680340586</v>
      </c>
      <c r="I465">
        <v>-11.2813507157967</v>
      </c>
      <c r="J465">
        <f>(Table2[[#This Row],[1M Return vs Nifty]]-AVERAGE(Table2[1M Return vs Nifty]))/_xlfn.STDEV.P(Table2[1M Return vs Nifty])</f>
        <v>-0.95312501327361121</v>
      </c>
      <c r="K465">
        <v>-1.5342515756420101</v>
      </c>
      <c r="L465">
        <f>(Table2[[#This Row],[6M Return vs Nifty]]-AVERAGE(Table2[6M Return vs Nifty]))/_xlfn.STDEV.P(Table2[6M Return vs Nifty])</f>
        <v>-0.64150088514218107</v>
      </c>
      <c r="M465">
        <v>-1.0118912343672399</v>
      </c>
      <c r="N465">
        <f>(Table2[[#This Row],[1W Return vs Nifty]]-AVERAGE(Table2[1W Return vs Nifty]))/_xlfn.STDEV.P(Table2[1W Return vs Nifty])</f>
        <v>0.40529967866702099</v>
      </c>
      <c r="O465">
        <v>212.35</v>
      </c>
      <c r="P465">
        <v>207.990246848033</v>
      </c>
      <c r="Q465">
        <v>199.822613777882</v>
      </c>
      <c r="R465">
        <v>50.088460785746697</v>
      </c>
      <c r="S465" s="1">
        <f>(Table2[[#This Row],[Close Price]]-Table2[[#This Row],[20D EMA]])/Table2[[#This Row],[20D EMA]]</f>
        <v>1.0360254297150876E-3</v>
      </c>
      <c r="T465" s="1">
        <f>(Table2[[#This Row],[Close Price]]-Table2[[#This Row],[50D EMA]])/Table2[[#This Row],[50D EMA]]</f>
        <v>2.201907647772143E-2</v>
      </c>
      <c r="U465" s="1">
        <f>(Table2[[#This Row],[Close Price]]-Table2[[#This Row],[200D EMA]])/Table2[[#This Row],[200D EMA]]</f>
        <v>6.3793511560646901E-2</v>
      </c>
      <c r="V465">
        <v>0.82865799845451504</v>
      </c>
      <c r="W465">
        <v>211.71</v>
      </c>
      <c r="X465">
        <v>215.94</v>
      </c>
      <c r="Y465">
        <v>204.5</v>
      </c>
      <c r="Z465">
        <v>222.8</v>
      </c>
      <c r="AA465">
        <v>195</v>
      </c>
      <c r="AB465">
        <v>222.8</v>
      </c>
      <c r="AC465" s="1">
        <f>(Table2[[#This Row],[Close Price]]/Table2[[#This Row],[Day Low]])-1</f>
        <v>4.0621605025741303E-3</v>
      </c>
      <c r="AD465" s="1">
        <f>(Table2[[#This Row],[Day High]]/Table2[[#This Row],[Close Price]])-1</f>
        <v>1.5853601166674558E-2</v>
      </c>
      <c r="AE465" s="1">
        <f>(Table2[[#This Row],[Close Price]]/Table2[[#This Row],[Current Week Low]])-1</f>
        <v>3.9462102689486578E-2</v>
      </c>
      <c r="AF465" s="1">
        <f>(Table2[[#This Row],[Current Week High]]/Table2[[#This Row],[Close Price]])-1</f>
        <v>4.8125323422872457E-2</v>
      </c>
      <c r="AG465" s="1">
        <f>(Table2[[#This Row],[Close Price]]/Table2[[#This Row],[Current Month Low]])-1</f>
        <v>9.010256410256412E-2</v>
      </c>
      <c r="AH465" s="1">
        <f>(Table2[[#This Row],[Current Month High]]/Table2[[#This Row],[Close Price]])-1</f>
        <v>4.8125323422872457E-2</v>
      </c>
      <c r="AI465">
        <v>44.8934468645622</v>
      </c>
      <c r="AJ465">
        <v>47.158186223606698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</v>
      </c>
      <c r="AM465" t="s">
        <v>3228</v>
      </c>
      <c r="AN465">
        <v>-0.44</v>
      </c>
      <c r="AO465" t="s">
        <v>3227</v>
      </c>
      <c r="AP465">
        <v>7.9117214825012994E-2</v>
      </c>
      <c r="AQ465">
        <f>(Table2[[#This Row],[Sharpe Ratio]]-AVERAGE(Table2[Sharpe Ratio]))/_xlfn.STDEV.P(Table2[Sharpe Ratio])</f>
        <v>0.18465719441826764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-1.5342944321339096</v>
      </c>
      <c r="AS465">
        <f>_xlfn.RANK.AVG(Table2[[#This Row],[1Y Return vs Nifty Z-Score]],Table2[1Y Return vs Nifty Z-Score])</f>
        <v>494</v>
      </c>
      <c r="AT465">
        <f>_xlfn.RANK.AVG(Table2[[#This Row],[6M Return vs Nifty Z-Score]],Table2[6M Return vs Nifty Z-Score])</f>
        <v>536</v>
      </c>
      <c r="AU465">
        <f>_xlfn.RANK.AVG(Table2[[#This Row],[Sharpe Ratio Z-Score]],Table2[Sharpe Ratio Z-Score])</f>
        <v>299</v>
      </c>
      <c r="AV465">
        <f>(Table2[[#This Row],[Rank 1Y]]+Table2[[#This Row],[Rank 6M]]+Table2[[#This Row],[Rank Sharpe]])/3</f>
        <v>443</v>
      </c>
    </row>
    <row r="466" spans="1:48" x14ac:dyDescent="0.3">
      <c r="A466" t="s">
        <v>1127</v>
      </c>
      <c r="B466" t="s">
        <v>1128</v>
      </c>
      <c r="C466" t="s">
        <v>3167</v>
      </c>
      <c r="D466" t="s">
        <v>258</v>
      </c>
      <c r="E466">
        <v>11402.693827485</v>
      </c>
      <c r="F466">
        <v>2095.9499999999998</v>
      </c>
      <c r="G466">
        <v>-4.3195835301832304</v>
      </c>
      <c r="H466">
        <f>(Table2[[#This Row],[1Y Return vs Nifty]]-AVERAGE(Table2[1Y Return vs Nifty]))/_xlfn.STDEV.P(Table2[1Y Return vs Nifty])</f>
        <v>-0.54773575514413086</v>
      </c>
      <c r="I466">
        <v>-14.9384010795054</v>
      </c>
      <c r="J466">
        <f>(Table2[[#This Row],[1M Return vs Nifty]]-AVERAGE(Table2[1M Return vs Nifty]))/_xlfn.STDEV.P(Table2[1M Return vs Nifty])</f>
        <v>-1.3026365328949181</v>
      </c>
      <c r="K466">
        <v>13.8835480259644</v>
      </c>
      <c r="L466">
        <f>(Table2[[#This Row],[6M Return vs Nifty]]-AVERAGE(Table2[6M Return vs Nifty]))/_xlfn.STDEV.P(Table2[6M Return vs Nifty])</f>
        <v>-0.20413237323875394</v>
      </c>
      <c r="M466">
        <v>-0.13684252630245999</v>
      </c>
      <c r="N466">
        <f>(Table2[[#This Row],[1W Return vs Nifty]]-AVERAGE(Table2[1W Return vs Nifty]))/_xlfn.STDEV.P(Table2[1W Return vs Nifty])</f>
        <v>0.61410675642502555</v>
      </c>
      <c r="O466">
        <v>2099.23</v>
      </c>
      <c r="P466">
        <v>2153.5230739620301</v>
      </c>
      <c r="Q466">
        <v>2024.6093566140601</v>
      </c>
      <c r="R466">
        <v>55.437288433080099</v>
      </c>
      <c r="S466" s="1">
        <f>(Table2[[#This Row],[Close Price]]-Table2[[#This Row],[20D EMA]])/Table2[[#This Row],[20D EMA]]</f>
        <v>-1.5624776703839979E-3</v>
      </c>
      <c r="T466" s="1">
        <f>(Table2[[#This Row],[Close Price]]-Table2[[#This Row],[50D EMA]])/Table2[[#This Row],[50D EMA]]</f>
        <v>-2.6734365959733115E-2</v>
      </c>
      <c r="U466" s="1">
        <f>(Table2[[#This Row],[Close Price]]-Table2[[#This Row],[200D EMA]])/Table2[[#This Row],[200D EMA]]</f>
        <v>3.5236744882602568E-2</v>
      </c>
      <c r="V466">
        <v>0.35254530600134798</v>
      </c>
      <c r="W466">
        <v>2072.0500000000002</v>
      </c>
      <c r="X466">
        <v>2116.4</v>
      </c>
      <c r="Y466">
        <v>1980</v>
      </c>
      <c r="Z466">
        <v>2124.6999999999998</v>
      </c>
      <c r="AA466">
        <v>1980</v>
      </c>
      <c r="AB466">
        <v>2130</v>
      </c>
      <c r="AC466" s="1">
        <f>(Table2[[#This Row],[Close Price]]/Table2[[#This Row],[Day Low]])-1</f>
        <v>1.1534470693274512E-2</v>
      </c>
      <c r="AD466" s="1">
        <f>(Table2[[#This Row],[Day High]]/Table2[[#This Row],[Close Price]])-1</f>
        <v>9.7569121400797876E-3</v>
      </c>
      <c r="AE466" s="1">
        <f>(Table2[[#This Row],[Close Price]]/Table2[[#This Row],[Current Week Low]])-1</f>
        <v>5.8560606060605869E-2</v>
      </c>
      <c r="AF466" s="1">
        <f>(Table2[[#This Row],[Current Week High]]/Table2[[#This Row],[Close Price]])-1</f>
        <v>1.371693027028309E-2</v>
      </c>
      <c r="AG466" s="1">
        <f>(Table2[[#This Row],[Close Price]]/Table2[[#This Row],[Current Month Low]])-1</f>
        <v>5.8560606060605869E-2</v>
      </c>
      <c r="AH466" s="1">
        <f>(Table2[[#This Row],[Current Month High]]/Table2[[#This Row],[Close Price]])-1</f>
        <v>1.6245616546196384E-2</v>
      </c>
      <c r="AI466">
        <v>31.102841193730701</v>
      </c>
      <c r="AJ466">
        <v>30.9968749999999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-0.25</v>
      </c>
      <c r="AM466" t="s">
        <v>3227</v>
      </c>
      <c r="AN466">
        <v>-1.75</v>
      </c>
      <c r="AO466" t="s">
        <v>3227</v>
      </c>
      <c r="AP466">
        <v>2.6772104908725999E-2</v>
      </c>
      <c r="AQ466">
        <f>(Table2[[#This Row],[Sharpe Ratio]]-AVERAGE(Table2[Sharpe Ratio]))/_xlfn.STDEV.P(Table2[Sharpe Ratio])</f>
        <v>-0.42421740193588675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503</v>
      </c>
      <c r="AT466">
        <f>_xlfn.RANK.AVG(Table2[[#This Row],[6M Return vs Nifty Z-Score]],Table2[6M Return vs Nifty Z-Score])</f>
        <v>373</v>
      </c>
      <c r="AU466">
        <f>_xlfn.RANK.AVG(Table2[[#This Row],[Sharpe Ratio Z-Score]],Table2[Sharpe Ratio Z-Score])</f>
        <v>455</v>
      </c>
      <c r="AV466">
        <f>(Table2[[#This Row],[Rank 1Y]]+Table2[[#This Row],[Rank 6M]]+Table2[[#This Row],[Rank Sharpe]])/3</f>
        <v>443.66666666666669</v>
      </c>
    </row>
    <row r="467" spans="1:48" x14ac:dyDescent="0.3">
      <c r="A467" t="s">
        <v>1183</v>
      </c>
      <c r="B467" t="s">
        <v>1184</v>
      </c>
      <c r="C467" t="s">
        <v>3177</v>
      </c>
      <c r="D467" t="s">
        <v>291</v>
      </c>
      <c r="E467">
        <v>10479.513009405</v>
      </c>
      <c r="F467">
        <v>132.35</v>
      </c>
      <c r="G467">
        <v>-14.1317459683815</v>
      </c>
      <c r="H467">
        <f>(Table2[[#This Row],[1Y Return vs Nifty]]-AVERAGE(Table2[1Y Return vs Nifty]))/_xlfn.STDEV.P(Table2[1Y Return vs Nifty])</f>
        <v>-0.70910705077117087</v>
      </c>
      <c r="I467">
        <v>0.69373401470130802</v>
      </c>
      <c r="J467">
        <f>(Table2[[#This Row],[1M Return vs Nifty]]-AVERAGE(Table2[1M Return vs Nifty]))/_xlfn.STDEV.P(Table2[1M Return vs Nifty])</f>
        <v>0.19135746454102953</v>
      </c>
      <c r="K467">
        <v>-9.3888690181246197</v>
      </c>
      <c r="L467">
        <f>(Table2[[#This Row],[6M Return vs Nifty]]-AVERAGE(Table2[6M Return vs Nifty]))/_xlfn.STDEV.P(Table2[6M Return vs Nifty])</f>
        <v>-0.86431882487149136</v>
      </c>
      <c r="M467">
        <v>-3.5539301846212799</v>
      </c>
      <c r="N467">
        <f>(Table2[[#This Row],[1W Return vs Nifty]]-AVERAGE(Table2[1W Return vs Nifty]))/_xlfn.STDEV.P(Table2[1W Return vs Nifty])</f>
        <v>-0.20129024010842247</v>
      </c>
      <c r="O467">
        <v>131.52000000000001</v>
      </c>
      <c r="P467">
        <v>134.85291111043</v>
      </c>
      <c r="Q467">
        <v>132.489596554906</v>
      </c>
      <c r="R467">
        <v>56.111945036933697</v>
      </c>
      <c r="S467" s="1">
        <f>(Table2[[#This Row],[Close Price]]-Table2[[#This Row],[20D EMA]])/Table2[[#This Row],[20D EMA]]</f>
        <v>6.3108272506081512E-3</v>
      </c>
      <c r="T467" s="1">
        <f>(Table2[[#This Row],[Close Price]]-Table2[[#This Row],[50D EMA]])/Table2[[#This Row],[50D EMA]]</f>
        <v>-1.8560304629837699E-2</v>
      </c>
      <c r="U467" s="1">
        <f>(Table2[[#This Row],[Close Price]]-Table2[[#This Row],[200D EMA]])/Table2[[#This Row],[200D EMA]]</f>
        <v>-1.0536416332746193E-3</v>
      </c>
      <c r="V467">
        <v>0.70811809814446403</v>
      </c>
      <c r="W467">
        <v>130.69999999999999</v>
      </c>
      <c r="X467">
        <v>132.75</v>
      </c>
      <c r="Y467">
        <v>127.62</v>
      </c>
      <c r="Z467">
        <v>134.38999999999999</v>
      </c>
      <c r="AA467">
        <v>127.62</v>
      </c>
      <c r="AB467">
        <v>135.35</v>
      </c>
      <c r="AC467" s="1">
        <f>(Table2[[#This Row],[Close Price]]/Table2[[#This Row],[Day Low]])-1</f>
        <v>1.2624330527926553E-2</v>
      </c>
      <c r="AD467" s="1">
        <f>(Table2[[#This Row],[Day High]]/Table2[[#This Row],[Close Price]])-1</f>
        <v>3.0222893842086762E-3</v>
      </c>
      <c r="AE467" s="1">
        <f>(Table2[[#This Row],[Close Price]]/Table2[[#This Row],[Current Week Low]])-1</f>
        <v>3.706315624510248E-2</v>
      </c>
      <c r="AF467" s="1">
        <f>(Table2[[#This Row],[Current Week High]]/Table2[[#This Row],[Close Price]])-1</f>
        <v>1.5413675859463405E-2</v>
      </c>
      <c r="AG467" s="1">
        <f>(Table2[[#This Row],[Close Price]]/Table2[[#This Row],[Current Month Low]])-1</f>
        <v>3.706315624510248E-2</v>
      </c>
      <c r="AH467" s="1">
        <f>(Table2[[#This Row],[Current Month High]]/Table2[[#This Row],[Close Price]])-1</f>
        <v>2.2667170381563961E-2</v>
      </c>
      <c r="AI467">
        <v>19.3804306762372</v>
      </c>
      <c r="AJ467">
        <v>31.364764267990001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-0.17</v>
      </c>
      <c r="AM467" t="s">
        <v>3227</v>
      </c>
      <c r="AN467">
        <v>-0.23</v>
      </c>
      <c r="AO467" t="s">
        <v>3227</v>
      </c>
      <c r="AP467">
        <v>0.13437156476013801</v>
      </c>
      <c r="AQ467">
        <f>(Table2[[#This Row],[Sharpe Ratio]]-AVERAGE(Table2[Sharpe Ratio]))/_xlfn.STDEV.P(Table2[Sharpe Ratio])</f>
        <v>0.82737186379930472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571</v>
      </c>
      <c r="AT467">
        <f>_xlfn.RANK.AVG(Table2[[#This Row],[6M Return vs Nifty Z-Score]],Table2[6M Return vs Nifty Z-Score])</f>
        <v>614</v>
      </c>
      <c r="AU467">
        <f>_xlfn.RANK.AVG(Table2[[#This Row],[Sharpe Ratio Z-Score]],Table2[Sharpe Ratio Z-Score])</f>
        <v>147</v>
      </c>
      <c r="AV467">
        <f>(Table2[[#This Row],[Rank 1Y]]+Table2[[#This Row],[Rank 6M]]+Table2[[#This Row],[Rank Sharpe]])/3</f>
        <v>444</v>
      </c>
    </row>
    <row r="468" spans="1:48" x14ac:dyDescent="0.3">
      <c r="A468" t="s">
        <v>2094</v>
      </c>
      <c r="B468" t="s">
        <v>2095</v>
      </c>
      <c r="C468" t="s">
        <v>3168</v>
      </c>
      <c r="D468" t="s">
        <v>543</v>
      </c>
      <c r="E468">
        <v>3033.5555925540002</v>
      </c>
      <c r="F468">
        <v>52.89</v>
      </c>
      <c r="G468">
        <v>-2.3309302552437998</v>
      </c>
      <c r="H468">
        <f>(Table2[[#This Row],[1Y Return vs Nifty]]-AVERAGE(Table2[1Y Return vs Nifty]))/_xlfn.STDEV.P(Table2[1Y Return vs Nifty])</f>
        <v>-0.51503026768902738</v>
      </c>
      <c r="I468">
        <v>-5.7288974418288197</v>
      </c>
      <c r="J468">
        <f>(Table2[[#This Row],[1M Return vs Nifty]]-AVERAGE(Table2[1M Return vs Nifty]))/_xlfn.STDEV.P(Table2[1M Return vs Nifty])</f>
        <v>-0.42246609736993213</v>
      </c>
      <c r="K468">
        <v>39.606680030191598</v>
      </c>
      <c r="L468">
        <f>(Table2[[#This Row],[6M Return vs Nifty]]-AVERAGE(Table2[6M Return vs Nifty]))/_xlfn.STDEV.P(Table2[6M Return vs Nifty])</f>
        <v>0.52557538382743996</v>
      </c>
      <c r="M468">
        <v>-8.8674665140503102</v>
      </c>
      <c r="N468">
        <f>(Table2[[#This Row],[1W Return vs Nifty]]-AVERAGE(Table2[1W Return vs Nifty]))/_xlfn.STDEV.P(Table2[1W Return vs Nifty])</f>
        <v>-1.4692242228495671</v>
      </c>
      <c r="O468">
        <v>54.52</v>
      </c>
      <c r="P468">
        <v>53.9517064516006</v>
      </c>
      <c r="Q468">
        <v>48.253624093401903</v>
      </c>
      <c r="R468">
        <v>39.5717453957161</v>
      </c>
      <c r="S468" s="1">
        <f>(Table2[[#This Row],[Close Price]]-Table2[[#This Row],[20D EMA]])/Table2[[#This Row],[20D EMA]]</f>
        <v>-2.9897285399853309E-2</v>
      </c>
      <c r="T468" s="1">
        <f>(Table2[[#This Row],[Close Price]]-Table2[[#This Row],[50D EMA]])/Table2[[#This Row],[50D EMA]]</f>
        <v>-1.9678829854122282E-2</v>
      </c>
      <c r="U468" s="1">
        <f>(Table2[[#This Row],[Close Price]]-Table2[[#This Row],[200D EMA]])/Table2[[#This Row],[200D EMA]]</f>
        <v>9.6083475463391466E-2</v>
      </c>
      <c r="V468">
        <v>0.44316794093313899</v>
      </c>
      <c r="W468">
        <v>52.16</v>
      </c>
      <c r="X468">
        <v>54.23</v>
      </c>
      <c r="Y468">
        <v>51</v>
      </c>
      <c r="Z468">
        <v>54.4</v>
      </c>
      <c r="AA468">
        <v>51</v>
      </c>
      <c r="AB468">
        <v>57.9</v>
      </c>
      <c r="AC468" s="1">
        <f>(Table2[[#This Row],[Close Price]]/Table2[[#This Row],[Day Low]])-1</f>
        <v>1.3995398773006151E-2</v>
      </c>
      <c r="AD468" s="1">
        <f>(Table2[[#This Row],[Day High]]/Table2[[#This Row],[Close Price]])-1</f>
        <v>2.5335602193231166E-2</v>
      </c>
      <c r="AE468" s="1">
        <f>(Table2[[#This Row],[Close Price]]/Table2[[#This Row],[Current Week Low]])-1</f>
        <v>3.7058823529411811E-2</v>
      </c>
      <c r="AF468" s="1">
        <f>(Table2[[#This Row],[Current Week High]]/Table2[[#This Row],[Close Price]])-1</f>
        <v>2.8549820381924773E-2</v>
      </c>
      <c r="AG468" s="1">
        <f>(Table2[[#This Row],[Close Price]]/Table2[[#This Row],[Current Month Low]])-1</f>
        <v>3.7058823529411811E-2</v>
      </c>
      <c r="AH468" s="1">
        <f>(Table2[[#This Row],[Current Month High]]/Table2[[#This Row],[Close Price]])-1</f>
        <v>9.4724900737379381E-2</v>
      </c>
      <c r="AI468">
        <v>19.1151446398184</v>
      </c>
      <c r="AJ468">
        <v>59.067669172932298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0.01</v>
      </c>
      <c r="AM468" t="s">
        <v>3226</v>
      </c>
      <c r="AN468">
        <v>-10.97</v>
      </c>
      <c r="AO468" t="s">
        <v>3227</v>
      </c>
      <c r="AP468">
        <v>-5.4453027875006998E-2</v>
      </c>
      <c r="AQ468">
        <f>(Table2[[#This Row],[Sharpe Ratio]]-AVERAGE(Table2[Sharpe Ratio]))/_xlfn.STDEV.P(Table2[Sharpe Ratio])</f>
        <v>-1.369022370663634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-3.2501675747447205</v>
      </c>
      <c r="AS468">
        <f>_xlfn.RANK.AVG(Table2[[#This Row],[1Y Return vs Nifty Z-Score]],Table2[1Y Return vs Nifty Z-Score])</f>
        <v>490</v>
      </c>
      <c r="AT468">
        <f>_xlfn.RANK.AVG(Table2[[#This Row],[6M Return vs Nifty Z-Score]],Table2[6M Return vs Nifty Z-Score])</f>
        <v>171</v>
      </c>
      <c r="AU468">
        <f>_xlfn.RANK.AVG(Table2[[#This Row],[Sharpe Ratio Z-Score]],Table2[Sharpe Ratio Z-Score])</f>
        <v>672</v>
      </c>
      <c r="AV468">
        <f>(Table2[[#This Row],[Rank 1Y]]+Table2[[#This Row],[Rank 6M]]+Table2[[#This Row],[Rank Sharpe]])/3</f>
        <v>444.33333333333331</v>
      </c>
    </row>
    <row r="469" spans="1:48" x14ac:dyDescent="0.3">
      <c r="A469" t="s">
        <v>44</v>
      </c>
      <c r="B469" t="s">
        <v>45</v>
      </c>
      <c r="C469" t="s">
        <v>3171</v>
      </c>
      <c r="D469" t="s">
        <v>46</v>
      </c>
      <c r="E469">
        <v>496785.65736999997</v>
      </c>
      <c r="F469">
        <v>3613</v>
      </c>
      <c r="G469">
        <v>-2.0434137609619398</v>
      </c>
      <c r="H469">
        <f>(Table2[[#This Row],[1Y Return vs Nifty]]-AVERAGE(Table2[1Y Return vs Nifty]))/_xlfn.STDEV.P(Table2[1Y Return vs Nifty])</f>
        <v>-0.51030175758856389</v>
      </c>
      <c r="I469">
        <v>-3.8436660908154798</v>
      </c>
      <c r="J469">
        <f>(Table2[[#This Row],[1M Return vs Nifty]]-AVERAGE(Table2[1M Return vs Nifty]))/_xlfn.STDEV.P(Table2[1M Return vs Nifty])</f>
        <v>-0.24229081707595615</v>
      </c>
      <c r="K469">
        <v>-13.164899878222601</v>
      </c>
      <c r="L469">
        <f>(Table2[[#This Row],[6M Return vs Nifty]]-AVERAGE(Table2[6M Return vs Nifty]))/_xlfn.STDEV.P(Table2[6M Return vs Nifty])</f>
        <v>-0.97143637996089582</v>
      </c>
      <c r="M469">
        <v>-1.7178322642341699</v>
      </c>
      <c r="N469">
        <f>(Table2[[#This Row],[1W Return vs Nifty]]-AVERAGE(Table2[1W Return vs Nifty]))/_xlfn.STDEV.P(Table2[1W Return vs Nifty])</f>
        <v>0.23684564615723591</v>
      </c>
      <c r="O469">
        <v>3618.64</v>
      </c>
      <c r="P469">
        <v>3617.3194771818298</v>
      </c>
      <c r="Q469">
        <v>3448.7353983169701</v>
      </c>
      <c r="R469">
        <v>49.502107241874398</v>
      </c>
      <c r="S469" s="1">
        <f>(Table2[[#This Row],[Close Price]]-Table2[[#This Row],[20D EMA]])/Table2[[#This Row],[20D EMA]]</f>
        <v>-1.5585965998275244E-3</v>
      </c>
      <c r="T469" s="1">
        <f>(Table2[[#This Row],[Close Price]]-Table2[[#This Row],[50D EMA]])/Table2[[#This Row],[50D EMA]]</f>
        <v>-1.1941099504971095E-3</v>
      </c>
      <c r="U469" s="1">
        <f>(Table2[[#This Row],[Close Price]]-Table2[[#This Row],[200D EMA]])/Table2[[#This Row],[200D EMA]]</f>
        <v>4.7630387000172088E-2</v>
      </c>
      <c r="V469">
        <v>0.85343153725104404</v>
      </c>
      <c r="W469">
        <v>3600.05</v>
      </c>
      <c r="X469">
        <v>3634.75</v>
      </c>
      <c r="Y469">
        <v>3516.4</v>
      </c>
      <c r="Z469">
        <v>3638.05</v>
      </c>
      <c r="AA469">
        <v>3516.4</v>
      </c>
      <c r="AB469">
        <v>3721.95</v>
      </c>
      <c r="AC469" s="1">
        <f>(Table2[[#This Row],[Close Price]]/Table2[[#This Row],[Day Low]])-1</f>
        <v>3.5971722614962509E-3</v>
      </c>
      <c r="AD469" s="1">
        <f>(Table2[[#This Row],[Day High]]/Table2[[#This Row],[Close Price]])-1</f>
        <v>6.0199280376418418E-3</v>
      </c>
      <c r="AE469" s="1">
        <f>(Table2[[#This Row],[Close Price]]/Table2[[#This Row],[Current Week Low]])-1</f>
        <v>2.747127744283917E-2</v>
      </c>
      <c r="AF469" s="1">
        <f>(Table2[[#This Row],[Current Week High]]/Table2[[#This Row],[Close Price]])-1</f>
        <v>6.9332964295598654E-3</v>
      </c>
      <c r="AG469" s="1">
        <f>(Table2[[#This Row],[Close Price]]/Table2[[#This Row],[Current Month Low]])-1</f>
        <v>2.747127744283917E-2</v>
      </c>
      <c r="AH469" s="1">
        <f>(Table2[[#This Row],[Current Month High]]/Table2[[#This Row],[Close Price]])-1</f>
        <v>3.0154995848325372E-2</v>
      </c>
      <c r="AI469">
        <v>8.4943260448380808</v>
      </c>
      <c r="AJ469">
        <v>26.9478751251734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-0.03</v>
      </c>
      <c r="AM469" t="s">
        <v>3227</v>
      </c>
      <c r="AN469">
        <v>-2.06</v>
      </c>
      <c r="AO469" t="s">
        <v>3227</v>
      </c>
      <c r="AP469">
        <v>0.11893945403909199</v>
      </c>
      <c r="AQ469">
        <f>(Table2[[#This Row],[Sharpe Ratio]]-AVERAGE(Table2[Sharpe Ratio]))/_xlfn.STDEV.P(Table2[Sharpe Ratio])</f>
        <v>0.64786664924924586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-0.83931665921893406</v>
      </c>
      <c r="AS469">
        <f>_xlfn.RANK.AVG(Table2[[#This Row],[1Y Return vs Nifty Z-Score]],Table2[1Y Return vs Nifty Z-Score])</f>
        <v>488</v>
      </c>
      <c r="AT469">
        <f>_xlfn.RANK.AVG(Table2[[#This Row],[6M Return vs Nifty Z-Score]],Table2[6M Return vs Nifty Z-Score])</f>
        <v>661</v>
      </c>
      <c r="AU469">
        <f>_xlfn.RANK.AVG(Table2[[#This Row],[Sharpe Ratio Z-Score]],Table2[Sharpe Ratio Z-Score])</f>
        <v>185</v>
      </c>
      <c r="AV469">
        <f>(Table2[[#This Row],[Rank 1Y]]+Table2[[#This Row],[Rank 6M]]+Table2[[#This Row],[Rank Sharpe]])/3</f>
        <v>444.66666666666669</v>
      </c>
    </row>
    <row r="470" spans="1:48" x14ac:dyDescent="0.3">
      <c r="A470" t="s">
        <v>568</v>
      </c>
      <c r="B470" t="s">
        <v>569</v>
      </c>
      <c r="C470" t="s">
        <v>3176</v>
      </c>
      <c r="D470" t="s">
        <v>75</v>
      </c>
      <c r="E470">
        <v>36829.139156639998</v>
      </c>
      <c r="F470">
        <v>4766.3999999999996</v>
      </c>
      <c r="G470">
        <v>18.3855063481131</v>
      </c>
      <c r="H470">
        <f>(Table2[[#This Row],[1Y Return vs Nifty]]-AVERAGE(Table2[1Y Return vs Nifty]))/_xlfn.STDEV.P(Table2[1Y Return vs Nifty])</f>
        <v>-0.1743267544201425</v>
      </c>
      <c r="I470">
        <v>5.7505173361145099</v>
      </c>
      <c r="J470">
        <f>(Table2[[#This Row],[1M Return vs Nifty]]-AVERAGE(Table2[1M Return vs Nifty]))/_xlfn.STDEV.P(Table2[1M Return vs Nifty])</f>
        <v>0.67464422498652743</v>
      </c>
      <c r="K470">
        <v>1.3774038025890001</v>
      </c>
      <c r="L470">
        <f>(Table2[[#This Row],[6M Return vs Nifty]]-AVERAGE(Table2[6M Return vs Nifty]))/_xlfn.STDEV.P(Table2[6M Return vs Nifty])</f>
        <v>-0.55890373036921182</v>
      </c>
      <c r="M470">
        <v>-2.1799656961634799</v>
      </c>
      <c r="N470">
        <f>(Table2[[#This Row],[1W Return vs Nifty]]-AVERAGE(Table2[1W Return vs Nifty]))/_xlfn.STDEV.P(Table2[1W Return vs Nifty])</f>
        <v>0.12656980600561171</v>
      </c>
      <c r="O470">
        <v>4566.6899999999996</v>
      </c>
      <c r="P470">
        <v>4433.4150311938301</v>
      </c>
      <c r="Q470">
        <v>4109.6848826594496</v>
      </c>
      <c r="R470">
        <v>66.663322572224502</v>
      </c>
      <c r="S470" s="1">
        <f>(Table2[[#This Row],[Close Price]]-Table2[[#This Row],[20D EMA]])/Table2[[#This Row],[20D EMA]]</f>
        <v>4.3731893340690969E-2</v>
      </c>
      <c r="T470" s="1">
        <f>(Table2[[#This Row],[Close Price]]-Table2[[#This Row],[50D EMA]])/Table2[[#This Row],[50D EMA]]</f>
        <v>7.5108007363006407E-2</v>
      </c>
      <c r="U470" s="1">
        <f>(Table2[[#This Row],[Close Price]]-Table2[[#This Row],[200D EMA]])/Table2[[#This Row],[200D EMA]]</f>
        <v>0.15979695185670248</v>
      </c>
      <c r="V470">
        <v>1.20530105557065</v>
      </c>
      <c r="W470">
        <v>4665.5</v>
      </c>
      <c r="X470">
        <v>4795</v>
      </c>
      <c r="Y470">
        <v>4550</v>
      </c>
      <c r="Z470">
        <v>4895.5</v>
      </c>
      <c r="AA470">
        <v>4452.8999999999996</v>
      </c>
      <c r="AB470">
        <v>4895.5</v>
      </c>
      <c r="AC470" s="1">
        <f>(Table2[[#This Row],[Close Price]]/Table2[[#This Row],[Day Low]])-1</f>
        <v>2.1626835280248446E-2</v>
      </c>
      <c r="AD470" s="1">
        <f>(Table2[[#This Row],[Day High]]/Table2[[#This Row],[Close Price]])-1</f>
        <v>6.0003356831153098E-3</v>
      </c>
      <c r="AE470" s="1">
        <f>(Table2[[#This Row],[Close Price]]/Table2[[#This Row],[Current Week Low]])-1</f>
        <v>4.7560439560439427E-2</v>
      </c>
      <c r="AF470" s="1">
        <f>(Table2[[#This Row],[Current Week High]]/Table2[[#This Row],[Close Price]])-1</f>
        <v>2.7085431352803058E-2</v>
      </c>
      <c r="AG470" s="1">
        <f>(Table2[[#This Row],[Close Price]]/Table2[[#This Row],[Current Month Low]])-1</f>
        <v>7.0403557232365355E-2</v>
      </c>
      <c r="AH470" s="1">
        <f>(Table2[[#This Row],[Current Month High]]/Table2[[#This Row],[Close Price]])-1</f>
        <v>2.7085431352803058E-2</v>
      </c>
      <c r="AI470">
        <v>2.7085431352803</v>
      </c>
      <c r="AJ470">
        <v>56.139747432558501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0.05</v>
      </c>
      <c r="AM470" t="s">
        <v>3226</v>
      </c>
      <c r="AN470">
        <v>7.73</v>
      </c>
      <c r="AO470" t="s">
        <v>3226</v>
      </c>
      <c r="AP470">
        <v>2.1548898098348999E-2</v>
      </c>
      <c r="AQ470">
        <f>(Table2[[#This Row],[Sharpe Ratio]]-AVERAGE(Table2[Sharpe Ratio]))/_xlfn.STDEV.P(Table2[Sharpe Ratio])</f>
        <v>-0.48497337213880792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-0.41698982593602307</v>
      </c>
      <c r="AS470">
        <f>_xlfn.RANK.AVG(Table2[[#This Row],[1Y Return vs Nifty Z-Score]],Table2[1Y Return vs Nifty Z-Score])</f>
        <v>354</v>
      </c>
      <c r="AT470">
        <f>_xlfn.RANK.AVG(Table2[[#This Row],[6M Return vs Nifty Z-Score]],Table2[6M Return vs Nifty Z-Score])</f>
        <v>512</v>
      </c>
      <c r="AU470">
        <f>_xlfn.RANK.AVG(Table2[[#This Row],[Sharpe Ratio Z-Score]],Table2[Sharpe Ratio Z-Score])</f>
        <v>470</v>
      </c>
      <c r="AV470">
        <f>(Table2[[#This Row],[Rank 1Y]]+Table2[[#This Row],[Rank 6M]]+Table2[[#This Row],[Rank Sharpe]])/3</f>
        <v>445.33333333333331</v>
      </c>
    </row>
    <row r="471" spans="1:48" x14ac:dyDescent="0.3">
      <c r="A471" t="s">
        <v>1725</v>
      </c>
      <c r="B471" t="s">
        <v>1726</v>
      </c>
      <c r="C471" t="s">
        <v>3172</v>
      </c>
      <c r="D471" t="s">
        <v>54</v>
      </c>
      <c r="E471">
        <v>4879.6271812499999</v>
      </c>
      <c r="F471">
        <v>395.75</v>
      </c>
      <c r="G471">
        <v>5.0289856870248704</v>
      </c>
      <c r="H471">
        <f>(Table2[[#This Row],[1Y Return vs Nifty]]-AVERAGE(Table2[1Y Return vs Nifty]))/_xlfn.STDEV.P(Table2[1Y Return vs Nifty])</f>
        <v>-0.39398873593794004</v>
      </c>
      <c r="I471">
        <v>17.406524501694399</v>
      </c>
      <c r="J471">
        <f>(Table2[[#This Row],[1M Return vs Nifty]]-AVERAGE(Table2[1M Return vs Nifty]))/_xlfn.STDEV.P(Table2[1M Return vs Nifty])</f>
        <v>1.7886318302945448</v>
      </c>
      <c r="K471">
        <v>32.509323662980599</v>
      </c>
      <c r="L471">
        <f>(Table2[[#This Row],[6M Return vs Nifty]]-AVERAGE(Table2[6M Return vs Nifty]))/_xlfn.STDEV.P(Table2[6M Return vs Nifty])</f>
        <v>0.32423924812802668</v>
      </c>
      <c r="M471">
        <v>8.5194713372295698</v>
      </c>
      <c r="N471">
        <f>(Table2[[#This Row],[1W Return vs Nifty]]-AVERAGE(Table2[1W Return vs Nifty]))/_xlfn.STDEV.P(Table2[1W Return vs Nifty])</f>
        <v>2.6797056029139412</v>
      </c>
      <c r="O471">
        <v>354.54</v>
      </c>
      <c r="P471">
        <v>340.22253133806799</v>
      </c>
      <c r="Q471">
        <v>315.55486197045298</v>
      </c>
      <c r="R471">
        <v>80.630781199684705</v>
      </c>
      <c r="S471" s="1">
        <f>(Table2[[#This Row],[Close Price]]-Table2[[#This Row],[20D EMA]])/Table2[[#This Row],[20D EMA]]</f>
        <v>0.11623512156597275</v>
      </c>
      <c r="T471" s="1">
        <f>(Table2[[#This Row],[Close Price]]-Table2[[#This Row],[50D EMA]])/Table2[[#This Row],[50D EMA]]</f>
        <v>0.16320926319472998</v>
      </c>
      <c r="U471" s="1">
        <f>(Table2[[#This Row],[Close Price]]-Table2[[#This Row],[200D EMA]])/Table2[[#This Row],[200D EMA]]</f>
        <v>0.25414008051967873</v>
      </c>
      <c r="V471">
        <v>1.9982576097512199</v>
      </c>
      <c r="W471">
        <v>392.9</v>
      </c>
      <c r="X471">
        <v>402.85</v>
      </c>
      <c r="Y471">
        <v>351</v>
      </c>
      <c r="Z471">
        <v>407.45</v>
      </c>
      <c r="AA471">
        <v>325.10000000000002</v>
      </c>
      <c r="AB471">
        <v>407.45</v>
      </c>
      <c r="AC471" s="1">
        <f>(Table2[[#This Row],[Close Price]]/Table2[[#This Row],[Day Low]])-1</f>
        <v>7.2537541359125601E-3</v>
      </c>
      <c r="AD471" s="1">
        <f>(Table2[[#This Row],[Day High]]/Table2[[#This Row],[Close Price]])-1</f>
        <v>1.7940619077700726E-2</v>
      </c>
      <c r="AE471" s="1">
        <f>(Table2[[#This Row],[Close Price]]/Table2[[#This Row],[Current Week Low]])-1</f>
        <v>0.12749287749287741</v>
      </c>
      <c r="AF471" s="1">
        <f>(Table2[[#This Row],[Current Week High]]/Table2[[#This Row],[Close Price]])-1</f>
        <v>2.9564118761844504E-2</v>
      </c>
      <c r="AG471" s="1">
        <f>(Table2[[#This Row],[Close Price]]/Table2[[#This Row],[Current Month Low]])-1</f>
        <v>0.21731774838511209</v>
      </c>
      <c r="AH471" s="1">
        <f>(Table2[[#This Row],[Current Month High]]/Table2[[#This Row],[Close Price]])-1</f>
        <v>2.9564118761844504E-2</v>
      </c>
      <c r="AI471">
        <v>2.95641187618445</v>
      </c>
      <c r="AJ471">
        <v>58.236705317872797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-0.02</v>
      </c>
      <c r="AM471" t="s">
        <v>3227</v>
      </c>
      <c r="AN471">
        <v>20.399999999999999</v>
      </c>
      <c r="AO471" t="s">
        <v>3226</v>
      </c>
      <c r="AP471">
        <v>-6.8072547708170006E-2</v>
      </c>
      <c r="AQ471">
        <f>(Table2[[#This Row],[Sharpe Ratio]]-AVERAGE(Table2[Sharpe Ratio]))/_xlfn.STDEV.P(Table2[Sharpe Ratio])</f>
        <v>-1.527443656896798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2.8711442885017746</v>
      </c>
      <c r="AS471">
        <f>_xlfn.RANK.AVG(Table2[[#This Row],[1Y Return vs Nifty Z-Score]],Table2[1Y Return vs Nifty Z-Score])</f>
        <v>434</v>
      </c>
      <c r="AT471">
        <f>_xlfn.RANK.AVG(Table2[[#This Row],[6M Return vs Nifty Z-Score]],Table2[6M Return vs Nifty Z-Score])</f>
        <v>217</v>
      </c>
      <c r="AU471">
        <f>_xlfn.RANK.AVG(Table2[[#This Row],[Sharpe Ratio Z-Score]],Table2[Sharpe Ratio Z-Score])</f>
        <v>686</v>
      </c>
      <c r="AV471">
        <f>(Table2[[#This Row],[Rank 1Y]]+Table2[[#This Row],[Rank 6M]]+Table2[[#This Row],[Rank Sharpe]])/3</f>
        <v>445.66666666666669</v>
      </c>
    </row>
    <row r="472" spans="1:48" x14ac:dyDescent="0.3">
      <c r="A472" t="s">
        <v>2237</v>
      </c>
      <c r="B472" t="s">
        <v>2238</v>
      </c>
      <c r="C472" t="s">
        <v>3172</v>
      </c>
      <c r="D472" t="s">
        <v>279</v>
      </c>
      <c r="E472">
        <v>2598.1957797949999</v>
      </c>
      <c r="F472">
        <v>804.65</v>
      </c>
      <c r="G472">
        <v>0.206832702667338</v>
      </c>
      <c r="H472">
        <f>(Table2[[#This Row],[1Y Return vs Nifty]]-AVERAGE(Table2[1Y Return vs Nifty]))/_xlfn.STDEV.P(Table2[1Y Return vs Nifty])</f>
        <v>-0.47329409596421163</v>
      </c>
      <c r="I472">
        <v>8.1881788506301891</v>
      </c>
      <c r="J472">
        <f>(Table2[[#This Row],[1M Return vs Nifty]]-AVERAGE(Table2[1M Return vs Nifty]))/_xlfn.STDEV.P(Table2[1M Return vs Nifty])</f>
        <v>0.90761634610238962</v>
      </c>
      <c r="K472">
        <v>28.200864422189099</v>
      </c>
      <c r="L472">
        <f>(Table2[[#This Row],[6M Return vs Nifty]]-AVERAGE(Table2[6M Return vs Nifty]))/_xlfn.STDEV.P(Table2[6M Return vs Nifty])</f>
        <v>0.2020178899943271</v>
      </c>
      <c r="M472">
        <v>-5.3747215958073096E-3</v>
      </c>
      <c r="N472">
        <f>(Table2[[#This Row],[1W Return vs Nifty]]-AVERAGE(Table2[1W Return vs Nifty]))/_xlfn.STDEV.P(Table2[1W Return vs Nifty])</f>
        <v>0.64547804795091845</v>
      </c>
      <c r="O472">
        <v>738.59</v>
      </c>
      <c r="P472">
        <v>702.20133883109997</v>
      </c>
      <c r="Q472">
        <v>651.34337088567804</v>
      </c>
      <c r="R472">
        <v>76.3353655327887</v>
      </c>
      <c r="S472" s="1">
        <f>(Table2[[#This Row],[Close Price]]-Table2[[#This Row],[20D EMA]])/Table2[[#This Row],[20D EMA]]</f>
        <v>8.9440691046453302E-2</v>
      </c>
      <c r="T472" s="1">
        <f>(Table2[[#This Row],[Close Price]]-Table2[[#This Row],[50D EMA]])/Table2[[#This Row],[50D EMA]]</f>
        <v>0.14589641959304483</v>
      </c>
      <c r="U472" s="1">
        <f>(Table2[[#This Row],[Close Price]]-Table2[[#This Row],[200D EMA]])/Table2[[#This Row],[200D EMA]]</f>
        <v>0.23536990774291597</v>
      </c>
      <c r="V472">
        <v>1.0303363119926301</v>
      </c>
      <c r="W472">
        <v>783.3</v>
      </c>
      <c r="X472">
        <v>823.9</v>
      </c>
      <c r="Y472">
        <v>730.8</v>
      </c>
      <c r="Z472">
        <v>823.9</v>
      </c>
      <c r="AA472">
        <v>701.05</v>
      </c>
      <c r="AB472">
        <v>823.9</v>
      </c>
      <c r="AC472" s="1">
        <f>(Table2[[#This Row],[Close Price]]/Table2[[#This Row],[Day Low]])-1</f>
        <v>2.7256478999106326E-2</v>
      </c>
      <c r="AD472" s="1">
        <f>(Table2[[#This Row],[Day High]]/Table2[[#This Row],[Close Price]])-1</f>
        <v>2.3923444976076569E-2</v>
      </c>
      <c r="AE472" s="1">
        <f>(Table2[[#This Row],[Close Price]]/Table2[[#This Row],[Current Week Low]])-1</f>
        <v>0.10105363984674343</v>
      </c>
      <c r="AF472" s="1">
        <f>(Table2[[#This Row],[Current Week High]]/Table2[[#This Row],[Close Price]])-1</f>
        <v>2.3923444976076569E-2</v>
      </c>
      <c r="AG472" s="1">
        <f>(Table2[[#This Row],[Close Price]]/Table2[[#This Row],[Current Month Low]])-1</f>
        <v>0.14777833250124828</v>
      </c>
      <c r="AH472" s="1">
        <f>(Table2[[#This Row],[Current Month High]]/Table2[[#This Row],[Close Price]])-1</f>
        <v>2.3923444976076569E-2</v>
      </c>
      <c r="AI472">
        <v>2.3923444976076498</v>
      </c>
      <c r="AJ472">
        <v>52.3814032762049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7.0000000000000007E-2</v>
      </c>
      <c r="AM472" t="s">
        <v>3226</v>
      </c>
      <c r="AN472">
        <v>11.62</v>
      </c>
      <c r="AO472" t="s">
        <v>3226</v>
      </c>
      <c r="AP472">
        <v>-2.0509331931165001E-2</v>
      </c>
      <c r="AQ472">
        <f>(Table2[[#This Row],[Sharpe Ratio]]-AVERAGE(Table2[Sharpe Ratio]))/_xlfn.STDEV.P(Table2[Sharpe Ratio])</f>
        <v>-0.97419171313655251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0.30762647494687112</v>
      </c>
      <c r="AS472">
        <f>_xlfn.RANK.AVG(Table2[[#This Row],[1Y Return vs Nifty Z-Score]],Table2[1Y Return vs Nifty Z-Score])</f>
        <v>470</v>
      </c>
      <c r="AT472">
        <f>_xlfn.RANK.AVG(Table2[[#This Row],[6M Return vs Nifty Z-Score]],Table2[6M Return vs Nifty Z-Score])</f>
        <v>247</v>
      </c>
      <c r="AU472">
        <f>_xlfn.RANK.AVG(Table2[[#This Row],[Sharpe Ratio Z-Score]],Table2[Sharpe Ratio Z-Score])</f>
        <v>620</v>
      </c>
      <c r="AV472">
        <f>(Table2[[#This Row],[Rank 1Y]]+Table2[[#This Row],[Rank 6M]]+Table2[[#This Row],[Rank Sharpe]])/3</f>
        <v>445.66666666666669</v>
      </c>
    </row>
    <row r="473" spans="1:48" x14ac:dyDescent="0.3">
      <c r="A473" t="s">
        <v>76</v>
      </c>
      <c r="B473" t="s">
        <v>77</v>
      </c>
      <c r="C473" t="s">
        <v>3177</v>
      </c>
      <c r="D473" t="s">
        <v>78</v>
      </c>
      <c r="E473">
        <v>337538.49603693897</v>
      </c>
      <c r="F473">
        <v>5187.05</v>
      </c>
      <c r="G473">
        <v>9.6706515657845404</v>
      </c>
      <c r="H473">
        <f>(Table2[[#This Row],[1Y Return vs Nifty]]-AVERAGE(Table2[1Y Return vs Nifty]))/_xlfn.STDEV.P(Table2[1Y Return vs Nifty])</f>
        <v>-0.3176516755355025</v>
      </c>
      <c r="I473">
        <v>-0.71817522038512205</v>
      </c>
      <c r="J473">
        <f>(Table2[[#This Row],[1M Return vs Nifty]]-AVERAGE(Table2[1M Return vs Nifty]))/_xlfn.STDEV.P(Table2[1M Return vs Nifty])</f>
        <v>5.641851286031848E-2</v>
      </c>
      <c r="K473">
        <v>15.459746335471801</v>
      </c>
      <c r="L473">
        <f>(Table2[[#This Row],[6M Return vs Nifty]]-AVERAGE(Table2[6M Return vs Nifty]))/_xlfn.STDEV.P(Table2[6M Return vs Nifty])</f>
        <v>-0.1594191504114108</v>
      </c>
      <c r="M473">
        <v>-2.5667249506023802</v>
      </c>
      <c r="N473">
        <f>(Table2[[#This Row],[1W Return vs Nifty]]-AVERAGE(Table2[1W Return vs Nifty]))/_xlfn.STDEV.P(Table2[1W Return vs Nifty])</f>
        <v>3.4280006625355047E-2</v>
      </c>
      <c r="O473">
        <v>5139.5</v>
      </c>
      <c r="P473">
        <v>5019.1102281036201</v>
      </c>
      <c r="Q473">
        <v>4554.69976969857</v>
      </c>
      <c r="R473">
        <v>51.415205258531699</v>
      </c>
      <c r="S473" s="1">
        <f>(Table2[[#This Row],[Close Price]]-Table2[[#This Row],[20D EMA]])/Table2[[#This Row],[20D EMA]]</f>
        <v>9.2518727502675716E-3</v>
      </c>
      <c r="T473" s="1">
        <f>(Table2[[#This Row],[Close Price]]-Table2[[#This Row],[50D EMA]])/Table2[[#This Row],[50D EMA]]</f>
        <v>3.3460068471106899E-2</v>
      </c>
      <c r="U473" s="1">
        <f>(Table2[[#This Row],[Close Price]]-Table2[[#This Row],[200D EMA]])/Table2[[#This Row],[200D EMA]]</f>
        <v>0.13883466798587235</v>
      </c>
      <c r="V473">
        <v>0.96598775036187201</v>
      </c>
      <c r="W473">
        <v>5155</v>
      </c>
      <c r="X473">
        <v>5255.85</v>
      </c>
      <c r="Y473">
        <v>5155</v>
      </c>
      <c r="Z473">
        <v>5449</v>
      </c>
      <c r="AA473">
        <v>4951</v>
      </c>
      <c r="AB473">
        <v>5449</v>
      </c>
      <c r="AC473" s="1">
        <f>(Table2[[#This Row],[Close Price]]/Table2[[#This Row],[Day Low]])-1</f>
        <v>6.2172647914646717E-3</v>
      </c>
      <c r="AD473" s="1">
        <f>(Table2[[#This Row],[Day High]]/Table2[[#This Row],[Close Price]])-1</f>
        <v>1.3263801197212377E-2</v>
      </c>
      <c r="AE473" s="1">
        <f>(Table2[[#This Row],[Close Price]]/Table2[[#This Row],[Current Week Low]])-1</f>
        <v>6.2172647914646717E-3</v>
      </c>
      <c r="AF473" s="1">
        <f>(Table2[[#This Row],[Current Week High]]/Table2[[#This Row],[Close Price]])-1</f>
        <v>5.0500766331537106E-2</v>
      </c>
      <c r="AG473" s="1">
        <f>(Table2[[#This Row],[Close Price]]/Table2[[#This Row],[Current Month Low]])-1</f>
        <v>4.7677236921833899E-2</v>
      </c>
      <c r="AH473" s="1">
        <f>(Table2[[#This Row],[Current Month High]]/Table2[[#This Row],[Close Price]])-1</f>
        <v>5.0500766331537106E-2</v>
      </c>
      <c r="AI473">
        <v>5.0500766331537097</v>
      </c>
      <c r="AJ473">
        <v>43.447179203539797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-0.04</v>
      </c>
      <c r="AM473" t="s">
        <v>3227</v>
      </c>
      <c r="AN473">
        <v>4.4800000000000004</v>
      </c>
      <c r="AO473" t="s">
        <v>3226</v>
      </c>
      <c r="AP473">
        <v>-2.1985067837419999E-3</v>
      </c>
      <c r="AQ473">
        <f>(Table2[[#This Row],[Sharpe Ratio]]-AVERAGE(Table2[Sharpe Ratio]))/_xlfn.STDEV.P(Table2[Sharpe Ratio])</f>
        <v>-0.76120149708048301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-1.1475738035417229</v>
      </c>
      <c r="AS473">
        <f>_xlfn.RANK.AVG(Table2[[#This Row],[1Y Return vs Nifty Z-Score]],Table2[1Y Return vs Nifty Z-Score])</f>
        <v>404</v>
      </c>
      <c r="AT473">
        <f>_xlfn.RANK.AVG(Table2[[#This Row],[6M Return vs Nifty Z-Score]],Table2[6M Return vs Nifty Z-Score])</f>
        <v>354</v>
      </c>
      <c r="AU473">
        <f>_xlfn.RANK.AVG(Table2[[#This Row],[Sharpe Ratio Z-Score]],Table2[Sharpe Ratio Z-Score])</f>
        <v>582</v>
      </c>
      <c r="AV473">
        <f>(Table2[[#This Row],[Rank 1Y]]+Table2[[#This Row],[Rank 6M]]+Table2[[#This Row],[Rank Sharpe]])/3</f>
        <v>446.66666666666669</v>
      </c>
    </row>
    <row r="474" spans="1:48" x14ac:dyDescent="0.3">
      <c r="A474" t="s">
        <v>398</v>
      </c>
      <c r="B474" t="s">
        <v>399</v>
      </c>
      <c r="C474" t="s">
        <v>3174</v>
      </c>
      <c r="D474" t="s">
        <v>400</v>
      </c>
      <c r="E474">
        <v>60114.879988350003</v>
      </c>
      <c r="F474">
        <v>3109.65</v>
      </c>
      <c r="G474">
        <v>3.1313373465167502</v>
      </c>
      <c r="H474">
        <f>(Table2[[#This Row],[1Y Return vs Nifty]]-AVERAGE(Table2[1Y Return vs Nifty]))/_xlfn.STDEV.P(Table2[1Y Return vs Nifty])</f>
        <v>-0.42519755186216229</v>
      </c>
      <c r="I474">
        <v>4.1465860206676997</v>
      </c>
      <c r="J474">
        <f>(Table2[[#This Row],[1M Return vs Nifty]]-AVERAGE(Table2[1M Return vs Nifty]))/_xlfn.STDEV.P(Table2[1M Return vs Nifty])</f>
        <v>0.52135334417363466</v>
      </c>
      <c r="K474">
        <v>20.797027542652401</v>
      </c>
      <c r="L474">
        <f>(Table2[[#This Row],[6M Return vs Nifty]]-AVERAGE(Table2[6M Return vs Nifty]))/_xlfn.STDEV.P(Table2[6M Return vs Nifty])</f>
        <v>-8.012412776068522E-3</v>
      </c>
      <c r="M474">
        <v>2.4349588981503101</v>
      </c>
      <c r="N474">
        <f>(Table2[[#This Row],[1W Return vs Nifty]]-AVERAGE(Table2[1W Return vs Nifty]))/_xlfn.STDEV.P(Table2[1W Return vs Nifty])</f>
        <v>1.2277986973016488</v>
      </c>
      <c r="O474">
        <v>2986.73</v>
      </c>
      <c r="P474">
        <v>2997.3580008661902</v>
      </c>
      <c r="Q474">
        <v>2777.4293400213601</v>
      </c>
      <c r="R474">
        <v>79.042017791367996</v>
      </c>
      <c r="S474" s="1">
        <f>(Table2[[#This Row],[Close Price]]-Table2[[#This Row],[20D EMA]])/Table2[[#This Row],[20D EMA]]</f>
        <v>4.1155377285526339E-2</v>
      </c>
      <c r="T474" s="1">
        <f>(Table2[[#This Row],[Close Price]]-Table2[[#This Row],[50D EMA]])/Table2[[#This Row],[50D EMA]]</f>
        <v>3.7463659363132215E-2</v>
      </c>
      <c r="U474" s="1">
        <f>(Table2[[#This Row],[Close Price]]-Table2[[#This Row],[200D EMA]])/Table2[[#This Row],[200D EMA]]</f>
        <v>0.11961444173988781</v>
      </c>
      <c r="V474">
        <v>0.94300343087683602</v>
      </c>
      <c r="W474">
        <v>3091.65</v>
      </c>
      <c r="X474">
        <v>3119.4</v>
      </c>
      <c r="Y474">
        <v>2927.75</v>
      </c>
      <c r="Z474">
        <v>3119.4</v>
      </c>
      <c r="AA474">
        <v>2834.85</v>
      </c>
      <c r="AB474">
        <v>3119.4</v>
      </c>
      <c r="AC474" s="1">
        <f>(Table2[[#This Row],[Close Price]]/Table2[[#This Row],[Day Low]])-1</f>
        <v>5.8221338120421073E-3</v>
      </c>
      <c r="AD474" s="1">
        <f>(Table2[[#This Row],[Day High]]/Table2[[#This Row],[Close Price]])-1</f>
        <v>3.1354010901547547E-3</v>
      </c>
      <c r="AE474" s="1">
        <f>(Table2[[#This Row],[Close Price]]/Table2[[#This Row],[Current Week Low]])-1</f>
        <v>6.2129621723166384E-2</v>
      </c>
      <c r="AF474" s="1">
        <f>(Table2[[#This Row],[Current Week High]]/Table2[[#This Row],[Close Price]])-1</f>
        <v>3.1354010901547547E-3</v>
      </c>
      <c r="AG474" s="1">
        <f>(Table2[[#This Row],[Close Price]]/Table2[[#This Row],[Current Month Low]])-1</f>
        <v>9.693634583840427E-2</v>
      </c>
      <c r="AH474" s="1">
        <f>(Table2[[#This Row],[Current Month High]]/Table2[[#This Row],[Close Price]])-1</f>
        <v>3.1354010901547547E-3</v>
      </c>
      <c r="AI474">
        <v>8.5331146592060101</v>
      </c>
      <c r="AJ474">
        <v>41.747196645090703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-0.05</v>
      </c>
      <c r="AM474" t="s">
        <v>3227</v>
      </c>
      <c r="AN474">
        <v>10.25</v>
      </c>
      <c r="AO474" t="s">
        <v>3226</v>
      </c>
      <c r="AP474">
        <v>-1.785746401636E-3</v>
      </c>
      <c r="AQ474">
        <f>(Table2[[#This Row],[Sharpe Ratio]]-AVERAGE(Table2[Sharpe Ratio]))/_xlfn.STDEV.P(Table2[Sharpe Ratio])</f>
        <v>-0.75640029766667527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449</v>
      </c>
      <c r="AT474">
        <f>_xlfn.RANK.AVG(Table2[[#This Row],[6M Return vs Nifty Z-Score]],Table2[6M Return vs Nifty Z-Score])</f>
        <v>310</v>
      </c>
      <c r="AU474">
        <f>_xlfn.RANK.AVG(Table2[[#This Row],[Sharpe Ratio Z-Score]],Table2[Sharpe Ratio Z-Score])</f>
        <v>581</v>
      </c>
      <c r="AV474">
        <f>(Table2[[#This Row],[Rank 1Y]]+Table2[[#This Row],[Rank 6M]]+Table2[[#This Row],[Rank Sharpe]])/3</f>
        <v>446.66666666666669</v>
      </c>
    </row>
    <row r="475" spans="1:48" x14ac:dyDescent="0.3">
      <c r="A475" t="s">
        <v>1443</v>
      </c>
      <c r="B475" t="s">
        <v>1444</v>
      </c>
      <c r="C475" t="s">
        <v>625</v>
      </c>
      <c r="D475" t="s">
        <v>625</v>
      </c>
      <c r="E475">
        <v>7583.4786348899997</v>
      </c>
      <c r="F475">
        <v>540.9</v>
      </c>
      <c r="G475">
        <v>-11.5604680699778</v>
      </c>
      <c r="H475">
        <f>(Table2[[#This Row],[1Y Return vs Nifty]]-AVERAGE(Table2[1Y Return vs Nifty]))/_xlfn.STDEV.P(Table2[1Y Return vs Nifty])</f>
        <v>-0.666819690722251</v>
      </c>
      <c r="I475">
        <v>-6.1426063062419098</v>
      </c>
      <c r="J475">
        <f>(Table2[[#This Row],[1M Return vs Nifty]]-AVERAGE(Table2[1M Return vs Nifty]))/_xlfn.STDEV.P(Table2[1M Return vs Nifty])</f>
        <v>-0.46200506990275397</v>
      </c>
      <c r="K475">
        <v>5.4812146965756803</v>
      </c>
      <c r="L475">
        <f>(Table2[[#This Row],[6M Return vs Nifty]]-AVERAGE(Table2[6M Return vs Nifty]))/_xlfn.STDEV.P(Table2[6M Return vs Nifty])</f>
        <v>-0.4424877883920561</v>
      </c>
      <c r="M475">
        <v>-2.9377420974330901</v>
      </c>
      <c r="N475">
        <f>(Table2[[#This Row],[1W Return vs Nifty]]-AVERAGE(Table2[1W Return vs Nifty]))/_xlfn.STDEV.P(Table2[1W Return vs Nifty])</f>
        <v>-5.4253357876336054E-2</v>
      </c>
      <c r="O475">
        <v>551.51</v>
      </c>
      <c r="P475">
        <v>545.52848891166605</v>
      </c>
      <c r="Q475">
        <v>510.07521055649403</v>
      </c>
      <c r="R475">
        <v>40.5852287588243</v>
      </c>
      <c r="S475" s="1">
        <f>(Table2[[#This Row],[Close Price]]-Table2[[#This Row],[20D EMA]])/Table2[[#This Row],[20D EMA]]</f>
        <v>-1.9238091784373836E-2</v>
      </c>
      <c r="T475" s="1">
        <f>(Table2[[#This Row],[Close Price]]-Table2[[#This Row],[50D EMA]])/Table2[[#This Row],[50D EMA]]</f>
        <v>-8.4844128322242949E-3</v>
      </c>
      <c r="U475" s="1">
        <f>(Table2[[#This Row],[Close Price]]-Table2[[#This Row],[200D EMA]])/Table2[[#This Row],[200D EMA]]</f>
        <v>6.0431851628068703E-2</v>
      </c>
      <c r="V475">
        <v>1.2759990388404301</v>
      </c>
      <c r="W475">
        <v>532.20000000000005</v>
      </c>
      <c r="X475">
        <v>545.04999999999995</v>
      </c>
      <c r="Y475">
        <v>518.79999999999995</v>
      </c>
      <c r="Z475">
        <v>547.5</v>
      </c>
      <c r="AA475">
        <v>518.79999999999995</v>
      </c>
      <c r="AB475">
        <v>558</v>
      </c>
      <c r="AC475" s="1">
        <f>(Table2[[#This Row],[Close Price]]/Table2[[#This Row],[Day Low]])-1</f>
        <v>1.6347237880495857E-2</v>
      </c>
      <c r="AD475" s="1">
        <f>(Table2[[#This Row],[Day High]]/Table2[[#This Row],[Close Price]])-1</f>
        <v>7.6723978554260608E-3</v>
      </c>
      <c r="AE475" s="1">
        <f>(Table2[[#This Row],[Close Price]]/Table2[[#This Row],[Current Week Low]])-1</f>
        <v>4.2598303777949154E-2</v>
      </c>
      <c r="AF475" s="1">
        <f>(Table2[[#This Row],[Current Week High]]/Table2[[#This Row],[Close Price]])-1</f>
        <v>1.2201885745978913E-2</v>
      </c>
      <c r="AG475" s="1">
        <f>(Table2[[#This Row],[Close Price]]/Table2[[#This Row],[Current Month Low]])-1</f>
        <v>4.2598303777949154E-2</v>
      </c>
      <c r="AH475" s="1">
        <f>(Table2[[#This Row],[Current Month High]]/Table2[[#This Row],[Close Price]])-1</f>
        <v>3.1613976705490821E-2</v>
      </c>
      <c r="AI475">
        <v>23.128119800332701</v>
      </c>
      <c r="AJ475">
        <v>37.040790473777498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-0.13</v>
      </c>
      <c r="AM475" t="s">
        <v>3227</v>
      </c>
      <c r="AN475">
        <v>-7.89</v>
      </c>
      <c r="AO475" t="s">
        <v>3227</v>
      </c>
      <c r="AP475">
        <v>7.0871730734505006E-2</v>
      </c>
      <c r="AQ475">
        <f>(Table2[[#This Row],[Sharpe Ratio]]-AVERAGE(Table2[Sharpe Ratio]))/_xlfn.STDEV.P(Table2[Sharpe Ratio])</f>
        <v>8.8746309803035356E-2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-1.5368195970903618</v>
      </c>
      <c r="AS475">
        <f>_xlfn.RANK.AVG(Table2[[#This Row],[1Y Return vs Nifty Z-Score]],Table2[1Y Return vs Nifty Z-Score])</f>
        <v>556</v>
      </c>
      <c r="AT475">
        <f>_xlfn.RANK.AVG(Table2[[#This Row],[6M Return vs Nifty Z-Score]],Table2[6M Return vs Nifty Z-Score])</f>
        <v>461</v>
      </c>
      <c r="AU475">
        <f>_xlfn.RANK.AVG(Table2[[#This Row],[Sharpe Ratio Z-Score]],Table2[Sharpe Ratio Z-Score])</f>
        <v>324</v>
      </c>
      <c r="AV475">
        <f>(Table2[[#This Row],[Rank 1Y]]+Table2[[#This Row],[Rank 6M]]+Table2[[#This Row],[Rank Sharpe]])/3</f>
        <v>447</v>
      </c>
    </row>
    <row r="476" spans="1:48" x14ac:dyDescent="0.3">
      <c r="A476" t="s">
        <v>195</v>
      </c>
      <c r="B476" t="s">
        <v>196</v>
      </c>
      <c r="C476" t="s">
        <v>3172</v>
      </c>
      <c r="D476" t="s">
        <v>54</v>
      </c>
      <c r="E476">
        <v>134030.71992239999</v>
      </c>
      <c r="F476">
        <v>1659.7</v>
      </c>
      <c r="G476">
        <v>8.7594061809308492</v>
      </c>
      <c r="H476">
        <f>(Table2[[#This Row],[1Y Return vs Nifty]]-AVERAGE(Table2[1Y Return vs Nifty]))/_xlfn.STDEV.P(Table2[1Y Return vs Nifty])</f>
        <v>-0.33263806098460047</v>
      </c>
      <c r="I476">
        <v>-1.1408838907263901</v>
      </c>
      <c r="J476">
        <f>(Table2[[#This Row],[1M Return vs Nifty]]-AVERAGE(Table2[1M Return vs Nifty]))/_xlfn.STDEV.P(Table2[1M Return vs Nifty])</f>
        <v>1.6019411115859465E-2</v>
      </c>
      <c r="K476">
        <v>-2.4600329943353199</v>
      </c>
      <c r="L476">
        <f>(Table2[[#This Row],[6M Return vs Nifty]]-AVERAGE(Table2[6M Return vs Nifty]))/_xlfn.STDEV.P(Table2[6M Return vs Nifty])</f>
        <v>-0.66776323462813159</v>
      </c>
      <c r="M476">
        <v>5.5728091393880602E-2</v>
      </c>
      <c r="N476">
        <f>(Table2[[#This Row],[1W Return vs Nifty]]-AVERAGE(Table2[1W Return vs Nifty]))/_xlfn.STDEV.P(Table2[1W Return vs Nifty])</f>
        <v>0.66005860753072421</v>
      </c>
      <c r="O476">
        <v>1618.88</v>
      </c>
      <c r="P476">
        <v>1576.49076259863</v>
      </c>
      <c r="Q476">
        <v>1442.4827926165301</v>
      </c>
      <c r="R476">
        <v>68.695004131010194</v>
      </c>
      <c r="S476" s="1">
        <f>(Table2[[#This Row],[Close Price]]-Table2[[#This Row],[20D EMA]])/Table2[[#This Row],[20D EMA]]</f>
        <v>2.5214963431508162E-2</v>
      </c>
      <c r="T476" s="1">
        <f>(Table2[[#This Row],[Close Price]]-Table2[[#This Row],[50D EMA]])/Table2[[#This Row],[50D EMA]]</f>
        <v>5.2781303497275792E-2</v>
      </c>
      <c r="U476" s="1">
        <f>(Table2[[#This Row],[Close Price]]-Table2[[#This Row],[200D EMA]])/Table2[[#This Row],[200D EMA]]</f>
        <v>0.15058564892095389</v>
      </c>
      <c r="V476">
        <v>0.82243570980930203</v>
      </c>
      <c r="W476">
        <v>1643.5</v>
      </c>
      <c r="X476">
        <v>1669.2</v>
      </c>
      <c r="Y476">
        <v>1610</v>
      </c>
      <c r="Z476">
        <v>1669.2</v>
      </c>
      <c r="AA476">
        <v>1608.05</v>
      </c>
      <c r="AB476">
        <v>1681.6</v>
      </c>
      <c r="AC476" s="1">
        <f>(Table2[[#This Row],[Close Price]]/Table2[[#This Row],[Day Low]])-1</f>
        <v>9.8570124733801112E-3</v>
      </c>
      <c r="AD476" s="1">
        <f>(Table2[[#This Row],[Day High]]/Table2[[#This Row],[Close Price]])-1</f>
        <v>5.7239260107249113E-3</v>
      </c>
      <c r="AE476" s="1">
        <f>(Table2[[#This Row],[Close Price]]/Table2[[#This Row],[Current Week Low]])-1</f>
        <v>3.086956521739137E-2</v>
      </c>
      <c r="AF476" s="1">
        <f>(Table2[[#This Row],[Current Week High]]/Table2[[#This Row],[Close Price]])-1</f>
        <v>5.7239260107249113E-3</v>
      </c>
      <c r="AG476" s="1">
        <f>(Table2[[#This Row],[Close Price]]/Table2[[#This Row],[Current Month Low]])-1</f>
        <v>3.2119648020894953E-2</v>
      </c>
      <c r="AH476" s="1">
        <f>(Table2[[#This Row],[Current Month High]]/Table2[[#This Row],[Close Price]])-1</f>
        <v>1.3195155751039245E-2</v>
      </c>
      <c r="AI476">
        <v>1.31951557510392</v>
      </c>
      <c r="AJ476">
        <v>46.616607773851499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-7.0000000000000007E-2</v>
      </c>
      <c r="AM476" t="s">
        <v>3227</v>
      </c>
      <c r="AN476">
        <v>2.56</v>
      </c>
      <c r="AO476" t="s">
        <v>3226</v>
      </c>
      <c r="AP476">
        <v>5.0654299651919997E-2</v>
      </c>
      <c r="AQ476">
        <f>(Table2[[#This Row],[Sharpe Ratio]]-AVERAGE(Table2[Sharpe Ratio]))/_xlfn.STDEV.P(Table2[Sharpe Ratio])</f>
        <v>-0.14642141091459193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-0.4707446878807402</v>
      </c>
      <c r="AS476">
        <f>_xlfn.RANK.AVG(Table2[[#This Row],[1Y Return vs Nifty Z-Score]],Table2[1Y Return vs Nifty Z-Score])</f>
        <v>409</v>
      </c>
      <c r="AT476">
        <f>_xlfn.RANK.AVG(Table2[[#This Row],[6M Return vs Nifty Z-Score]],Table2[6M Return vs Nifty Z-Score])</f>
        <v>549</v>
      </c>
      <c r="AU476">
        <f>_xlfn.RANK.AVG(Table2[[#This Row],[Sharpe Ratio Z-Score]],Table2[Sharpe Ratio Z-Score])</f>
        <v>384</v>
      </c>
      <c r="AV476">
        <f>(Table2[[#This Row],[Rank 1Y]]+Table2[[#This Row],[Rank 6M]]+Table2[[#This Row],[Rank Sharpe]])/3</f>
        <v>447.33333333333331</v>
      </c>
    </row>
    <row r="477" spans="1:48" x14ac:dyDescent="0.3">
      <c r="A477" t="s">
        <v>839</v>
      </c>
      <c r="B477" t="s">
        <v>840</v>
      </c>
      <c r="C477" t="s">
        <v>3179</v>
      </c>
      <c r="D477" t="s">
        <v>417</v>
      </c>
      <c r="E477">
        <v>19408.144975629999</v>
      </c>
      <c r="F477">
        <v>8179.45</v>
      </c>
      <c r="G477">
        <v>-6.1647349977557901</v>
      </c>
      <c r="H477">
        <f>(Table2[[#This Row],[1Y Return vs Nifty]]-AVERAGE(Table2[1Y Return vs Nifty]))/_xlfn.STDEV.P(Table2[1Y Return vs Nifty])</f>
        <v>-0.57808120496986692</v>
      </c>
      <c r="I477">
        <v>-5.2583393536822802</v>
      </c>
      <c r="J477">
        <f>(Table2[[#This Row],[1M Return vs Nifty]]-AVERAGE(Table2[1M Return vs Nifty]))/_xlfn.STDEV.P(Table2[1M Return vs Nifty])</f>
        <v>-0.37749393234582085</v>
      </c>
      <c r="K477">
        <v>28.3247232574953</v>
      </c>
      <c r="L477">
        <f>(Table2[[#This Row],[6M Return vs Nifty]]-AVERAGE(Table2[6M Return vs Nifty]))/_xlfn.STDEV.P(Table2[6M Return vs Nifty])</f>
        <v>0.20553148829523643</v>
      </c>
      <c r="M477">
        <v>-1.81752450217577</v>
      </c>
      <c r="N477">
        <f>(Table2[[#This Row],[1W Return vs Nifty]]-AVERAGE(Table2[1W Return vs Nifty]))/_xlfn.STDEV.P(Table2[1W Return vs Nifty])</f>
        <v>0.21305674767891242</v>
      </c>
      <c r="O477">
        <v>8138.1</v>
      </c>
      <c r="P477">
        <v>8023.2586815766399</v>
      </c>
      <c r="Q477">
        <v>7358.0896971910097</v>
      </c>
      <c r="R477">
        <v>53.262985416277303</v>
      </c>
      <c r="S477" s="1">
        <f>(Table2[[#This Row],[Close Price]]-Table2[[#This Row],[20D EMA]])/Table2[[#This Row],[20D EMA]]</f>
        <v>5.0810385716567076E-3</v>
      </c>
      <c r="T477" s="1">
        <f>(Table2[[#This Row],[Close Price]]-Table2[[#This Row],[50D EMA]])/Table2[[#This Row],[50D EMA]]</f>
        <v>1.9467316787630605E-2</v>
      </c>
      <c r="U477" s="1">
        <f>(Table2[[#This Row],[Close Price]]-Table2[[#This Row],[200D EMA]])/Table2[[#This Row],[200D EMA]]</f>
        <v>0.11162684020045975</v>
      </c>
      <c r="V477">
        <v>0.47493893011500099</v>
      </c>
      <c r="W477">
        <v>8102</v>
      </c>
      <c r="X477">
        <v>8243.7999999999993</v>
      </c>
      <c r="Y477">
        <v>8035.35</v>
      </c>
      <c r="Z477">
        <v>8345</v>
      </c>
      <c r="AA477">
        <v>7958.1</v>
      </c>
      <c r="AB477">
        <v>8442</v>
      </c>
      <c r="AC477" s="1">
        <f>(Table2[[#This Row],[Close Price]]/Table2[[#This Row],[Day Low]])-1</f>
        <v>9.559368057269868E-3</v>
      </c>
      <c r="AD477" s="1">
        <f>(Table2[[#This Row],[Day High]]/Table2[[#This Row],[Close Price]])-1</f>
        <v>7.8672771396608443E-3</v>
      </c>
      <c r="AE477" s="1">
        <f>(Table2[[#This Row],[Close Price]]/Table2[[#This Row],[Current Week Low]])-1</f>
        <v>1.7933257418780713E-2</v>
      </c>
      <c r="AF477" s="1">
        <f>(Table2[[#This Row],[Current Week High]]/Table2[[#This Row],[Close Price]])-1</f>
        <v>2.0239747171264533E-2</v>
      </c>
      <c r="AG477" s="1">
        <f>(Table2[[#This Row],[Close Price]]/Table2[[#This Row],[Current Month Low]])-1</f>
        <v>2.781442806700074E-2</v>
      </c>
      <c r="AH477" s="1">
        <f>(Table2[[#This Row],[Current Month High]]/Table2[[#This Row],[Close Price]])-1</f>
        <v>3.2098735245034815E-2</v>
      </c>
      <c r="AI477">
        <v>9.7873328891306901</v>
      </c>
      <c r="AJ477">
        <v>49.080487004702299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0.02</v>
      </c>
      <c r="AM477" t="s">
        <v>3226</v>
      </c>
      <c r="AN477">
        <v>-1.1599999999999999</v>
      </c>
      <c r="AO477" t="s">
        <v>3227</v>
      </c>
      <c r="AP477">
        <v>-4.0229106444840002E-3</v>
      </c>
      <c r="AQ477">
        <f>(Table2[[#This Row],[Sharpe Ratio]]-AVERAGE(Table2[Sharpe Ratio]))/_xlfn.STDEV.P(Table2[Sharpe Ratio])</f>
        <v>-0.78242283305766869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-1.3194097343992075</v>
      </c>
      <c r="AS477">
        <f>_xlfn.RANK.AVG(Table2[[#This Row],[1Y Return vs Nifty Z-Score]],Table2[1Y Return vs Nifty Z-Score])</f>
        <v>512</v>
      </c>
      <c r="AT477">
        <f>_xlfn.RANK.AVG(Table2[[#This Row],[6M Return vs Nifty Z-Score]],Table2[6M Return vs Nifty Z-Score])</f>
        <v>244</v>
      </c>
      <c r="AU477">
        <f>_xlfn.RANK.AVG(Table2[[#This Row],[Sharpe Ratio Z-Score]],Table2[Sharpe Ratio Z-Score])</f>
        <v>588</v>
      </c>
      <c r="AV477">
        <f>(Table2[[#This Row],[Rank 1Y]]+Table2[[#This Row],[Rank 6M]]+Table2[[#This Row],[Rank Sharpe]])/3</f>
        <v>448</v>
      </c>
    </row>
    <row r="478" spans="1:48" x14ac:dyDescent="0.3">
      <c r="A478" t="s">
        <v>1363</v>
      </c>
      <c r="B478" t="s">
        <v>1364</v>
      </c>
      <c r="C478" t="s">
        <v>3176</v>
      </c>
      <c r="D478" t="s">
        <v>75</v>
      </c>
      <c r="E478">
        <v>8408.9735756850005</v>
      </c>
      <c r="F478">
        <v>208.05</v>
      </c>
      <c r="G478">
        <v>6.9823440770504099</v>
      </c>
      <c r="H478">
        <f>(Table2[[#This Row],[1Y Return vs Nifty]]-AVERAGE(Table2[1Y Return vs Nifty]))/_xlfn.STDEV.P(Table2[1Y Return vs Nifty])</f>
        <v>-0.36186370985854605</v>
      </c>
      <c r="I478">
        <v>-7.5226574992023698</v>
      </c>
      <c r="J478">
        <f>(Table2[[#This Row],[1M Return vs Nifty]]-AVERAGE(Table2[1M Return vs Nifty]))/_xlfn.STDEV.P(Table2[1M Return vs Nifty])</f>
        <v>-0.59389928563284622</v>
      </c>
      <c r="K478">
        <v>-6.9659018135436597</v>
      </c>
      <c r="L478">
        <f>(Table2[[#This Row],[6M Return vs Nifty]]-AVERAGE(Table2[6M Return vs Nifty]))/_xlfn.STDEV.P(Table2[6M Return vs Nifty])</f>
        <v>-0.79558466123973903</v>
      </c>
      <c r="M478">
        <v>-8.6656189703218001</v>
      </c>
      <c r="N478">
        <f>(Table2[[#This Row],[1W Return vs Nifty]]-AVERAGE(Table2[1W Return vs Nifty]))/_xlfn.STDEV.P(Table2[1W Return vs Nifty])</f>
        <v>-1.4210586803258918</v>
      </c>
      <c r="O478">
        <v>216.02</v>
      </c>
      <c r="P478">
        <v>214.90711862556799</v>
      </c>
      <c r="Q478">
        <v>202.25812146385101</v>
      </c>
      <c r="R478">
        <v>31.2023016664096</v>
      </c>
      <c r="S478" s="1">
        <f>(Table2[[#This Row],[Close Price]]-Table2[[#This Row],[20D EMA]])/Table2[[#This Row],[20D EMA]]</f>
        <v>-3.6894731969262101E-2</v>
      </c>
      <c r="T478" s="1">
        <f>(Table2[[#This Row],[Close Price]]-Table2[[#This Row],[50D EMA]])/Table2[[#This Row],[50D EMA]]</f>
        <v>-3.1907359185784412E-2</v>
      </c>
      <c r="U478" s="1">
        <f>(Table2[[#This Row],[Close Price]]-Table2[[#This Row],[200D EMA]])/Table2[[#This Row],[200D EMA]]</f>
        <v>2.8636074013889051E-2</v>
      </c>
      <c r="V478">
        <v>0.63477328242005104</v>
      </c>
      <c r="W478">
        <v>207</v>
      </c>
      <c r="X478">
        <v>211</v>
      </c>
      <c r="Y478">
        <v>207</v>
      </c>
      <c r="Z478">
        <v>220.5</v>
      </c>
      <c r="AA478">
        <v>207</v>
      </c>
      <c r="AB478">
        <v>230</v>
      </c>
      <c r="AC478" s="1">
        <f>(Table2[[#This Row],[Close Price]]/Table2[[#This Row],[Day Low]])-1</f>
        <v>5.0724637681160978E-3</v>
      </c>
      <c r="AD478" s="1">
        <f>(Table2[[#This Row],[Day High]]/Table2[[#This Row],[Close Price]])-1</f>
        <v>1.4179283826003308E-2</v>
      </c>
      <c r="AE478" s="1">
        <f>(Table2[[#This Row],[Close Price]]/Table2[[#This Row],[Current Week Low]])-1</f>
        <v>5.0724637681160978E-3</v>
      </c>
      <c r="AF478" s="1">
        <f>(Table2[[#This Row],[Current Week High]]/Table2[[#This Row],[Close Price]])-1</f>
        <v>5.9841384282624421E-2</v>
      </c>
      <c r="AG478" s="1">
        <f>(Table2[[#This Row],[Close Price]]/Table2[[#This Row],[Current Month Low]])-1</f>
        <v>5.0724637681160978E-3</v>
      </c>
      <c r="AH478" s="1">
        <f>(Table2[[#This Row],[Current Month High]]/Table2[[#This Row],[Close Price]])-1</f>
        <v>0.10550348473924531</v>
      </c>
      <c r="AI478">
        <v>23.047344388368099</v>
      </c>
      <c r="AJ478">
        <v>41.530612244897902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-0.05</v>
      </c>
      <c r="AM478" t="s">
        <v>3227</v>
      </c>
      <c r="AN478">
        <v>-5.88</v>
      </c>
      <c r="AO478" t="s">
        <v>3227</v>
      </c>
      <c r="AP478">
        <v>6.7617909219281999E-2</v>
      </c>
      <c r="AQ478">
        <f>(Table2[[#This Row],[Sharpe Ratio]]-AVERAGE(Table2[Sharpe Ratio]))/_xlfn.STDEV.P(Table2[Sharpe Ratio])</f>
        <v>5.0898089312940681E-2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-3.1215082477440825</v>
      </c>
      <c r="AS478">
        <f>_xlfn.RANK.AVG(Table2[[#This Row],[1Y Return vs Nifty Z-Score]],Table2[1Y Return vs Nifty Z-Score])</f>
        <v>420</v>
      </c>
      <c r="AT478">
        <f>_xlfn.RANK.AVG(Table2[[#This Row],[6M Return vs Nifty Z-Score]],Table2[6M Return vs Nifty Z-Score])</f>
        <v>593</v>
      </c>
      <c r="AU478">
        <f>_xlfn.RANK.AVG(Table2[[#This Row],[Sharpe Ratio Z-Score]],Table2[Sharpe Ratio Z-Score])</f>
        <v>336</v>
      </c>
      <c r="AV478">
        <f>(Table2[[#This Row],[Rank 1Y]]+Table2[[#This Row],[Rank 6M]]+Table2[[#This Row],[Rank Sharpe]])/3</f>
        <v>449.66666666666669</v>
      </c>
    </row>
    <row r="479" spans="1:48" x14ac:dyDescent="0.3">
      <c r="A479" t="s">
        <v>566</v>
      </c>
      <c r="B479" t="s">
        <v>567</v>
      </c>
      <c r="C479" t="s">
        <v>3172</v>
      </c>
      <c r="D479" t="s">
        <v>187</v>
      </c>
      <c r="E479">
        <v>37028.685881700003</v>
      </c>
      <c r="F479">
        <v>923.85</v>
      </c>
      <c r="G479">
        <v>-15.970558007847</v>
      </c>
      <c r="H479">
        <f>(Table2[[#This Row],[1Y Return vs Nifty]]-AVERAGE(Table2[1Y Return vs Nifty]))/_xlfn.STDEV.P(Table2[1Y Return vs Nifty])</f>
        <v>-0.7393482420572004</v>
      </c>
      <c r="I479">
        <v>5.4105386244743396</v>
      </c>
      <c r="J479">
        <f>(Table2[[#This Row],[1M Return vs Nifty]]-AVERAGE(Table2[1M Return vs Nifty]))/_xlfn.STDEV.P(Table2[1M Return vs Nifty])</f>
        <v>0.64215178864399225</v>
      </c>
      <c r="K479">
        <v>22.526641459912501</v>
      </c>
      <c r="L479">
        <f>(Table2[[#This Row],[6M Return vs Nifty]]-AVERAGE(Table2[6M Return vs Nifty]))/_xlfn.STDEV.P(Table2[6M Return vs Nifty])</f>
        <v>4.1052867919413351E-2</v>
      </c>
      <c r="M479">
        <v>-1.1311817912593101</v>
      </c>
      <c r="N479">
        <f>(Table2[[#This Row],[1W Return vs Nifty]]-AVERAGE(Table2[1W Return vs Nifty]))/_xlfn.STDEV.P(Table2[1W Return vs Nifty])</f>
        <v>0.37683416313721102</v>
      </c>
      <c r="O479">
        <v>877.17</v>
      </c>
      <c r="P479">
        <v>827.84467557449102</v>
      </c>
      <c r="Q479">
        <v>753.61638247620294</v>
      </c>
      <c r="R479">
        <v>72.116193150565095</v>
      </c>
      <c r="S479" s="1">
        <f>(Table2[[#This Row],[Close Price]]-Table2[[#This Row],[20D EMA]])/Table2[[#This Row],[20D EMA]]</f>
        <v>5.3216594274770074E-2</v>
      </c>
      <c r="T479" s="1">
        <f>(Table2[[#This Row],[Close Price]]-Table2[[#This Row],[50D EMA]])/Table2[[#This Row],[50D EMA]]</f>
        <v>0.11597021429036208</v>
      </c>
      <c r="U479" s="1">
        <f>(Table2[[#This Row],[Close Price]]-Table2[[#This Row],[200D EMA]])/Table2[[#This Row],[200D EMA]]</f>
        <v>0.22588895555116542</v>
      </c>
      <c r="V479">
        <v>1.3327210218069001</v>
      </c>
      <c r="W479">
        <v>911.2</v>
      </c>
      <c r="X479">
        <v>928.5</v>
      </c>
      <c r="Y479">
        <v>885.6</v>
      </c>
      <c r="Z479">
        <v>938</v>
      </c>
      <c r="AA479">
        <v>854.05</v>
      </c>
      <c r="AB479">
        <v>938</v>
      </c>
      <c r="AC479" s="1">
        <f>(Table2[[#This Row],[Close Price]]/Table2[[#This Row],[Day Low]])-1</f>
        <v>1.3882791922739113E-2</v>
      </c>
      <c r="AD479" s="1">
        <f>(Table2[[#This Row],[Day High]]/Table2[[#This Row],[Close Price]])-1</f>
        <v>5.0332846241272211E-3</v>
      </c>
      <c r="AE479" s="1">
        <f>(Table2[[#This Row],[Close Price]]/Table2[[#This Row],[Current Week Low]])-1</f>
        <v>4.3191056910569126E-2</v>
      </c>
      <c r="AF479" s="1">
        <f>(Table2[[#This Row],[Current Week High]]/Table2[[#This Row],[Close Price]])-1</f>
        <v>1.5316339232559484E-2</v>
      </c>
      <c r="AG479" s="1">
        <f>(Table2[[#This Row],[Close Price]]/Table2[[#This Row],[Current Month Low]])-1</f>
        <v>8.17282360517535E-2</v>
      </c>
      <c r="AH479" s="1">
        <f>(Table2[[#This Row],[Current Month High]]/Table2[[#This Row],[Close Price]])-1</f>
        <v>1.5316339232559484E-2</v>
      </c>
      <c r="AI479">
        <v>1.5316339232559399</v>
      </c>
      <c r="AJ479">
        <v>52.036534189089103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0.09</v>
      </c>
      <c r="AM479" t="s">
        <v>3226</v>
      </c>
      <c r="AN479">
        <v>9.5</v>
      </c>
      <c r="AO479" t="s">
        <v>3226</v>
      </c>
      <c r="AP479">
        <v>1.758809109399E-2</v>
      </c>
      <c r="AQ479">
        <f>(Table2[[#This Row],[Sharpe Ratio]]-AVERAGE(Table2[Sharpe Ratio]))/_xlfn.STDEV.P(Table2[Sharpe Ratio])</f>
        <v>-0.53104519756572188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-0.21035461992230581</v>
      </c>
      <c r="AS479">
        <f>_xlfn.RANK.AVG(Table2[[#This Row],[1Y Return vs Nifty Z-Score]],Table2[1Y Return vs Nifty Z-Score])</f>
        <v>579</v>
      </c>
      <c r="AT479">
        <f>_xlfn.RANK.AVG(Table2[[#This Row],[6M Return vs Nifty Z-Score]],Table2[6M Return vs Nifty Z-Score])</f>
        <v>296</v>
      </c>
      <c r="AU479">
        <f>_xlfn.RANK.AVG(Table2[[#This Row],[Sharpe Ratio Z-Score]],Table2[Sharpe Ratio Z-Score])</f>
        <v>480</v>
      </c>
      <c r="AV479">
        <f>(Table2[[#This Row],[Rank 1Y]]+Table2[[#This Row],[Rank 6M]]+Table2[[#This Row],[Rank Sharpe]])/3</f>
        <v>451.66666666666669</v>
      </c>
    </row>
    <row r="480" spans="1:48" x14ac:dyDescent="0.3">
      <c r="A480" t="s">
        <v>1394</v>
      </c>
      <c r="B480" t="s">
        <v>1395</v>
      </c>
      <c r="C480" t="s">
        <v>3180</v>
      </c>
      <c r="D480" t="s">
        <v>1396</v>
      </c>
      <c r="E480">
        <v>8234.2130263910003</v>
      </c>
      <c r="F480">
        <v>258.61</v>
      </c>
      <c r="G480">
        <v>1.43143021165052</v>
      </c>
      <c r="H480">
        <f>(Table2[[#This Row],[1Y Return vs Nifty]]-AVERAGE(Table2[1Y Return vs Nifty]))/_xlfn.STDEV.P(Table2[1Y Return vs Nifty])</f>
        <v>-0.45315430640294663</v>
      </c>
      <c r="I480">
        <v>5.2933236174928799</v>
      </c>
      <c r="J480">
        <f>(Table2[[#This Row],[1M Return vs Nifty]]-AVERAGE(Table2[1M Return vs Nifty]))/_xlfn.STDEV.P(Table2[1M Return vs Nifty])</f>
        <v>0.63094931912947194</v>
      </c>
      <c r="K480">
        <v>25.3947154257154</v>
      </c>
      <c r="L480">
        <f>(Table2[[#This Row],[6M Return vs Nifty]]-AVERAGE(Table2[6M Return vs Nifty]))/_xlfn.STDEV.P(Table2[6M Return vs Nifty])</f>
        <v>0.12241371543759462</v>
      </c>
      <c r="M480">
        <v>-6.2595789420108501</v>
      </c>
      <c r="N480">
        <f>(Table2[[#This Row],[1W Return vs Nifty]]-AVERAGE(Table2[1W Return vs Nifty]))/_xlfn.STDEV.P(Table2[1W Return vs Nifty])</f>
        <v>-0.84692128357288354</v>
      </c>
      <c r="O480">
        <v>249.31</v>
      </c>
      <c r="P480">
        <v>235.90676440676901</v>
      </c>
      <c r="Q480">
        <v>209.42049664733901</v>
      </c>
      <c r="R480">
        <v>62.052367198590197</v>
      </c>
      <c r="S480" s="1">
        <f>(Table2[[#This Row],[Close Price]]-Table2[[#This Row],[20D EMA]])/Table2[[#This Row],[20D EMA]]</f>
        <v>3.7302956158998882E-2</v>
      </c>
      <c r="T480" s="1">
        <f>(Table2[[#This Row],[Close Price]]-Table2[[#This Row],[50D EMA]])/Table2[[#This Row],[50D EMA]]</f>
        <v>9.6238171255167121E-2</v>
      </c>
      <c r="U480" s="1">
        <f>(Table2[[#This Row],[Close Price]]-Table2[[#This Row],[200D EMA]])/Table2[[#This Row],[200D EMA]]</f>
        <v>0.23488390171997059</v>
      </c>
      <c r="V480">
        <v>1.06364704602944</v>
      </c>
      <c r="W480">
        <v>250</v>
      </c>
      <c r="X480">
        <v>260.51</v>
      </c>
      <c r="Y480">
        <v>242.3</v>
      </c>
      <c r="Z480">
        <v>269</v>
      </c>
      <c r="AA480">
        <v>242.3</v>
      </c>
      <c r="AB480">
        <v>269</v>
      </c>
      <c r="AC480" s="1">
        <f>(Table2[[#This Row],[Close Price]]/Table2[[#This Row],[Day Low]])-1</f>
        <v>3.4440000000000026E-2</v>
      </c>
      <c r="AD480" s="1">
        <f>(Table2[[#This Row],[Day High]]/Table2[[#This Row],[Close Price]])-1</f>
        <v>7.3469703414406062E-3</v>
      </c>
      <c r="AE480" s="1">
        <f>(Table2[[#This Row],[Close Price]]/Table2[[#This Row],[Current Week Low]])-1</f>
        <v>6.7313248039620355E-2</v>
      </c>
      <c r="AF480" s="1">
        <f>(Table2[[#This Row],[Current Week High]]/Table2[[#This Row],[Close Price]])-1</f>
        <v>4.0176327288194535E-2</v>
      </c>
      <c r="AG480" s="1">
        <f>(Table2[[#This Row],[Close Price]]/Table2[[#This Row],[Current Month Low]])-1</f>
        <v>6.7313248039620355E-2</v>
      </c>
      <c r="AH480" s="1">
        <f>(Table2[[#This Row],[Current Month High]]/Table2[[#This Row],[Close Price]])-1</f>
        <v>4.0176327288194535E-2</v>
      </c>
      <c r="AI480">
        <v>4.01763272881945</v>
      </c>
      <c r="AJ480">
        <v>52.482311320754697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0.19</v>
      </c>
      <c r="AM480" t="s">
        <v>3226</v>
      </c>
      <c r="AN480">
        <v>1.1100000000000001</v>
      </c>
      <c r="AO480" t="s">
        <v>3226</v>
      </c>
      <c r="AP480">
        <v>-1.976121099056E-2</v>
      </c>
      <c r="AQ480">
        <f>(Table2[[#This Row],[Sharpe Ratio]]-AVERAGE(Table2[Sharpe Ratio]))/_xlfn.STDEV.P(Table2[Sharpe Ratio])</f>
        <v>-0.96548962355333379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-1.5122021789620974</v>
      </c>
      <c r="AS480">
        <f>_xlfn.RANK.AVG(Table2[[#This Row],[1Y Return vs Nifty Z-Score]],Table2[1Y Return vs Nifty Z-Score])</f>
        <v>465</v>
      </c>
      <c r="AT480">
        <f>_xlfn.RANK.AVG(Table2[[#This Row],[6M Return vs Nifty Z-Score]],Table2[6M Return vs Nifty Z-Score])</f>
        <v>275</v>
      </c>
      <c r="AU480">
        <f>_xlfn.RANK.AVG(Table2[[#This Row],[Sharpe Ratio Z-Score]],Table2[Sharpe Ratio Z-Score])</f>
        <v>617</v>
      </c>
      <c r="AV480">
        <f>(Table2[[#This Row],[Rank 1Y]]+Table2[[#This Row],[Rank 6M]]+Table2[[#This Row],[Rank Sharpe]])/3</f>
        <v>452.33333333333331</v>
      </c>
    </row>
    <row r="481" spans="1:48" x14ac:dyDescent="0.3">
      <c r="A481" t="s">
        <v>169</v>
      </c>
      <c r="B481" t="s">
        <v>170</v>
      </c>
      <c r="C481" t="s">
        <v>3176</v>
      </c>
      <c r="D481" t="s">
        <v>75</v>
      </c>
      <c r="E481">
        <v>155078.25417488001</v>
      </c>
      <c r="F481">
        <v>629.6</v>
      </c>
      <c r="G481">
        <v>15.4934374204813</v>
      </c>
      <c r="H481">
        <f>(Table2[[#This Row],[1Y Return vs Nifty]]-AVERAGE(Table2[1Y Return vs Nifty]))/_xlfn.STDEV.P(Table2[1Y Return vs Nifty])</f>
        <v>-0.22188985917244661</v>
      </c>
      <c r="I481">
        <v>-6.1924974018486498</v>
      </c>
      <c r="J481">
        <f>(Table2[[#This Row],[1M Return vs Nifty]]-AVERAGE(Table2[1M Return vs Nifty]))/_xlfn.STDEV.P(Table2[1M Return vs Nifty])</f>
        <v>-0.46677326035868189</v>
      </c>
      <c r="K481">
        <v>-2.68952167793686</v>
      </c>
      <c r="L481">
        <f>(Table2[[#This Row],[6M Return vs Nifty]]-AVERAGE(Table2[6M Return vs Nifty]))/_xlfn.STDEV.P(Table2[6M Return vs Nifty])</f>
        <v>-0.67427331561498161</v>
      </c>
      <c r="M481">
        <v>-2.1804112612116802</v>
      </c>
      <c r="N481">
        <f>(Table2[[#This Row],[1W Return vs Nifty]]-AVERAGE(Table2[1W Return vs Nifty]))/_xlfn.STDEV.P(Table2[1W Return vs Nifty])</f>
        <v>0.12646348376913694</v>
      </c>
      <c r="O481">
        <v>628.91999999999996</v>
      </c>
      <c r="P481">
        <v>637.840133088377</v>
      </c>
      <c r="Q481">
        <v>597.53450063951095</v>
      </c>
      <c r="R481">
        <v>54.181555408288602</v>
      </c>
      <c r="S481" s="1">
        <f>(Table2[[#This Row],[Close Price]]-Table2[[#This Row],[20D EMA]])/Table2[[#This Row],[20D EMA]]</f>
        <v>1.081218596959969E-3</v>
      </c>
      <c r="T481" s="1">
        <f>(Table2[[#This Row],[Close Price]]-Table2[[#This Row],[50D EMA]])/Table2[[#This Row],[50D EMA]]</f>
        <v>-1.2918806235159326E-2</v>
      </c>
      <c r="U481" s="1">
        <f>(Table2[[#This Row],[Close Price]]-Table2[[#This Row],[200D EMA]])/Table2[[#This Row],[200D EMA]]</f>
        <v>5.3663009125282289E-2</v>
      </c>
      <c r="V481">
        <v>0.61416354953590102</v>
      </c>
      <c r="W481">
        <v>625.5</v>
      </c>
      <c r="X481">
        <v>635.75</v>
      </c>
      <c r="Y481">
        <v>614.75</v>
      </c>
      <c r="Z481">
        <v>635.75</v>
      </c>
      <c r="AA481">
        <v>612.6</v>
      </c>
      <c r="AB481">
        <v>636.75</v>
      </c>
      <c r="AC481" s="1">
        <f>(Table2[[#This Row],[Close Price]]/Table2[[#This Row],[Day Low]])-1</f>
        <v>6.5547561950440869E-3</v>
      </c>
      <c r="AD481" s="1">
        <f>(Table2[[#This Row],[Day High]]/Table2[[#This Row],[Close Price]])-1</f>
        <v>9.7681067344346229E-3</v>
      </c>
      <c r="AE481" s="1">
        <f>(Table2[[#This Row],[Close Price]]/Table2[[#This Row],[Current Week Low]])-1</f>
        <v>2.4156161041073654E-2</v>
      </c>
      <c r="AF481" s="1">
        <f>(Table2[[#This Row],[Current Week High]]/Table2[[#This Row],[Close Price]])-1</f>
        <v>9.7681067344346229E-3</v>
      </c>
      <c r="AG481" s="1">
        <f>(Table2[[#This Row],[Close Price]]/Table2[[#This Row],[Current Month Low]])-1</f>
        <v>2.7750571335292129E-2</v>
      </c>
      <c r="AH481" s="1">
        <f>(Table2[[#This Row],[Current Month High]]/Table2[[#This Row],[Close Price]])-1</f>
        <v>1.1356416772553946E-2</v>
      </c>
      <c r="AI481">
        <v>12.285578144853799</v>
      </c>
      <c r="AJ481">
        <v>55.822299220393496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-7.0000000000000007E-2</v>
      </c>
      <c r="AM481" t="s">
        <v>3227</v>
      </c>
      <c r="AN481">
        <v>2.14</v>
      </c>
      <c r="AO481" t="s">
        <v>3226</v>
      </c>
      <c r="AP481">
        <v>3.2381029898155E-2</v>
      </c>
      <c r="AQ481">
        <f>(Table2[[#This Row],[Sharpe Ratio]]-AVERAGE(Table2[Sharpe Ratio]))/_xlfn.STDEV.P(Table2[Sharpe Ratio])</f>
        <v>-0.35897478530214644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367</v>
      </c>
      <c r="AT481">
        <f>_xlfn.RANK.AVG(Table2[[#This Row],[6M Return vs Nifty Z-Score]],Table2[6M Return vs Nifty Z-Score])</f>
        <v>555</v>
      </c>
      <c r="AU481">
        <f>_xlfn.RANK.AVG(Table2[[#This Row],[Sharpe Ratio Z-Score]],Table2[Sharpe Ratio Z-Score])</f>
        <v>436</v>
      </c>
      <c r="AV481">
        <f>(Table2[[#This Row],[Rank 1Y]]+Table2[[#This Row],[Rank 6M]]+Table2[[#This Row],[Rank Sharpe]])/3</f>
        <v>452.66666666666669</v>
      </c>
    </row>
    <row r="482" spans="1:48" x14ac:dyDescent="0.3">
      <c r="A482" t="s">
        <v>277</v>
      </c>
      <c r="B482" t="s">
        <v>278</v>
      </c>
      <c r="C482" t="s">
        <v>3172</v>
      </c>
      <c r="D482" t="s">
        <v>279</v>
      </c>
      <c r="E482">
        <v>100924.607518155</v>
      </c>
      <c r="F482">
        <v>7019.15</v>
      </c>
      <c r="G482">
        <v>13.734526443418799</v>
      </c>
      <c r="H482">
        <f>(Table2[[#This Row],[1Y Return vs Nifty]]-AVERAGE(Table2[1Y Return vs Nifty]))/_xlfn.STDEV.P(Table2[1Y Return vs Nifty])</f>
        <v>-0.25081699374129879</v>
      </c>
      <c r="I482">
        <v>2.98196347090582</v>
      </c>
      <c r="J482">
        <f>(Table2[[#This Row],[1M Return vs Nifty]]-AVERAGE(Table2[1M Return vs Nifty]))/_xlfn.STDEV.P(Table2[1M Return vs Nifty])</f>
        <v>0.41004806897372809</v>
      </c>
      <c r="K482">
        <v>1.5534131202150401</v>
      </c>
      <c r="L482">
        <f>(Table2[[#This Row],[6M Return vs Nifty]]-AVERAGE(Table2[6M Return vs Nifty]))/_xlfn.STDEV.P(Table2[6M Return vs Nifty])</f>
        <v>-0.5539107394547873</v>
      </c>
      <c r="M482">
        <v>-0.450000271687302</v>
      </c>
      <c r="N482">
        <f>(Table2[[#This Row],[1W Return vs Nifty]]-AVERAGE(Table2[1W Return vs Nifty]))/_xlfn.STDEV.P(Table2[1W Return vs Nifty])</f>
        <v>0.53937999768755263</v>
      </c>
      <c r="O482">
        <v>6857.85</v>
      </c>
      <c r="P482">
        <v>6667.7553817831704</v>
      </c>
      <c r="Q482">
        <v>6155.8736951152596</v>
      </c>
      <c r="R482">
        <v>65.395448609049893</v>
      </c>
      <c r="S482" s="1">
        <f>(Table2[[#This Row],[Close Price]]-Table2[[#This Row],[20D EMA]])/Table2[[#This Row],[20D EMA]]</f>
        <v>2.3520491116020219E-2</v>
      </c>
      <c r="T482" s="1">
        <f>(Table2[[#This Row],[Close Price]]-Table2[[#This Row],[50D EMA]])/Table2[[#This Row],[50D EMA]]</f>
        <v>5.2700586343774225E-2</v>
      </c>
      <c r="U482" s="1">
        <f>(Table2[[#This Row],[Close Price]]-Table2[[#This Row],[200D EMA]])/Table2[[#This Row],[200D EMA]]</f>
        <v>0.1402361951593902</v>
      </c>
      <c r="V482">
        <v>0.95770260774509097</v>
      </c>
      <c r="W482">
        <v>7008.05</v>
      </c>
      <c r="X482">
        <v>7099.95</v>
      </c>
      <c r="Y482">
        <v>6820.45</v>
      </c>
      <c r="Z482">
        <v>7099.95</v>
      </c>
      <c r="AA482">
        <v>6790.05</v>
      </c>
      <c r="AB482">
        <v>7099.95</v>
      </c>
      <c r="AC482" s="1">
        <f>(Table2[[#This Row],[Close Price]]/Table2[[#This Row],[Day Low]])-1</f>
        <v>1.5838928089839666E-3</v>
      </c>
      <c r="AD482" s="1">
        <f>(Table2[[#This Row],[Day High]]/Table2[[#This Row],[Close Price]])-1</f>
        <v>1.1511365336258628E-2</v>
      </c>
      <c r="AE482" s="1">
        <f>(Table2[[#This Row],[Close Price]]/Table2[[#This Row],[Current Week Low]])-1</f>
        <v>2.9132975096951119E-2</v>
      </c>
      <c r="AF482" s="1">
        <f>(Table2[[#This Row],[Current Week High]]/Table2[[#This Row],[Close Price]])-1</f>
        <v>1.1511365336258628E-2</v>
      </c>
      <c r="AG482" s="1">
        <f>(Table2[[#This Row],[Close Price]]/Table2[[#This Row],[Current Month Low]])-1</f>
        <v>3.3740546829551965E-2</v>
      </c>
      <c r="AH482" s="1">
        <f>(Table2[[#This Row],[Current Month High]]/Table2[[#This Row],[Close Price]])-1</f>
        <v>1.1511365336258628E-2</v>
      </c>
      <c r="AI482">
        <v>1.1511365336258601</v>
      </c>
      <c r="AJ482">
        <v>48.522005924672001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-0.05</v>
      </c>
      <c r="AM482" t="s">
        <v>3227</v>
      </c>
      <c r="AN482">
        <v>3.58</v>
      </c>
      <c r="AO482" t="s">
        <v>3226</v>
      </c>
      <c r="AP482">
        <v>1.7846416162244E-2</v>
      </c>
      <c r="AQ482">
        <f>(Table2[[#This Row],[Sharpe Ratio]]-AVERAGE(Table2[Sharpe Ratio]))/_xlfn.STDEV.P(Table2[Sharpe Ratio])</f>
        <v>-0.528040378740948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-0.38334004527575338</v>
      </c>
      <c r="AS482">
        <f>_xlfn.RANK.AVG(Table2[[#This Row],[1Y Return vs Nifty Z-Score]],Table2[1Y Return vs Nifty Z-Score])</f>
        <v>374</v>
      </c>
      <c r="AT482">
        <f>_xlfn.RANK.AVG(Table2[[#This Row],[6M Return vs Nifty Z-Score]],Table2[6M Return vs Nifty Z-Score])</f>
        <v>510</v>
      </c>
      <c r="AU482">
        <f>_xlfn.RANK.AVG(Table2[[#This Row],[Sharpe Ratio Z-Score]],Table2[Sharpe Ratio Z-Score])</f>
        <v>478</v>
      </c>
      <c r="AV482">
        <f>(Table2[[#This Row],[Rank 1Y]]+Table2[[#This Row],[Rank 6M]]+Table2[[#This Row],[Rank Sharpe]])/3</f>
        <v>454</v>
      </c>
    </row>
    <row r="483" spans="1:48" x14ac:dyDescent="0.3">
      <c r="A483" t="s">
        <v>1296</v>
      </c>
      <c r="B483" t="s">
        <v>1297</v>
      </c>
      <c r="C483" t="s">
        <v>3180</v>
      </c>
      <c r="D483" t="s">
        <v>438</v>
      </c>
      <c r="E483">
        <v>8975.2698989599994</v>
      </c>
      <c r="F483">
        <v>669.8</v>
      </c>
      <c r="G483">
        <v>-8.7696576988439503</v>
      </c>
      <c r="H483">
        <f>(Table2[[#This Row],[1Y Return vs Nifty]]-AVERAGE(Table2[1Y Return vs Nifty]))/_xlfn.STDEV.P(Table2[1Y Return vs Nifty])</f>
        <v>-0.62092188906274803</v>
      </c>
      <c r="I483">
        <v>4.5584212151195098</v>
      </c>
      <c r="J483">
        <f>(Table2[[#This Row],[1M Return vs Nifty]]-AVERAGE(Table2[1M Return vs Nifty]))/_xlfn.STDEV.P(Table2[1M Return vs Nifty])</f>
        <v>0.56071324637099307</v>
      </c>
      <c r="K483">
        <v>-32.352305512306302</v>
      </c>
      <c r="L483">
        <f>(Table2[[#This Row],[6M Return vs Nifty]]-AVERAGE(Table2[6M Return vs Nifty]))/_xlfn.STDEV.P(Table2[6M Return vs Nifty])</f>
        <v>-1.5157401889552899</v>
      </c>
      <c r="M483">
        <v>-5.3131371315800404</v>
      </c>
      <c r="N483">
        <f>(Table2[[#This Row],[1W Return vs Nifty]]-AVERAGE(Table2[1W Return vs Nifty]))/_xlfn.STDEV.P(Table2[1W Return vs Nifty])</f>
        <v>-0.62107814263378214</v>
      </c>
      <c r="O483">
        <v>659.66</v>
      </c>
      <c r="P483">
        <v>661.06516286246301</v>
      </c>
      <c r="Q483">
        <v>719.74416691326803</v>
      </c>
      <c r="R483">
        <v>54.655997947710297</v>
      </c>
      <c r="S483" s="1">
        <f>(Table2[[#This Row],[Close Price]]-Table2[[#This Row],[20D EMA]])/Table2[[#This Row],[20D EMA]]</f>
        <v>1.5371555043507242E-2</v>
      </c>
      <c r="T483" s="1">
        <f>(Table2[[#This Row],[Close Price]]-Table2[[#This Row],[50D EMA]])/Table2[[#This Row],[50D EMA]]</f>
        <v>1.3213277038702851E-2</v>
      </c>
      <c r="U483" s="1">
        <f>(Table2[[#This Row],[Close Price]]-Table2[[#This Row],[200D EMA]])/Table2[[#This Row],[200D EMA]]</f>
        <v>-6.9391554956896986E-2</v>
      </c>
      <c r="V483">
        <v>0.63939731252071297</v>
      </c>
      <c r="W483">
        <v>664.7</v>
      </c>
      <c r="X483">
        <v>683.6</v>
      </c>
      <c r="Y483">
        <v>645.04999999999995</v>
      </c>
      <c r="Z483">
        <v>683.6</v>
      </c>
      <c r="AA483">
        <v>645.04999999999995</v>
      </c>
      <c r="AB483">
        <v>695</v>
      </c>
      <c r="AC483" s="1">
        <f>(Table2[[#This Row],[Close Price]]/Table2[[#This Row],[Day Low]])-1</f>
        <v>7.6726342710995432E-3</v>
      </c>
      <c r="AD483" s="1">
        <f>(Table2[[#This Row],[Day High]]/Table2[[#This Row],[Close Price]])-1</f>
        <v>2.0603165123917799E-2</v>
      </c>
      <c r="AE483" s="1">
        <f>(Table2[[#This Row],[Close Price]]/Table2[[#This Row],[Current Week Low]])-1</f>
        <v>3.8369118672971103E-2</v>
      </c>
      <c r="AF483" s="1">
        <f>(Table2[[#This Row],[Current Week High]]/Table2[[#This Row],[Close Price]])-1</f>
        <v>2.0603165123917799E-2</v>
      </c>
      <c r="AG483" s="1">
        <f>(Table2[[#This Row],[Close Price]]/Table2[[#This Row],[Current Month Low]])-1</f>
        <v>3.8369118672971103E-2</v>
      </c>
      <c r="AH483" s="1">
        <f>(Table2[[#This Row],[Current Month High]]/Table2[[#This Row],[Close Price]])-1</f>
        <v>3.7623171095849672E-2</v>
      </c>
      <c r="AI483">
        <v>63.780232905344803</v>
      </c>
      <c r="AJ483">
        <v>23.465437788018399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0.06</v>
      </c>
      <c r="AM483" t="s">
        <v>3226</v>
      </c>
      <c r="AN483">
        <v>-2.59</v>
      </c>
      <c r="AO483" t="s">
        <v>3227</v>
      </c>
      <c r="AP483">
        <v>0.15725645232228</v>
      </c>
      <c r="AQ483">
        <f>(Table2[[#This Row],[Sharpe Ratio]]-AVERAGE(Table2[Sharpe Ratio]))/_xlfn.STDEV.P(Table2[Sharpe Ratio])</f>
        <v>1.0935672486078079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534</v>
      </c>
      <c r="AT483">
        <f>_xlfn.RANK.AVG(Table2[[#This Row],[6M Return vs Nifty Z-Score]],Table2[6M Return vs Nifty Z-Score])</f>
        <v>732</v>
      </c>
      <c r="AU483">
        <f>_xlfn.RANK.AVG(Table2[[#This Row],[Sharpe Ratio Z-Score]],Table2[Sharpe Ratio Z-Score])</f>
        <v>99</v>
      </c>
      <c r="AV483">
        <f>(Table2[[#This Row],[Rank 1Y]]+Table2[[#This Row],[Rank 6M]]+Table2[[#This Row],[Rank Sharpe]])/3</f>
        <v>455</v>
      </c>
    </row>
    <row r="484" spans="1:48" x14ac:dyDescent="0.3">
      <c r="A484" t="s">
        <v>494</v>
      </c>
      <c r="B484" t="s">
        <v>495</v>
      </c>
      <c r="C484" t="s">
        <v>3180</v>
      </c>
      <c r="D484" t="s">
        <v>138</v>
      </c>
      <c r="E484">
        <v>44596.686219615003</v>
      </c>
      <c r="F484">
        <v>50440.05</v>
      </c>
      <c r="G484">
        <v>1.8602215218220299</v>
      </c>
      <c r="H484">
        <f>(Table2[[#This Row],[1Y Return vs Nifty]]-AVERAGE(Table2[1Y Return vs Nifty]))/_xlfn.STDEV.P(Table2[1Y Return vs Nifty])</f>
        <v>-0.44610238388211459</v>
      </c>
      <c r="I484">
        <v>-4.9510935889162599</v>
      </c>
      <c r="J484">
        <f>(Table2[[#This Row],[1M Return vs Nifty]]-AVERAGE(Table2[1M Return vs Nifty]))/_xlfn.STDEV.P(Table2[1M Return vs Nifty])</f>
        <v>-0.34812984832711463</v>
      </c>
      <c r="K484">
        <v>23.140712076528299</v>
      </c>
      <c r="L484">
        <f>(Table2[[#This Row],[6M Return vs Nifty]]-AVERAGE(Table2[6M Return vs Nifty]))/_xlfn.STDEV.P(Table2[6M Return vs Nifty])</f>
        <v>5.8472678705181268E-2</v>
      </c>
      <c r="M484">
        <v>0.89927147680285402</v>
      </c>
      <c r="N484">
        <f>(Table2[[#This Row],[1W Return vs Nifty]]-AVERAGE(Table2[1W Return vs Nifty]))/_xlfn.STDEV.P(Table2[1W Return vs Nifty])</f>
        <v>0.86134777880312208</v>
      </c>
      <c r="O484">
        <v>50993.62</v>
      </c>
      <c r="P484">
        <v>51830.603001709802</v>
      </c>
      <c r="Q484">
        <v>47370.672964742</v>
      </c>
      <c r="R484">
        <v>46.143826752845499</v>
      </c>
      <c r="S484" s="1">
        <f>(Table2[[#This Row],[Close Price]]-Table2[[#This Row],[20D EMA]])/Table2[[#This Row],[20D EMA]]</f>
        <v>-1.0855671748740326E-2</v>
      </c>
      <c r="T484" s="1">
        <f>(Table2[[#This Row],[Close Price]]-Table2[[#This Row],[50D EMA]])/Table2[[#This Row],[50D EMA]]</f>
        <v>-2.6828802313257422E-2</v>
      </c>
      <c r="U484" s="1">
        <f>(Table2[[#This Row],[Close Price]]-Table2[[#This Row],[200D EMA]])/Table2[[#This Row],[200D EMA]]</f>
        <v>6.4794879260899274E-2</v>
      </c>
      <c r="V484">
        <v>0.63122498422378803</v>
      </c>
      <c r="W484">
        <v>50251</v>
      </c>
      <c r="X484">
        <v>51600</v>
      </c>
      <c r="Y484">
        <v>48890</v>
      </c>
      <c r="Z484">
        <v>51600</v>
      </c>
      <c r="AA484">
        <v>48826.7</v>
      </c>
      <c r="AB484">
        <v>51600</v>
      </c>
      <c r="AC484" s="1">
        <f>(Table2[[#This Row],[Close Price]]/Table2[[#This Row],[Day Low]])-1</f>
        <v>3.762114186782517E-3</v>
      </c>
      <c r="AD484" s="1">
        <f>(Table2[[#This Row],[Day High]]/Table2[[#This Row],[Close Price]])-1</f>
        <v>2.2996606862998759E-2</v>
      </c>
      <c r="AE484" s="1">
        <f>(Table2[[#This Row],[Close Price]]/Table2[[#This Row],[Current Week Low]])-1</f>
        <v>3.1704847617099574E-2</v>
      </c>
      <c r="AF484" s="1">
        <f>(Table2[[#This Row],[Current Week High]]/Table2[[#This Row],[Close Price]])-1</f>
        <v>2.2996606862998759E-2</v>
      </c>
      <c r="AG484" s="1">
        <f>(Table2[[#This Row],[Close Price]]/Table2[[#This Row],[Current Month Low]])-1</f>
        <v>3.3042372308593526E-2</v>
      </c>
      <c r="AH484" s="1">
        <f>(Table2[[#This Row],[Current Month High]]/Table2[[#This Row],[Close Price]])-1</f>
        <v>2.2996606862998759E-2</v>
      </c>
      <c r="AI484">
        <v>18.941198511896701</v>
      </c>
      <c r="AJ484">
        <v>44.206308590902204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-0.22</v>
      </c>
      <c r="AM484" t="s">
        <v>3227</v>
      </c>
      <c r="AN484">
        <v>-0.82</v>
      </c>
      <c r="AO484" t="s">
        <v>3227</v>
      </c>
      <c r="AP484">
        <v>-1.9098099853713E-2</v>
      </c>
      <c r="AQ484">
        <f>(Table2[[#This Row],[Sharpe Ratio]]-AVERAGE(Table2[Sharpe Ratio]))/_xlfn.STDEV.P(Table2[Sharpe Ratio])</f>
        <v>-0.9577763619624925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462</v>
      </c>
      <c r="AT484">
        <f>_xlfn.RANK.AVG(Table2[[#This Row],[6M Return vs Nifty Z-Score]],Table2[6M Return vs Nifty Z-Score])</f>
        <v>290</v>
      </c>
      <c r="AU484">
        <f>_xlfn.RANK.AVG(Table2[[#This Row],[Sharpe Ratio Z-Score]],Table2[Sharpe Ratio Z-Score])</f>
        <v>615</v>
      </c>
      <c r="AV484">
        <f>(Table2[[#This Row],[Rank 1Y]]+Table2[[#This Row],[Rank 6M]]+Table2[[#This Row],[Rank Sharpe]])/3</f>
        <v>455.66666666666669</v>
      </c>
    </row>
    <row r="485" spans="1:48" x14ac:dyDescent="0.3">
      <c r="A485" t="s">
        <v>1239</v>
      </c>
      <c r="B485" t="s">
        <v>1240</v>
      </c>
      <c r="C485" t="s">
        <v>3170</v>
      </c>
      <c r="D485" t="s">
        <v>220</v>
      </c>
      <c r="E485">
        <v>9741.5294035999996</v>
      </c>
      <c r="F485">
        <v>729.55</v>
      </c>
      <c r="G485">
        <v>-16.814712161540601</v>
      </c>
      <c r="H485">
        <f>(Table2[[#This Row],[1Y Return vs Nifty]]-AVERAGE(Table2[1Y Return vs Nifty]))/_xlfn.STDEV.P(Table2[1Y Return vs Nifty])</f>
        <v>-0.75323124189016033</v>
      </c>
      <c r="I485">
        <v>7.9256302671563796</v>
      </c>
      <c r="J485">
        <f>(Table2[[#This Row],[1M Return vs Nifty]]-AVERAGE(Table2[1M Return vs Nifty]))/_xlfn.STDEV.P(Table2[1M Return vs Nifty])</f>
        <v>0.88252405989955685</v>
      </c>
      <c r="K485">
        <v>8.3731952137201393</v>
      </c>
      <c r="L485">
        <f>(Table2[[#This Row],[6M Return vs Nifty]]-AVERAGE(Table2[6M Return vs Nifty]))/_xlfn.STDEV.P(Table2[6M Return vs Nifty])</f>
        <v>-0.36044876544967802</v>
      </c>
      <c r="M485">
        <v>-8.1968307445231101</v>
      </c>
      <c r="N485">
        <f>(Table2[[#This Row],[1W Return vs Nifty]]-AVERAGE(Table2[1W Return vs Nifty]))/_xlfn.STDEV.P(Table2[1W Return vs Nifty])</f>
        <v>-1.3091948507879165</v>
      </c>
      <c r="O485">
        <v>729.26</v>
      </c>
      <c r="P485">
        <v>685.267595401476</v>
      </c>
      <c r="Q485">
        <v>631.93873232213002</v>
      </c>
      <c r="R485">
        <v>45.808430328234898</v>
      </c>
      <c r="S485" s="1">
        <f>(Table2[[#This Row],[Close Price]]-Table2[[#This Row],[20D EMA]])/Table2[[#This Row],[20D EMA]]</f>
        <v>3.9766338480098131E-4</v>
      </c>
      <c r="T485" s="1">
        <f>(Table2[[#This Row],[Close Price]]-Table2[[#This Row],[50D EMA]])/Table2[[#This Row],[50D EMA]]</f>
        <v>6.4620602076741029E-2</v>
      </c>
      <c r="U485" s="1">
        <f>(Table2[[#This Row],[Close Price]]-Table2[[#This Row],[200D EMA]])/Table2[[#This Row],[200D EMA]]</f>
        <v>0.15446318240248758</v>
      </c>
      <c r="V485">
        <v>2.5771468076804398</v>
      </c>
      <c r="W485">
        <v>725.55</v>
      </c>
      <c r="X485">
        <v>741.95</v>
      </c>
      <c r="Y485">
        <v>725.55</v>
      </c>
      <c r="Z485">
        <v>774</v>
      </c>
      <c r="AA485">
        <v>713.65</v>
      </c>
      <c r="AB485">
        <v>855</v>
      </c>
      <c r="AC485" s="1">
        <f>(Table2[[#This Row],[Close Price]]/Table2[[#This Row],[Day Low]])-1</f>
        <v>5.5130590586451866E-3</v>
      </c>
      <c r="AD485" s="1">
        <f>(Table2[[#This Row],[Day High]]/Table2[[#This Row],[Close Price]])-1</f>
        <v>1.6996778836269044E-2</v>
      </c>
      <c r="AE485" s="1">
        <f>(Table2[[#This Row],[Close Price]]/Table2[[#This Row],[Current Week Low]])-1</f>
        <v>5.5130590586451866E-3</v>
      </c>
      <c r="AF485" s="1">
        <f>(Table2[[#This Row],[Current Week High]]/Table2[[#This Row],[Close Price]])-1</f>
        <v>6.0927969296141526E-2</v>
      </c>
      <c r="AG485" s="1">
        <f>(Table2[[#This Row],[Close Price]]/Table2[[#This Row],[Current Month Low]])-1</f>
        <v>2.2279829047852528E-2</v>
      </c>
      <c r="AH485" s="1">
        <f>(Table2[[#This Row],[Current Month High]]/Table2[[#This Row],[Close Price]])-1</f>
        <v>0.17195531492015625</v>
      </c>
      <c r="AI485">
        <v>17.195531492015601</v>
      </c>
      <c r="AJ485">
        <v>32.260696156635198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0.08</v>
      </c>
      <c r="AM485" t="s">
        <v>3226</v>
      </c>
      <c r="AN485">
        <v>1.76</v>
      </c>
      <c r="AO485" t="s">
        <v>3226</v>
      </c>
      <c r="AP485">
        <v>6.2208114962848997E-2</v>
      </c>
      <c r="AQ485">
        <f>(Table2[[#This Row],[Sharpe Ratio]]-AVERAGE(Table2[Sharpe Ratio]))/_xlfn.STDEV.P(Table2[Sharpe Ratio])</f>
        <v>-1.2028252794515401E-2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-1.5523790510227133</v>
      </c>
      <c r="AS485">
        <f>_xlfn.RANK.AVG(Table2[[#This Row],[1Y Return vs Nifty Z-Score]],Table2[1Y Return vs Nifty Z-Score])</f>
        <v>581</v>
      </c>
      <c r="AT485">
        <f>_xlfn.RANK.AVG(Table2[[#This Row],[6M Return vs Nifty Z-Score]],Table2[6M Return vs Nifty Z-Score])</f>
        <v>434</v>
      </c>
      <c r="AU485">
        <f>_xlfn.RANK.AVG(Table2[[#This Row],[Sharpe Ratio Z-Score]],Table2[Sharpe Ratio Z-Score])</f>
        <v>354</v>
      </c>
      <c r="AV485">
        <f>(Table2[[#This Row],[Rank 1Y]]+Table2[[#This Row],[Rank 6M]]+Table2[[#This Row],[Rank Sharpe]])/3</f>
        <v>456.33333333333331</v>
      </c>
    </row>
    <row r="486" spans="1:48" x14ac:dyDescent="0.3">
      <c r="A486" t="s">
        <v>1304</v>
      </c>
      <c r="B486" t="s">
        <v>1305</v>
      </c>
      <c r="C486" t="s">
        <v>3167</v>
      </c>
      <c r="D486" t="s">
        <v>258</v>
      </c>
      <c r="E486">
        <v>8802.3807464000001</v>
      </c>
      <c r="F486">
        <v>746.8</v>
      </c>
      <c r="G486">
        <v>7.8073469102080004</v>
      </c>
      <c r="H486">
        <f>(Table2[[#This Row],[1Y Return vs Nifty]]-AVERAGE(Table2[1Y Return vs Nifty]))/_xlfn.STDEV.P(Table2[1Y Return vs Nifty])</f>
        <v>-0.34829567356469671</v>
      </c>
      <c r="I486">
        <v>-8.8099389735745799</v>
      </c>
      <c r="J486">
        <f>(Table2[[#This Row],[1M Return vs Nifty]]-AVERAGE(Table2[1M Return vs Nifty]))/_xlfn.STDEV.P(Table2[1M Return vs Nifty])</f>
        <v>-0.71692731629740436</v>
      </c>
      <c r="K486">
        <v>-14.588046638616699</v>
      </c>
      <c r="L486">
        <f>(Table2[[#This Row],[6M Return vs Nifty]]-AVERAGE(Table2[6M Return vs Nifty]))/_xlfn.STDEV.P(Table2[6M Return vs Nifty])</f>
        <v>-1.011807872449934</v>
      </c>
      <c r="M486">
        <v>-5.81437883527619</v>
      </c>
      <c r="N486">
        <f>(Table2[[#This Row],[1W Return vs Nifty]]-AVERAGE(Table2[1W Return vs Nifty]))/_xlfn.STDEV.P(Table2[1W Return vs Nifty])</f>
        <v>-0.74068613066304778</v>
      </c>
      <c r="O486">
        <v>747.4</v>
      </c>
      <c r="P486">
        <v>755.15780535727504</v>
      </c>
      <c r="Q486">
        <v>717.18165446217495</v>
      </c>
      <c r="R486">
        <v>51.941069213718897</v>
      </c>
      <c r="S486" s="1">
        <f>(Table2[[#This Row],[Close Price]]-Table2[[#This Row],[20D EMA]])/Table2[[#This Row],[20D EMA]]</f>
        <v>-8.0278298100083323E-4</v>
      </c>
      <c r="T486" s="1">
        <f>(Table2[[#This Row],[Close Price]]-Table2[[#This Row],[50D EMA]])/Table2[[#This Row],[50D EMA]]</f>
        <v>-1.1067627584569421E-2</v>
      </c>
      <c r="U486" s="1">
        <f>(Table2[[#This Row],[Close Price]]-Table2[[#This Row],[200D EMA]])/Table2[[#This Row],[200D EMA]]</f>
        <v>4.1298247596749028E-2</v>
      </c>
      <c r="V486">
        <v>0.97141596741960501</v>
      </c>
      <c r="W486">
        <v>734.5</v>
      </c>
      <c r="X486">
        <v>747.25</v>
      </c>
      <c r="Y486">
        <v>711.55</v>
      </c>
      <c r="Z486">
        <v>747.9</v>
      </c>
      <c r="AA486">
        <v>711.55</v>
      </c>
      <c r="AB486">
        <v>779.05</v>
      </c>
      <c r="AC486" s="1">
        <f>(Table2[[#This Row],[Close Price]]/Table2[[#This Row],[Day Low]])-1</f>
        <v>1.6746085772634478E-2</v>
      </c>
      <c r="AD486" s="1">
        <f>(Table2[[#This Row],[Day High]]/Table2[[#This Row],[Close Price]])-1</f>
        <v>6.0257096946969568E-4</v>
      </c>
      <c r="AE486" s="1">
        <f>(Table2[[#This Row],[Close Price]]/Table2[[#This Row],[Current Week Low]])-1</f>
        <v>4.953973719345095E-2</v>
      </c>
      <c r="AF486" s="1">
        <f>(Table2[[#This Row],[Current Week High]]/Table2[[#This Row],[Close Price]])-1</f>
        <v>1.4729512587037252E-3</v>
      </c>
      <c r="AG486" s="1">
        <f>(Table2[[#This Row],[Close Price]]/Table2[[#This Row],[Current Month Low]])-1</f>
        <v>4.953973719345095E-2</v>
      </c>
      <c r="AH486" s="1">
        <f>(Table2[[#This Row],[Current Month High]]/Table2[[#This Row],[Close Price]])-1</f>
        <v>4.3184252811997892E-2</v>
      </c>
      <c r="AI486">
        <v>23.419925013390401</v>
      </c>
      <c r="AJ486">
        <v>41.426001325632001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-0.17</v>
      </c>
      <c r="AM486" t="s">
        <v>3227</v>
      </c>
      <c r="AN486">
        <v>-0.59</v>
      </c>
      <c r="AO486" t="s">
        <v>3227</v>
      </c>
      <c r="AP486">
        <v>8.1157308517079002E-2</v>
      </c>
      <c r="AQ486">
        <f>(Table2[[#This Row],[Sharpe Ratio]]-AVERAGE(Table2[Sharpe Ratio]))/_xlfn.STDEV.P(Table2[Sharpe Ratio])</f>
        <v>0.20838741917599335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413</v>
      </c>
      <c r="AT486">
        <f>_xlfn.RANK.AVG(Table2[[#This Row],[6M Return vs Nifty Z-Score]],Table2[6M Return vs Nifty Z-Score])</f>
        <v>667</v>
      </c>
      <c r="AU486">
        <f>_xlfn.RANK.AVG(Table2[[#This Row],[Sharpe Ratio Z-Score]],Table2[Sharpe Ratio Z-Score])</f>
        <v>291</v>
      </c>
      <c r="AV486">
        <f>(Table2[[#This Row],[Rank 1Y]]+Table2[[#This Row],[Rank 6M]]+Table2[[#This Row],[Rank Sharpe]])/3</f>
        <v>457</v>
      </c>
    </row>
    <row r="487" spans="1:48" x14ac:dyDescent="0.3">
      <c r="A487" t="s">
        <v>407</v>
      </c>
      <c r="B487" t="s">
        <v>408</v>
      </c>
      <c r="C487" t="s">
        <v>3177</v>
      </c>
      <c r="D487" t="s">
        <v>409</v>
      </c>
      <c r="E487">
        <v>58913.530489461999</v>
      </c>
      <c r="F487">
        <v>206.14</v>
      </c>
      <c r="G487">
        <v>12.2412036862577</v>
      </c>
      <c r="H487">
        <f>(Table2[[#This Row],[1Y Return vs Nifty]]-AVERAGE(Table2[1Y Return vs Nifty]))/_xlfn.STDEV.P(Table2[1Y Return vs Nifty])</f>
        <v>-0.27537625166535329</v>
      </c>
      <c r="I487">
        <v>3.3539983417197199</v>
      </c>
      <c r="J487">
        <f>(Table2[[#This Row],[1M Return vs Nifty]]-AVERAGE(Table2[1M Return vs Nifty]))/_xlfn.STDEV.P(Table2[1M Return vs Nifty])</f>
        <v>0.44560417570407551</v>
      </c>
      <c r="K487">
        <v>22.7097119725045</v>
      </c>
      <c r="L487">
        <f>(Table2[[#This Row],[6M Return vs Nifty]]-AVERAGE(Table2[6M Return vs Nifty]))/_xlfn.STDEV.P(Table2[6M Return vs Nifty])</f>
        <v>4.6246169151413927E-2</v>
      </c>
      <c r="M487">
        <v>-6.5221821641655504</v>
      </c>
      <c r="N487">
        <f>(Table2[[#This Row],[1W Return vs Nifty]]-AVERAGE(Table2[1W Return vs Nifty]))/_xlfn.STDEV.P(Table2[1W Return vs Nifty])</f>
        <v>-0.90958455125454918</v>
      </c>
      <c r="O487">
        <v>208.72</v>
      </c>
      <c r="P487">
        <v>198.44536935293499</v>
      </c>
      <c r="Q487">
        <v>177.56517780830899</v>
      </c>
      <c r="R487">
        <v>39.834675451962802</v>
      </c>
      <c r="S487" s="1">
        <f>(Table2[[#This Row],[Close Price]]-Table2[[#This Row],[20D EMA]])/Table2[[#This Row],[20D EMA]]</f>
        <v>-1.2361057876581125E-2</v>
      </c>
      <c r="T487" s="1">
        <f>(Table2[[#This Row],[Close Price]]-Table2[[#This Row],[50D EMA]])/Table2[[#This Row],[50D EMA]]</f>
        <v>3.8774553783515603E-2</v>
      </c>
      <c r="U487" s="1">
        <f>(Table2[[#This Row],[Close Price]]-Table2[[#This Row],[200D EMA]])/Table2[[#This Row],[200D EMA]]</f>
        <v>0.16092582196797073</v>
      </c>
      <c r="V487">
        <v>0.70586218702447501</v>
      </c>
      <c r="W487">
        <v>205.13</v>
      </c>
      <c r="X487">
        <v>212.77</v>
      </c>
      <c r="Y487">
        <v>205.13</v>
      </c>
      <c r="Z487">
        <v>219.95</v>
      </c>
      <c r="AA487">
        <v>204.24</v>
      </c>
      <c r="AB487">
        <v>220.8</v>
      </c>
      <c r="AC487" s="1">
        <f>(Table2[[#This Row],[Close Price]]/Table2[[#This Row],[Day Low]])-1</f>
        <v>4.9237069175644965E-3</v>
      </c>
      <c r="AD487" s="1">
        <f>(Table2[[#This Row],[Day High]]/Table2[[#This Row],[Close Price]])-1</f>
        <v>3.2162607936353949E-2</v>
      </c>
      <c r="AE487" s="1">
        <f>(Table2[[#This Row],[Close Price]]/Table2[[#This Row],[Current Week Low]])-1</f>
        <v>4.9237069175644965E-3</v>
      </c>
      <c r="AF487" s="1">
        <f>(Table2[[#This Row],[Current Week High]]/Table2[[#This Row],[Close Price]])-1</f>
        <v>6.6993305520520074E-2</v>
      </c>
      <c r="AG487" s="1">
        <f>(Table2[[#This Row],[Close Price]]/Table2[[#This Row],[Current Month Low]])-1</f>
        <v>9.30278104191129E-3</v>
      </c>
      <c r="AH487" s="1">
        <f>(Table2[[#This Row],[Current Month High]]/Table2[[#This Row],[Close Price]])-1</f>
        <v>7.1116716794411783E-2</v>
      </c>
      <c r="AI487">
        <v>11.477636557679199</v>
      </c>
      <c r="AJ487">
        <v>51.018315018315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-0.04</v>
      </c>
      <c r="AM487" t="s">
        <v>3227</v>
      </c>
      <c r="AN487">
        <v>-5.07</v>
      </c>
      <c r="AO487" t="s">
        <v>3227</v>
      </c>
      <c r="AP487">
        <v>-7.1816264824208997E-2</v>
      </c>
      <c r="AQ487">
        <f>(Table2[[#This Row],[Sharpe Ratio]]-AVERAGE(Table2[Sharpe Ratio]))/_xlfn.STDEV.P(Table2[Sharpe Ratio])</f>
        <v>-1.5709903081797505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-2.2641007662441632</v>
      </c>
      <c r="AS487">
        <f>_xlfn.RANK.AVG(Table2[[#This Row],[1Y Return vs Nifty Z-Score]],Table2[1Y Return vs Nifty Z-Score])</f>
        <v>383</v>
      </c>
      <c r="AT487">
        <f>_xlfn.RANK.AVG(Table2[[#This Row],[6M Return vs Nifty Z-Score]],Table2[6M Return vs Nifty Z-Score])</f>
        <v>293</v>
      </c>
      <c r="AU487">
        <f>_xlfn.RANK.AVG(Table2[[#This Row],[Sharpe Ratio Z-Score]],Table2[Sharpe Ratio Z-Score])</f>
        <v>696</v>
      </c>
      <c r="AV487">
        <f>(Table2[[#This Row],[Rank 1Y]]+Table2[[#This Row],[Rank 6M]]+Table2[[#This Row],[Rank Sharpe]])/3</f>
        <v>457.33333333333331</v>
      </c>
    </row>
    <row r="488" spans="1:48" x14ac:dyDescent="0.3">
      <c r="A488" t="s">
        <v>963</v>
      </c>
      <c r="B488" t="s">
        <v>964</v>
      </c>
      <c r="C488" t="s">
        <v>3171</v>
      </c>
      <c r="D488" t="s">
        <v>46</v>
      </c>
      <c r="E488">
        <v>15690.209097749999</v>
      </c>
      <c r="F488">
        <v>1622.75</v>
      </c>
      <c r="G488">
        <v>7.1095266075315298</v>
      </c>
      <c r="H488">
        <f>(Table2[[#This Row],[1Y Return vs Nifty]]-AVERAGE(Table2[1Y Return vs Nifty]))/_xlfn.STDEV.P(Table2[1Y Return vs Nifty])</f>
        <v>-0.35977205984213717</v>
      </c>
      <c r="I488">
        <v>-4.25796651980394</v>
      </c>
      <c r="J488">
        <f>(Table2[[#This Row],[1M Return vs Nifty]]-AVERAGE(Table2[1M Return vs Nifty]))/_xlfn.STDEV.P(Table2[1M Return vs Nifty])</f>
        <v>-0.28188632660256502</v>
      </c>
      <c r="K488">
        <v>18.461404169893001</v>
      </c>
      <c r="L488">
        <f>(Table2[[#This Row],[6M Return vs Nifty]]-AVERAGE(Table2[6M Return vs Nifty]))/_xlfn.STDEV.P(Table2[6M Return vs Nifty])</f>
        <v>-7.4268827135236054E-2</v>
      </c>
      <c r="M488">
        <v>-1.6178792489896301</v>
      </c>
      <c r="N488">
        <f>(Table2[[#This Row],[1W Return vs Nifty]]-AVERAGE(Table2[1W Return vs Nifty]))/_xlfn.STDEV.P(Table2[1W Return vs Nifty])</f>
        <v>0.26069677219623183</v>
      </c>
      <c r="O488">
        <v>1608.03</v>
      </c>
      <c r="P488">
        <v>1617.0006712678</v>
      </c>
      <c r="Q488">
        <v>1473.0599612633</v>
      </c>
      <c r="R488">
        <v>56.671575464254701</v>
      </c>
      <c r="S488" s="1">
        <f>(Table2[[#This Row],[Close Price]]-Table2[[#This Row],[20D EMA]])/Table2[[#This Row],[20D EMA]]</f>
        <v>9.1540580710559056E-3</v>
      </c>
      <c r="T488" s="1">
        <f>(Table2[[#This Row],[Close Price]]-Table2[[#This Row],[50D EMA]])/Table2[[#This Row],[50D EMA]]</f>
        <v>3.5555512340586896E-3</v>
      </c>
      <c r="U488" s="1">
        <f>(Table2[[#This Row],[Close Price]]-Table2[[#This Row],[200D EMA]])/Table2[[#This Row],[200D EMA]]</f>
        <v>0.10161842876261834</v>
      </c>
      <c r="V488">
        <v>1.18712528064738</v>
      </c>
      <c r="W488">
        <v>1601.2</v>
      </c>
      <c r="X488">
        <v>1633.75</v>
      </c>
      <c r="Y488">
        <v>1592.9</v>
      </c>
      <c r="Z488">
        <v>1693.95</v>
      </c>
      <c r="AA488">
        <v>1542.3</v>
      </c>
      <c r="AB488">
        <v>1693.95</v>
      </c>
      <c r="AC488" s="1">
        <f>(Table2[[#This Row],[Close Price]]/Table2[[#This Row],[Day Low]])-1</f>
        <v>1.3458656007993897E-2</v>
      </c>
      <c r="AD488" s="1">
        <f>(Table2[[#This Row],[Day High]]/Table2[[#This Row],[Close Price]])-1</f>
        <v>6.7786165459866599E-3</v>
      </c>
      <c r="AE488" s="1">
        <f>(Table2[[#This Row],[Close Price]]/Table2[[#This Row],[Current Week Low]])-1</f>
        <v>1.8739406114633539E-2</v>
      </c>
      <c r="AF488" s="1">
        <f>(Table2[[#This Row],[Current Week High]]/Table2[[#This Row],[Close Price]])-1</f>
        <v>4.3876136188568893E-2</v>
      </c>
      <c r="AG488" s="1">
        <f>(Table2[[#This Row],[Close Price]]/Table2[[#This Row],[Current Month Low]])-1</f>
        <v>5.2162354924463417E-2</v>
      </c>
      <c r="AH488" s="1">
        <f>(Table2[[#This Row],[Current Month High]]/Table2[[#This Row],[Close Price]])-1</f>
        <v>4.3876136188568893E-2</v>
      </c>
      <c r="AI488">
        <v>14.6202434139577</v>
      </c>
      <c r="AJ488">
        <v>58.324796331528297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-0.15</v>
      </c>
      <c r="AM488" t="s">
        <v>3227</v>
      </c>
      <c r="AN488">
        <v>6.99</v>
      </c>
      <c r="AO488" t="s">
        <v>3226</v>
      </c>
      <c r="AP488">
        <v>-2.1036090733703001E-2</v>
      </c>
      <c r="AQ488">
        <f>(Table2[[#This Row],[Sharpe Ratio]]-AVERAGE(Table2[Sharpe Ratio]))/_xlfn.STDEV.P(Table2[Sharpe Ratio])</f>
        <v>-0.98031893407054704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419</v>
      </c>
      <c r="AT488">
        <f>_xlfn.RANK.AVG(Table2[[#This Row],[6M Return vs Nifty Z-Score]],Table2[6M Return vs Nifty Z-Score])</f>
        <v>329</v>
      </c>
      <c r="AU488">
        <f>_xlfn.RANK.AVG(Table2[[#This Row],[Sharpe Ratio Z-Score]],Table2[Sharpe Ratio Z-Score])</f>
        <v>625</v>
      </c>
      <c r="AV488">
        <f>(Table2[[#This Row],[Rank 1Y]]+Table2[[#This Row],[Rank 6M]]+Table2[[#This Row],[Rank Sharpe]])/3</f>
        <v>457.66666666666669</v>
      </c>
    </row>
    <row r="489" spans="1:48" x14ac:dyDescent="0.3">
      <c r="A489" t="s">
        <v>1065</v>
      </c>
      <c r="B489" t="s">
        <v>1066</v>
      </c>
      <c r="C489" t="s">
        <v>3168</v>
      </c>
      <c r="D489" t="s">
        <v>24</v>
      </c>
      <c r="E489">
        <v>12674.377621247901</v>
      </c>
      <c r="F489">
        <v>171.12</v>
      </c>
      <c r="G489">
        <v>2.8556140710232301</v>
      </c>
      <c r="H489">
        <f>(Table2[[#This Row],[1Y Return vs Nifty]]-AVERAGE(Table2[1Y Return vs Nifty]))/_xlfn.STDEV.P(Table2[1Y Return vs Nifty])</f>
        <v>-0.42973211011893442</v>
      </c>
      <c r="I489">
        <v>-4.4852494588887097</v>
      </c>
      <c r="J489">
        <f>(Table2[[#This Row],[1M Return vs Nifty]]-AVERAGE(Table2[1M Return vs Nifty]))/_xlfn.STDEV.P(Table2[1M Return vs Nifty])</f>
        <v>-0.30360820558236523</v>
      </c>
      <c r="K489">
        <v>19.683812369887999</v>
      </c>
      <c r="L489">
        <f>(Table2[[#This Row],[6M Return vs Nifty]]-AVERAGE(Table2[6M Return vs Nifty]))/_xlfn.STDEV.P(Table2[6M Return vs Nifty])</f>
        <v>-3.9591838901801381E-2</v>
      </c>
      <c r="M489">
        <v>-6.0669388114259002</v>
      </c>
      <c r="N489">
        <f>(Table2[[#This Row],[1W Return vs Nifty]]-AVERAGE(Table2[1W Return vs Nifty]))/_xlfn.STDEV.P(Table2[1W Return vs Nifty])</f>
        <v>-0.80095284506695985</v>
      </c>
      <c r="O489">
        <v>167.62</v>
      </c>
      <c r="P489">
        <v>165.036185610996</v>
      </c>
      <c r="Q489">
        <v>154.12383852579799</v>
      </c>
      <c r="R489">
        <v>60.073238299608299</v>
      </c>
      <c r="S489" s="1">
        <f>(Table2[[#This Row],[Close Price]]-Table2[[#This Row],[20D EMA]])/Table2[[#This Row],[20D EMA]]</f>
        <v>2.0880563178618302E-2</v>
      </c>
      <c r="T489" s="1">
        <f>(Table2[[#This Row],[Close Price]]-Table2[[#This Row],[50D EMA]])/Table2[[#This Row],[50D EMA]]</f>
        <v>3.6863517939902349E-2</v>
      </c>
      <c r="U489" s="1">
        <f>(Table2[[#This Row],[Close Price]]-Table2[[#This Row],[200D EMA]])/Table2[[#This Row],[200D EMA]]</f>
        <v>0.11027600685767447</v>
      </c>
      <c r="V489">
        <v>0.75085539148235403</v>
      </c>
      <c r="W489">
        <v>165.78</v>
      </c>
      <c r="X489">
        <v>172.22</v>
      </c>
      <c r="Y489">
        <v>163.41999999999999</v>
      </c>
      <c r="Z489">
        <v>172.22</v>
      </c>
      <c r="AA489">
        <v>163.41999999999999</v>
      </c>
      <c r="AB489">
        <v>174.33</v>
      </c>
      <c r="AC489" s="1">
        <f>(Table2[[#This Row],[Close Price]]/Table2[[#This Row],[Day Low]])-1</f>
        <v>3.2211364458921476E-2</v>
      </c>
      <c r="AD489" s="1">
        <f>(Table2[[#This Row],[Day High]]/Table2[[#This Row],[Close Price]])-1</f>
        <v>6.4282374941562193E-3</v>
      </c>
      <c r="AE489" s="1">
        <f>(Table2[[#This Row],[Close Price]]/Table2[[#This Row],[Current Week Low]])-1</f>
        <v>4.7117855831599664E-2</v>
      </c>
      <c r="AF489" s="1">
        <f>(Table2[[#This Row],[Current Week High]]/Table2[[#This Row],[Close Price]])-1</f>
        <v>6.4282374941562193E-3</v>
      </c>
      <c r="AG489" s="1">
        <f>(Table2[[#This Row],[Close Price]]/Table2[[#This Row],[Current Month Low]])-1</f>
        <v>4.7117855831599664E-2</v>
      </c>
      <c r="AH489" s="1">
        <f>(Table2[[#This Row],[Current Month High]]/Table2[[#This Row],[Close Price]])-1</f>
        <v>1.8758765778401187E-2</v>
      </c>
      <c r="AI489">
        <v>3.33099579242635</v>
      </c>
      <c r="AJ489">
        <v>37.833266210229503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0.04</v>
      </c>
      <c r="AM489" t="s">
        <v>3226</v>
      </c>
      <c r="AN489">
        <v>0.84</v>
      </c>
      <c r="AO489" t="s">
        <v>3226</v>
      </c>
      <c r="AP489">
        <v>-1.5090405488255E-2</v>
      </c>
      <c r="AQ489">
        <f>(Table2[[#This Row],[Sharpe Ratio]]-AVERAGE(Table2[Sharpe Ratio]))/_xlfn.STDEV.P(Table2[Sharpe Ratio])</f>
        <v>-0.91115914608537374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-2.4850441457554346</v>
      </c>
      <c r="AS489">
        <f>_xlfn.RANK.AVG(Table2[[#This Row],[1Y Return vs Nifty Z-Score]],Table2[1Y Return vs Nifty Z-Score])</f>
        <v>451</v>
      </c>
      <c r="AT489">
        <f>_xlfn.RANK.AVG(Table2[[#This Row],[6M Return vs Nifty Z-Score]],Table2[6M Return vs Nifty Z-Score])</f>
        <v>319</v>
      </c>
      <c r="AU489">
        <f>_xlfn.RANK.AVG(Table2[[#This Row],[Sharpe Ratio Z-Score]],Table2[Sharpe Ratio Z-Score])</f>
        <v>608</v>
      </c>
      <c r="AV489">
        <f>(Table2[[#This Row],[Rank 1Y]]+Table2[[#This Row],[Rank 6M]]+Table2[[#This Row],[Rank Sharpe]])/3</f>
        <v>459.33333333333331</v>
      </c>
    </row>
    <row r="490" spans="1:48" x14ac:dyDescent="0.3">
      <c r="A490" t="s">
        <v>352</v>
      </c>
      <c r="B490" t="s">
        <v>353</v>
      </c>
      <c r="C490" t="s">
        <v>3168</v>
      </c>
      <c r="D490" t="s">
        <v>24</v>
      </c>
      <c r="E490">
        <v>73031.589855729995</v>
      </c>
      <c r="F490">
        <v>23.3</v>
      </c>
      <c r="G490">
        <v>5.2981091603117898</v>
      </c>
      <c r="H490">
        <f>(Table2[[#This Row],[1Y Return vs Nifty]]-AVERAGE(Table2[1Y Return vs Nifty]))/_xlfn.STDEV.P(Table2[1Y Return vs Nifty])</f>
        <v>-0.3895627183458451</v>
      </c>
      <c r="I490">
        <v>-11.4734176674047</v>
      </c>
      <c r="J490">
        <f>(Table2[[#This Row],[1M Return vs Nifty]]-AVERAGE(Table2[1M Return vs Nifty]))/_xlfn.STDEV.P(Table2[1M Return vs Nifty])</f>
        <v>-0.97148123083947113</v>
      </c>
      <c r="K490">
        <v>-4.0516852472415499</v>
      </c>
      <c r="L490">
        <f>(Table2[[#This Row],[6M Return vs Nifty]]-AVERAGE(Table2[6M Return vs Nifty]))/_xlfn.STDEV.P(Table2[6M Return vs Nifty])</f>
        <v>-0.71291485128611454</v>
      </c>
      <c r="M490">
        <v>-2.19983221933439</v>
      </c>
      <c r="N490">
        <f>(Table2[[#This Row],[1W Return vs Nifty]]-AVERAGE(Table2[1W Return vs Nifty]))/_xlfn.STDEV.P(Table2[1W Return vs Nifty])</f>
        <v>0.12182918915731814</v>
      </c>
      <c r="O490">
        <v>23.7</v>
      </c>
      <c r="P490">
        <v>24.0520731815094</v>
      </c>
      <c r="Q490">
        <v>23.144145687343499</v>
      </c>
      <c r="R490">
        <v>42.888967897810197</v>
      </c>
      <c r="S490" s="1">
        <f>(Table2[[#This Row],[Close Price]]-Table2[[#This Row],[20D EMA]])/Table2[[#This Row],[20D EMA]]</f>
        <v>-1.6877637130801627E-2</v>
      </c>
      <c r="T490" s="1">
        <f>(Table2[[#This Row],[Close Price]]-Table2[[#This Row],[50D EMA]])/Table2[[#This Row],[50D EMA]]</f>
        <v>-3.1268538717384782E-2</v>
      </c>
      <c r="U490" s="1">
        <f>(Table2[[#This Row],[Close Price]]-Table2[[#This Row],[200D EMA]])/Table2[[#This Row],[200D EMA]]</f>
        <v>6.7340706700498802E-3</v>
      </c>
      <c r="V490">
        <v>0.56614003572320504</v>
      </c>
      <c r="W490">
        <v>23.24</v>
      </c>
      <c r="X490">
        <v>23.86</v>
      </c>
      <c r="Y490">
        <v>22.51</v>
      </c>
      <c r="Z490">
        <v>24.41</v>
      </c>
      <c r="AA490">
        <v>22.51</v>
      </c>
      <c r="AB490">
        <v>24.41</v>
      </c>
      <c r="AC490" s="1">
        <f>(Table2[[#This Row],[Close Price]]/Table2[[#This Row],[Day Low]])-1</f>
        <v>2.5817555938039138E-3</v>
      </c>
      <c r="AD490" s="1">
        <f>(Table2[[#This Row],[Day High]]/Table2[[#This Row],[Close Price]])-1</f>
        <v>2.4034334763948451E-2</v>
      </c>
      <c r="AE490" s="1">
        <f>(Table2[[#This Row],[Close Price]]/Table2[[#This Row],[Current Week Low]])-1</f>
        <v>3.509551310528658E-2</v>
      </c>
      <c r="AF490" s="1">
        <f>(Table2[[#This Row],[Current Week High]]/Table2[[#This Row],[Close Price]])-1</f>
        <v>4.7639484978540647E-2</v>
      </c>
      <c r="AG490" s="1">
        <f>(Table2[[#This Row],[Close Price]]/Table2[[#This Row],[Current Month Low]])-1</f>
        <v>3.509551310528658E-2</v>
      </c>
      <c r="AH490" s="1">
        <f>(Table2[[#This Row],[Current Month High]]/Table2[[#This Row],[Close Price]])-1</f>
        <v>4.7639484978540647E-2</v>
      </c>
      <c r="AI490">
        <v>40.987124463519301</v>
      </c>
      <c r="AJ490">
        <v>48.407643312101897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0</v>
      </c>
      <c r="AM490" t="s">
        <v>3228</v>
      </c>
      <c r="AN490">
        <v>-2.75</v>
      </c>
      <c r="AO490" t="s">
        <v>3227</v>
      </c>
      <c r="AP490">
        <v>5.2641172138967997E-2</v>
      </c>
      <c r="AQ490">
        <f>(Table2[[#This Row],[Sharpe Ratio]]-AVERAGE(Table2[Sharpe Ratio]))/_xlfn.STDEV.P(Table2[Sharpe Ratio])</f>
        <v>-0.12331025142914562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431</v>
      </c>
      <c r="AT490">
        <f>_xlfn.RANK.AVG(Table2[[#This Row],[6M Return vs Nifty Z-Score]],Table2[6M Return vs Nifty Z-Score])</f>
        <v>569</v>
      </c>
      <c r="AU490">
        <f>_xlfn.RANK.AVG(Table2[[#This Row],[Sharpe Ratio Z-Score]],Table2[Sharpe Ratio Z-Score])</f>
        <v>378</v>
      </c>
      <c r="AV490">
        <f>(Table2[[#This Row],[Rank 1Y]]+Table2[[#This Row],[Rank 6M]]+Table2[[#This Row],[Rank Sharpe]])/3</f>
        <v>459.33333333333331</v>
      </c>
    </row>
    <row r="491" spans="1:48" x14ac:dyDescent="0.3">
      <c r="A491" t="s">
        <v>942</v>
      </c>
      <c r="B491" t="s">
        <v>943</v>
      </c>
      <c r="C491" t="s">
        <v>3182</v>
      </c>
      <c r="D491" t="s">
        <v>467</v>
      </c>
      <c r="E491">
        <v>16249.32738036</v>
      </c>
      <c r="F491">
        <v>5299.85</v>
      </c>
      <c r="G491">
        <v>-18.728048895839802</v>
      </c>
      <c r="H491">
        <f>(Table2[[#This Row],[1Y Return vs Nifty]]-AVERAGE(Table2[1Y Return vs Nifty]))/_xlfn.STDEV.P(Table2[1Y Return vs Nifty])</f>
        <v>-0.7846980698936078</v>
      </c>
      <c r="I491">
        <v>-6.8673261461027302</v>
      </c>
      <c r="J491">
        <f>(Table2[[#This Row],[1M Return vs Nifty]]-AVERAGE(Table2[1M Return vs Nifty]))/_xlfn.STDEV.P(Table2[1M Return vs Nifty])</f>
        <v>-0.53126797506892454</v>
      </c>
      <c r="K491">
        <v>13.9910361072976</v>
      </c>
      <c r="L491">
        <f>(Table2[[#This Row],[6M Return vs Nifty]]-AVERAGE(Table2[6M Return vs Nifty]))/_xlfn.STDEV.P(Table2[6M Return vs Nifty])</f>
        <v>-0.20108317663516351</v>
      </c>
      <c r="M491">
        <v>-2.7979557657570302</v>
      </c>
      <c r="N491">
        <f>(Table2[[#This Row],[1W Return vs Nifty]]-AVERAGE(Table2[1W Return vs Nifty]))/_xlfn.STDEV.P(Table2[1W Return vs Nifty])</f>
        <v>-2.0897071353336651E-2</v>
      </c>
      <c r="O491">
        <v>5355.39</v>
      </c>
      <c r="P491">
        <v>5259.0620975808497</v>
      </c>
      <c r="Q491">
        <v>4858.49620541885</v>
      </c>
      <c r="R491">
        <v>44.053320345302403</v>
      </c>
      <c r="S491" s="1">
        <f>(Table2[[#This Row],[Close Price]]-Table2[[#This Row],[20D EMA]])/Table2[[#This Row],[20D EMA]]</f>
        <v>-1.0370860012062607E-2</v>
      </c>
      <c r="T491" s="1">
        <f>(Table2[[#This Row],[Close Price]]-Table2[[#This Row],[50D EMA]])/Table2[[#This Row],[50D EMA]]</f>
        <v>7.7557369854813017E-3</v>
      </c>
      <c r="U491" s="1">
        <f>(Table2[[#This Row],[Close Price]]-Table2[[#This Row],[200D EMA]])/Table2[[#This Row],[200D EMA]]</f>
        <v>9.0841646452022154E-2</v>
      </c>
      <c r="V491">
        <v>0.42730691332385901</v>
      </c>
      <c r="W491">
        <v>5270.05</v>
      </c>
      <c r="X491">
        <v>5349.5</v>
      </c>
      <c r="Y491">
        <v>5255</v>
      </c>
      <c r="Z491">
        <v>5515.25</v>
      </c>
      <c r="AA491">
        <v>5248.7</v>
      </c>
      <c r="AB491">
        <v>5526</v>
      </c>
      <c r="AC491" s="1">
        <f>(Table2[[#This Row],[Close Price]]/Table2[[#This Row],[Day Low]])-1</f>
        <v>5.6545953074449429E-3</v>
      </c>
      <c r="AD491" s="1">
        <f>(Table2[[#This Row],[Day High]]/Table2[[#This Row],[Close Price]])-1</f>
        <v>9.3681896657451524E-3</v>
      </c>
      <c r="AE491" s="1">
        <f>(Table2[[#This Row],[Close Price]]/Table2[[#This Row],[Current Week Low]])-1</f>
        <v>8.534728829685978E-3</v>
      </c>
      <c r="AF491" s="1">
        <f>(Table2[[#This Row],[Current Week High]]/Table2[[#This Row],[Close Price]])-1</f>
        <v>4.0642659697915917E-2</v>
      </c>
      <c r="AG491" s="1">
        <f>(Table2[[#This Row],[Close Price]]/Table2[[#This Row],[Current Month Low]])-1</f>
        <v>9.7452702573972427E-3</v>
      </c>
      <c r="AH491" s="1">
        <f>(Table2[[#This Row],[Current Month High]]/Table2[[#This Row],[Close Price]])-1</f>
        <v>4.2671018991103482E-2</v>
      </c>
      <c r="AI491">
        <v>12.434314178703101</v>
      </c>
      <c r="AJ491">
        <v>31.804277542899701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0.05</v>
      </c>
      <c r="AM491" t="s">
        <v>3226</v>
      </c>
      <c r="AN491">
        <v>-4.0199999999999996</v>
      </c>
      <c r="AO491" t="s">
        <v>3227</v>
      </c>
      <c r="AP491">
        <v>4.1443316141005999E-2</v>
      </c>
      <c r="AQ491">
        <f>(Table2[[#This Row],[Sharpe Ratio]]-AVERAGE(Table2[Sharpe Ratio]))/_xlfn.STDEV.P(Table2[Sharpe Ratio])</f>
        <v>-0.25356291613258974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-1.7915092090836224</v>
      </c>
      <c r="AS491">
        <f>_xlfn.RANK.AVG(Table2[[#This Row],[1Y Return vs Nifty Z-Score]],Table2[1Y Return vs Nifty Z-Score])</f>
        <v>600</v>
      </c>
      <c r="AT491">
        <f>_xlfn.RANK.AVG(Table2[[#This Row],[6M Return vs Nifty Z-Score]],Table2[6M Return vs Nifty Z-Score])</f>
        <v>372</v>
      </c>
      <c r="AU491">
        <f>_xlfn.RANK.AVG(Table2[[#This Row],[Sharpe Ratio Z-Score]],Table2[Sharpe Ratio Z-Score])</f>
        <v>406</v>
      </c>
      <c r="AV491">
        <f>(Table2[[#This Row],[Rank 1Y]]+Table2[[#This Row],[Rank 6M]]+Table2[[#This Row],[Rank Sharpe]])/3</f>
        <v>459.33333333333331</v>
      </c>
    </row>
    <row r="492" spans="1:48" x14ac:dyDescent="0.3">
      <c r="A492" t="s">
        <v>32</v>
      </c>
      <c r="B492" t="s">
        <v>33</v>
      </c>
      <c r="C492" t="s">
        <v>3168</v>
      </c>
      <c r="D492" t="s">
        <v>34</v>
      </c>
      <c r="E492">
        <v>705802.97434288997</v>
      </c>
      <c r="F492">
        <v>790.85</v>
      </c>
      <c r="G492">
        <v>6.2525320569890503</v>
      </c>
      <c r="H492">
        <f>(Table2[[#This Row],[1Y Return vs Nifty]]-AVERAGE(Table2[1Y Return vs Nifty]))/_xlfn.STDEV.P(Table2[1Y Return vs Nifty])</f>
        <v>-0.37386623345956316</v>
      </c>
      <c r="I492">
        <v>-8.6710602354788104</v>
      </c>
      <c r="J492">
        <f>(Table2[[#This Row],[1M Return vs Nifty]]-AVERAGE(Table2[1M Return vs Nifty]))/_xlfn.STDEV.P(Table2[1M Return vs Nifty])</f>
        <v>-0.70365440125181644</v>
      </c>
      <c r="K492">
        <v>-9.4341416845682406</v>
      </c>
      <c r="L492">
        <f>(Table2[[#This Row],[6M Return vs Nifty]]-AVERAGE(Table2[6M Return vs Nifty]))/_xlfn.STDEV.P(Table2[6M Return vs Nifty])</f>
        <v>-0.86560310922230654</v>
      </c>
      <c r="M492">
        <v>-4.4329204356676399</v>
      </c>
      <c r="N492">
        <f>(Table2[[#This Row],[1W Return vs Nifty]]-AVERAGE(Table2[1W Return vs Nifty]))/_xlfn.STDEV.P(Table2[1W Return vs Nifty])</f>
        <v>-0.41103786216328281</v>
      </c>
      <c r="O492">
        <v>803.65</v>
      </c>
      <c r="P492">
        <v>817.465211841876</v>
      </c>
      <c r="Q492">
        <v>764.42196764835796</v>
      </c>
      <c r="R492">
        <v>43.572846559932799</v>
      </c>
      <c r="S492" s="1">
        <f>(Table2[[#This Row],[Close Price]]-Table2[[#This Row],[20D EMA]])/Table2[[#This Row],[20D EMA]]</f>
        <v>-1.5927331549803962E-2</v>
      </c>
      <c r="T492" s="1">
        <f>(Table2[[#This Row],[Close Price]]-Table2[[#This Row],[50D EMA]])/Table2[[#This Row],[50D EMA]]</f>
        <v>-3.2558219550294712E-2</v>
      </c>
      <c r="U492" s="1">
        <f>(Table2[[#This Row],[Close Price]]-Table2[[#This Row],[200D EMA]])/Table2[[#This Row],[200D EMA]]</f>
        <v>3.4572570478245634E-2</v>
      </c>
      <c r="V492">
        <v>1.0197113328485099</v>
      </c>
      <c r="W492">
        <v>785.1</v>
      </c>
      <c r="X492">
        <v>795</v>
      </c>
      <c r="Y492">
        <v>765.4</v>
      </c>
      <c r="Z492">
        <v>795</v>
      </c>
      <c r="AA492">
        <v>765.4</v>
      </c>
      <c r="AB492">
        <v>825.95</v>
      </c>
      <c r="AC492" s="1">
        <f>(Table2[[#This Row],[Close Price]]/Table2[[#This Row],[Day Low]])-1</f>
        <v>7.3239077824480692E-3</v>
      </c>
      <c r="AD492" s="1">
        <f>(Table2[[#This Row],[Day High]]/Table2[[#This Row],[Close Price]])-1</f>
        <v>5.2475184927609497E-3</v>
      </c>
      <c r="AE492" s="1">
        <f>(Table2[[#This Row],[Close Price]]/Table2[[#This Row],[Current Week Low]])-1</f>
        <v>3.3250587927880826E-2</v>
      </c>
      <c r="AF492" s="1">
        <f>(Table2[[#This Row],[Current Week High]]/Table2[[#This Row],[Close Price]])-1</f>
        <v>5.2475184927609497E-3</v>
      </c>
      <c r="AG492" s="1">
        <f>(Table2[[#This Row],[Close Price]]/Table2[[#This Row],[Current Month Low]])-1</f>
        <v>3.3250587927880826E-2</v>
      </c>
      <c r="AH492" s="1">
        <f>(Table2[[#This Row],[Current Month High]]/Table2[[#This Row],[Close Price]])-1</f>
        <v>4.4382626288171023E-2</v>
      </c>
      <c r="AI492">
        <v>15.318960611999699</v>
      </c>
      <c r="AJ492">
        <v>45.590942562591998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-0.05</v>
      </c>
      <c r="AM492" t="s">
        <v>3227</v>
      </c>
      <c r="AN492">
        <v>-2.29</v>
      </c>
      <c r="AO492" t="s">
        <v>3227</v>
      </c>
      <c r="AP492">
        <v>6.6530931449342995E-2</v>
      </c>
      <c r="AQ492">
        <f>(Table2[[#This Row],[Sharpe Ratio]]-AVERAGE(Table2[Sharpe Ratio]))/_xlfn.STDEV.P(Table2[Sharpe Ratio])</f>
        <v>3.8254441186573424E-2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428</v>
      </c>
      <c r="AT492">
        <f>_xlfn.RANK.AVG(Table2[[#This Row],[6M Return vs Nifty Z-Score]],Table2[6M Return vs Nifty Z-Score])</f>
        <v>615</v>
      </c>
      <c r="AU492">
        <f>_xlfn.RANK.AVG(Table2[[#This Row],[Sharpe Ratio Z-Score]],Table2[Sharpe Ratio Z-Score])</f>
        <v>340</v>
      </c>
      <c r="AV492">
        <f>(Table2[[#This Row],[Rank 1Y]]+Table2[[#This Row],[Rank 6M]]+Table2[[#This Row],[Rank Sharpe]])/3</f>
        <v>461</v>
      </c>
    </row>
    <row r="493" spans="1:48" x14ac:dyDescent="0.3">
      <c r="A493" t="s">
        <v>743</v>
      </c>
      <c r="B493" t="s">
        <v>744</v>
      </c>
      <c r="C493" t="s">
        <v>3167</v>
      </c>
      <c r="D493" t="s">
        <v>258</v>
      </c>
      <c r="E493">
        <v>23472.782264400001</v>
      </c>
      <c r="F493">
        <v>2133.6</v>
      </c>
      <c r="G493">
        <v>-4.0849800166527004</v>
      </c>
      <c r="H493">
        <f>(Table2[[#This Row],[1Y Return vs Nifty]]-AVERAGE(Table2[1Y Return vs Nifty]))/_xlfn.STDEV.P(Table2[1Y Return vs Nifty])</f>
        <v>-0.54387745447131519</v>
      </c>
      <c r="I493">
        <v>21.4317119692913</v>
      </c>
      <c r="J493">
        <f>(Table2[[#This Row],[1M Return vs Nifty]]-AVERAGE(Table2[1M Return vs Nifty]))/_xlfn.STDEV.P(Table2[1M Return vs Nifty])</f>
        <v>2.1733269393697485</v>
      </c>
      <c r="K493">
        <v>-2.79654429487739</v>
      </c>
      <c r="L493">
        <f>(Table2[[#This Row],[6M Return vs Nifty]]-AVERAGE(Table2[6M Return vs Nifty]))/_xlfn.STDEV.P(Table2[6M Return vs Nifty])</f>
        <v>-0.6773093080341861</v>
      </c>
      <c r="M493">
        <v>3.5579978082389498</v>
      </c>
      <c r="N493">
        <f>(Table2[[#This Row],[1W Return vs Nifty]]-AVERAGE(Table2[1W Return vs Nifty]))/_xlfn.STDEV.P(Table2[1W Return vs Nifty])</f>
        <v>1.4957820345295274</v>
      </c>
      <c r="O493">
        <v>1988.31</v>
      </c>
      <c r="P493">
        <v>1912.26917365291</v>
      </c>
      <c r="Q493">
        <v>1852.41333471796</v>
      </c>
      <c r="R493">
        <v>78.363364034914497</v>
      </c>
      <c r="S493" s="1">
        <f>(Table2[[#This Row],[Close Price]]-Table2[[#This Row],[20D EMA]])/Table2[[#This Row],[20D EMA]]</f>
        <v>7.3072106462271968E-2</v>
      </c>
      <c r="T493" s="1">
        <f>(Table2[[#This Row],[Close Price]]-Table2[[#This Row],[50D EMA]])/Table2[[#This Row],[50D EMA]]</f>
        <v>0.11574250602193882</v>
      </c>
      <c r="U493" s="1">
        <f>(Table2[[#This Row],[Close Price]]-Table2[[#This Row],[200D EMA]])/Table2[[#This Row],[200D EMA]]</f>
        <v>0.15179477496303606</v>
      </c>
      <c r="V493">
        <v>0.69352369620100496</v>
      </c>
      <c r="W493">
        <v>2060.5</v>
      </c>
      <c r="X493">
        <v>2139.9</v>
      </c>
      <c r="Y493">
        <v>1946</v>
      </c>
      <c r="Z493">
        <v>2139.9</v>
      </c>
      <c r="AA493">
        <v>1925</v>
      </c>
      <c r="AB493">
        <v>2139.9</v>
      </c>
      <c r="AC493" s="1">
        <f>(Table2[[#This Row],[Close Price]]/Table2[[#This Row],[Day Low]])-1</f>
        <v>3.5476826013103535E-2</v>
      </c>
      <c r="AD493" s="1">
        <f>(Table2[[#This Row],[Day High]]/Table2[[#This Row],[Close Price]])-1</f>
        <v>2.9527559055118058E-3</v>
      </c>
      <c r="AE493" s="1">
        <f>(Table2[[#This Row],[Close Price]]/Table2[[#This Row],[Current Week Low]])-1</f>
        <v>9.6402877697841616E-2</v>
      </c>
      <c r="AF493" s="1">
        <f>(Table2[[#This Row],[Current Week High]]/Table2[[#This Row],[Close Price]])-1</f>
        <v>2.9527559055118058E-3</v>
      </c>
      <c r="AG493" s="1">
        <f>(Table2[[#This Row],[Close Price]]/Table2[[#This Row],[Current Month Low]])-1</f>
        <v>0.10836363636363622</v>
      </c>
      <c r="AH493" s="1">
        <f>(Table2[[#This Row],[Current Month High]]/Table2[[#This Row],[Close Price]])-1</f>
        <v>2.9527559055118058E-3</v>
      </c>
      <c r="AI493">
        <v>15.248875140607399</v>
      </c>
      <c r="AJ493">
        <v>38.356786200635497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-0.05</v>
      </c>
      <c r="AM493" t="s">
        <v>3227</v>
      </c>
      <c r="AN493">
        <v>6.01</v>
      </c>
      <c r="AO493" t="s">
        <v>3226</v>
      </c>
      <c r="AP493">
        <v>6.8272693765671993E-2</v>
      </c>
      <c r="AQ493">
        <f>(Table2[[#This Row],[Sharpe Ratio]]-AVERAGE(Table2[Sharpe Ratio]))/_xlfn.STDEV.P(Table2[Sharpe Ratio])</f>
        <v>5.8514496595678998E-2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2.5064367079894536</v>
      </c>
      <c r="AS493">
        <f>_xlfn.RANK.AVG(Table2[[#This Row],[1Y Return vs Nifty Z-Score]],Table2[1Y Return vs Nifty Z-Score])</f>
        <v>499</v>
      </c>
      <c r="AT493">
        <f>_xlfn.RANK.AVG(Table2[[#This Row],[6M Return vs Nifty Z-Score]],Table2[6M Return vs Nifty Z-Score])</f>
        <v>556</v>
      </c>
      <c r="AU493">
        <f>_xlfn.RANK.AVG(Table2[[#This Row],[Sharpe Ratio Z-Score]],Table2[Sharpe Ratio Z-Score])</f>
        <v>333</v>
      </c>
      <c r="AV493">
        <f>(Table2[[#This Row],[Rank 1Y]]+Table2[[#This Row],[Rank 6M]]+Table2[[#This Row],[Rank Sharpe]])/3</f>
        <v>462.66666666666669</v>
      </c>
    </row>
    <row r="494" spans="1:48" x14ac:dyDescent="0.3">
      <c r="A494" t="s">
        <v>1826</v>
      </c>
      <c r="B494" t="s">
        <v>1827</v>
      </c>
      <c r="C494" t="s">
        <v>3174</v>
      </c>
      <c r="D494" t="s">
        <v>206</v>
      </c>
      <c r="E494">
        <v>4292.2545530400002</v>
      </c>
      <c r="F494">
        <v>168.8</v>
      </c>
      <c r="G494">
        <v>-4.9014599979209397</v>
      </c>
      <c r="H494">
        <f>(Table2[[#This Row],[1Y Return vs Nifty]]-AVERAGE(Table2[1Y Return vs Nifty]))/_xlfn.STDEV.P(Table2[1Y Return vs Nifty])</f>
        <v>-0.55730532353286633</v>
      </c>
      <c r="I494">
        <v>-11.4492607628963</v>
      </c>
      <c r="J494">
        <f>(Table2[[#This Row],[1M Return vs Nifty]]-AVERAGE(Table2[1M Return vs Nifty]))/_xlfn.STDEV.P(Table2[1M Return vs Nifty])</f>
        <v>-0.96917250780741659</v>
      </c>
      <c r="K494">
        <v>5.3456361622969704</v>
      </c>
      <c r="L494">
        <f>(Table2[[#This Row],[6M Return vs Nifty]]-AVERAGE(Table2[6M Return vs Nifty]))/_xlfn.STDEV.P(Table2[6M Return vs Nifty])</f>
        <v>-0.44633384835623863</v>
      </c>
      <c r="M494">
        <v>-2.9818388278811701</v>
      </c>
      <c r="N494">
        <f>(Table2[[#This Row],[1W Return vs Nifty]]-AVERAGE(Table2[1W Return vs Nifty]))/_xlfn.STDEV.P(Table2[1W Return vs Nifty])</f>
        <v>-6.4775868610520634E-2</v>
      </c>
      <c r="O494">
        <v>172.15</v>
      </c>
      <c r="P494">
        <v>179.97021546461499</v>
      </c>
      <c r="Q494">
        <v>171.275933925972</v>
      </c>
      <c r="R494">
        <v>42.885385363603604</v>
      </c>
      <c r="S494" s="1">
        <f>(Table2[[#This Row],[Close Price]]-Table2[[#This Row],[20D EMA]])/Table2[[#This Row],[20D EMA]]</f>
        <v>-1.9459773453383643E-2</v>
      </c>
      <c r="T494" s="1">
        <f>(Table2[[#This Row],[Close Price]]-Table2[[#This Row],[50D EMA]])/Table2[[#This Row],[50D EMA]]</f>
        <v>-6.206702278917494E-2</v>
      </c>
      <c r="U494" s="1">
        <f>(Table2[[#This Row],[Close Price]]-Table2[[#This Row],[200D EMA]])/Table2[[#This Row],[200D EMA]]</f>
        <v>-1.4455819152281616E-2</v>
      </c>
      <c r="V494">
        <v>0.47873102951747398</v>
      </c>
      <c r="W494">
        <v>166.75</v>
      </c>
      <c r="X494">
        <v>169.75</v>
      </c>
      <c r="Y494">
        <v>162.27000000000001</v>
      </c>
      <c r="Z494">
        <v>171.6</v>
      </c>
      <c r="AA494">
        <v>162.27000000000001</v>
      </c>
      <c r="AB494">
        <v>171.9</v>
      </c>
      <c r="AC494" s="1">
        <f>(Table2[[#This Row],[Close Price]]/Table2[[#This Row],[Day Low]])-1</f>
        <v>1.2293853073463312E-2</v>
      </c>
      <c r="AD494" s="1">
        <f>(Table2[[#This Row],[Day High]]/Table2[[#This Row],[Close Price]])-1</f>
        <v>5.6279620853079138E-3</v>
      </c>
      <c r="AE494" s="1">
        <f>(Table2[[#This Row],[Close Price]]/Table2[[#This Row],[Current Week Low]])-1</f>
        <v>4.0241572687496063E-2</v>
      </c>
      <c r="AF494" s="1">
        <f>(Table2[[#This Row],[Current Week High]]/Table2[[#This Row],[Close Price]])-1</f>
        <v>1.6587677725118377E-2</v>
      </c>
      <c r="AG494" s="1">
        <f>(Table2[[#This Row],[Close Price]]/Table2[[#This Row],[Current Month Low]])-1</f>
        <v>4.0241572687496063E-2</v>
      </c>
      <c r="AH494" s="1">
        <f>(Table2[[#This Row],[Current Month High]]/Table2[[#This Row],[Close Price]])-1</f>
        <v>1.836492890995256E-2</v>
      </c>
      <c r="AI494">
        <v>33.708530805687097</v>
      </c>
      <c r="AJ494">
        <v>33.915113050376803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-0.22</v>
      </c>
      <c r="AM494" t="s">
        <v>3227</v>
      </c>
      <c r="AN494">
        <v>-1.71</v>
      </c>
      <c r="AO494" t="s">
        <v>3227</v>
      </c>
      <c r="AP494">
        <v>3.7822146929787998E-2</v>
      </c>
      <c r="AQ494">
        <f>(Table2[[#This Row],[Sharpe Ratio]]-AVERAGE(Table2[Sharpe Ratio]))/_xlfn.STDEV.P(Table2[Sharpe Ratio])</f>
        <v>-0.29568409890088548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507</v>
      </c>
      <c r="AT494">
        <f>_xlfn.RANK.AVG(Table2[[#This Row],[6M Return vs Nifty Z-Score]],Table2[6M Return vs Nifty Z-Score])</f>
        <v>465</v>
      </c>
      <c r="AU494">
        <f>_xlfn.RANK.AVG(Table2[[#This Row],[Sharpe Ratio Z-Score]],Table2[Sharpe Ratio Z-Score])</f>
        <v>417</v>
      </c>
      <c r="AV494">
        <f>(Table2[[#This Row],[Rank 1Y]]+Table2[[#This Row],[Rank 6M]]+Table2[[#This Row],[Rank Sharpe]])/3</f>
        <v>463</v>
      </c>
    </row>
    <row r="495" spans="1:48" x14ac:dyDescent="0.3">
      <c r="A495" t="s">
        <v>859</v>
      </c>
      <c r="B495" t="s">
        <v>860</v>
      </c>
      <c r="C495" t="s">
        <v>3180</v>
      </c>
      <c r="D495" t="s">
        <v>535</v>
      </c>
      <c r="E495">
        <v>18709.170954544999</v>
      </c>
      <c r="F495">
        <v>1654.85</v>
      </c>
      <c r="G495">
        <v>11.7883167646179</v>
      </c>
      <c r="H495">
        <f>(Table2[[#This Row],[1Y Return vs Nifty]]-AVERAGE(Table2[1Y Return vs Nifty]))/_xlfn.STDEV.P(Table2[1Y Return vs Nifty])</f>
        <v>-0.28282445177189125</v>
      </c>
      <c r="I495">
        <v>-3.5764054677175898</v>
      </c>
      <c r="J495">
        <f>(Table2[[#This Row],[1M Return vs Nifty]]-AVERAGE(Table2[1M Return vs Nifty]))/_xlfn.STDEV.P(Table2[1M Return vs Nifty])</f>
        <v>-0.2167481919481056</v>
      </c>
      <c r="K495">
        <v>6.6263873165836902</v>
      </c>
      <c r="L495">
        <f>(Table2[[#This Row],[6M Return vs Nifty]]-AVERAGE(Table2[6M Return vs Nifty]))/_xlfn.STDEV.P(Table2[6M Return vs Nifty])</f>
        <v>-0.41000180092123267</v>
      </c>
      <c r="M495">
        <v>1.1606292699134899</v>
      </c>
      <c r="N495">
        <f>(Table2[[#This Row],[1W Return vs Nifty]]-AVERAGE(Table2[1W Return vs Nifty]))/_xlfn.STDEV.P(Table2[1W Return vs Nifty])</f>
        <v>0.92371385800047912</v>
      </c>
      <c r="O495">
        <v>1627.24</v>
      </c>
      <c r="P495">
        <v>1658.9072802870801</v>
      </c>
      <c r="Q495">
        <v>1601.1977231277499</v>
      </c>
      <c r="R495">
        <v>57.195952785327201</v>
      </c>
      <c r="S495" s="1">
        <f>(Table2[[#This Row],[Close Price]]-Table2[[#This Row],[20D EMA]])/Table2[[#This Row],[20D EMA]]</f>
        <v>1.6967380349548866E-2</v>
      </c>
      <c r="T495" s="1">
        <f>(Table2[[#This Row],[Close Price]]-Table2[[#This Row],[50D EMA]])/Table2[[#This Row],[50D EMA]]</f>
        <v>-2.4457547056988306E-3</v>
      </c>
      <c r="U495" s="1">
        <f>(Table2[[#This Row],[Close Price]]-Table2[[#This Row],[200D EMA]])/Table2[[#This Row],[200D EMA]]</f>
        <v>3.3507590035443374E-2</v>
      </c>
      <c r="V495">
        <v>2.2210564704330702</v>
      </c>
      <c r="W495">
        <v>1643.25</v>
      </c>
      <c r="X495">
        <v>1663.25</v>
      </c>
      <c r="Y495">
        <v>1519</v>
      </c>
      <c r="Z495">
        <v>1760</v>
      </c>
      <c r="AA495">
        <v>1519</v>
      </c>
      <c r="AB495">
        <v>1760</v>
      </c>
      <c r="AC495" s="1">
        <f>(Table2[[#This Row],[Close Price]]/Table2[[#This Row],[Day Low]])-1</f>
        <v>7.0591815000760061E-3</v>
      </c>
      <c r="AD495" s="1">
        <f>(Table2[[#This Row],[Day High]]/Table2[[#This Row],[Close Price]])-1</f>
        <v>5.075988760310679E-3</v>
      </c>
      <c r="AE495" s="1">
        <f>(Table2[[#This Row],[Close Price]]/Table2[[#This Row],[Current Week Low]])-1</f>
        <v>8.9433838051349523E-2</v>
      </c>
      <c r="AF495" s="1">
        <f>(Table2[[#This Row],[Current Week High]]/Table2[[#This Row],[Close Price]])-1</f>
        <v>6.3540502160316814E-2</v>
      </c>
      <c r="AG495" s="1">
        <f>(Table2[[#This Row],[Close Price]]/Table2[[#This Row],[Current Month Low]])-1</f>
        <v>8.9433838051349523E-2</v>
      </c>
      <c r="AH495" s="1">
        <f>(Table2[[#This Row],[Current Month High]]/Table2[[#This Row],[Close Price]])-1</f>
        <v>6.3540502160316814E-2</v>
      </c>
      <c r="AI495">
        <v>14.931866936580301</v>
      </c>
      <c r="AJ495">
        <v>45.570900774102697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-0.16</v>
      </c>
      <c r="AM495" t="s">
        <v>3227</v>
      </c>
      <c r="AN495">
        <v>3.33</v>
      </c>
      <c r="AO495" t="s">
        <v>3226</v>
      </c>
      <c r="AQ495">
        <f>(Table2[[#This Row],[Sharpe Ratio]]-AVERAGE(Table2[Sharpe Ratio]))/_xlfn.STDEV.P(Table2[Sharpe Ratio])</f>
        <v>-0.73562862250492922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387</v>
      </c>
      <c r="AT495">
        <f>_xlfn.RANK.AVG(Table2[[#This Row],[6M Return vs Nifty Z-Score]],Table2[6M Return vs Nifty Z-Score])</f>
        <v>451</v>
      </c>
      <c r="AU495">
        <f>_xlfn.RANK.AVG(Table2[[#This Row],[Sharpe Ratio Z-Score]],Table2[Sharpe Ratio Z-Score])</f>
        <v>551.5</v>
      </c>
      <c r="AV495">
        <f>(Table2[[#This Row],[Rank 1Y]]+Table2[[#This Row],[Rank 6M]]+Table2[[#This Row],[Rank Sharpe]])/3</f>
        <v>463.16666666666669</v>
      </c>
    </row>
    <row r="496" spans="1:48" x14ac:dyDescent="0.3">
      <c r="A496" t="s">
        <v>801</v>
      </c>
      <c r="B496" t="s">
        <v>802</v>
      </c>
      <c r="C496" t="s">
        <v>3172</v>
      </c>
      <c r="D496" t="s">
        <v>279</v>
      </c>
      <c r="E496">
        <v>20699.311426439999</v>
      </c>
      <c r="F496">
        <v>415.7</v>
      </c>
      <c r="G496">
        <v>-1.16716829848917</v>
      </c>
      <c r="H496">
        <f>(Table2[[#This Row],[1Y Return vs Nifty]]-AVERAGE(Table2[1Y Return vs Nifty]))/_xlfn.STDEV.P(Table2[1Y Return vs Nifty])</f>
        <v>-0.49589098254716441</v>
      </c>
      <c r="I496">
        <v>2.9873828755607299</v>
      </c>
      <c r="J496">
        <f>(Table2[[#This Row],[1M Return vs Nifty]]-AVERAGE(Table2[1M Return vs Nifty]))/_xlfn.STDEV.P(Table2[1M Return vs Nifty])</f>
        <v>0.41056601217056699</v>
      </c>
      <c r="K496">
        <v>-14.651659772087999</v>
      </c>
      <c r="L496">
        <f>(Table2[[#This Row],[6M Return vs Nifty]]-AVERAGE(Table2[6M Return vs Nifty]))/_xlfn.STDEV.P(Table2[6M Return vs Nifty])</f>
        <v>-1.0136124348546081</v>
      </c>
      <c r="M496">
        <v>0.44018897609338198</v>
      </c>
      <c r="N496">
        <f>(Table2[[#This Row],[1W Return vs Nifty]]-AVERAGE(Table2[1W Return vs Nifty]))/_xlfn.STDEV.P(Table2[1W Return vs Nifty])</f>
        <v>0.75179996216217071</v>
      </c>
      <c r="O496">
        <v>403.35</v>
      </c>
      <c r="P496">
        <v>387.42631631945397</v>
      </c>
      <c r="Q496">
        <v>376.27699873116399</v>
      </c>
      <c r="R496">
        <v>65.618553445153097</v>
      </c>
      <c r="S496" s="1">
        <f>(Table2[[#This Row],[Close Price]]-Table2[[#This Row],[20D EMA]])/Table2[[#This Row],[20D EMA]]</f>
        <v>3.0618569480599888E-2</v>
      </c>
      <c r="T496" s="1">
        <f>(Table2[[#This Row],[Close Price]]-Table2[[#This Row],[50D EMA]])/Table2[[#This Row],[50D EMA]]</f>
        <v>7.2978221895574152E-2</v>
      </c>
      <c r="U496" s="1">
        <f>(Table2[[#This Row],[Close Price]]-Table2[[#This Row],[200D EMA]])/Table2[[#This Row],[200D EMA]]</f>
        <v>0.1047712228006854</v>
      </c>
      <c r="V496">
        <v>0.51211405848875602</v>
      </c>
      <c r="W496">
        <v>414</v>
      </c>
      <c r="X496">
        <v>420.75</v>
      </c>
      <c r="Y496">
        <v>405.3</v>
      </c>
      <c r="Z496">
        <v>421</v>
      </c>
      <c r="AA496">
        <v>398.75</v>
      </c>
      <c r="AB496">
        <v>422.5</v>
      </c>
      <c r="AC496" s="1">
        <f>(Table2[[#This Row],[Close Price]]/Table2[[#This Row],[Day Low]])-1</f>
        <v>4.1062801932367776E-3</v>
      </c>
      <c r="AD496" s="1">
        <f>(Table2[[#This Row],[Day High]]/Table2[[#This Row],[Close Price]])-1</f>
        <v>1.2148183786384381E-2</v>
      </c>
      <c r="AE496" s="1">
        <f>(Table2[[#This Row],[Close Price]]/Table2[[#This Row],[Current Week Low]])-1</f>
        <v>2.5660004934616287E-2</v>
      </c>
      <c r="AF496" s="1">
        <f>(Table2[[#This Row],[Current Week High]]/Table2[[#This Row],[Close Price]])-1</f>
        <v>1.2749579023334068E-2</v>
      </c>
      <c r="AG496" s="1">
        <f>(Table2[[#This Row],[Close Price]]/Table2[[#This Row],[Current Month Low]])-1</f>
        <v>4.2507836990595571E-2</v>
      </c>
      <c r="AH496" s="1">
        <f>(Table2[[#This Row],[Current Month High]]/Table2[[#This Row],[Close Price]])-1</f>
        <v>1.635795044503241E-2</v>
      </c>
      <c r="AI496">
        <v>34.231416887178199</v>
      </c>
      <c r="AJ496">
        <v>33.622629379620598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-0.02</v>
      </c>
      <c r="AM496" t="s">
        <v>3227</v>
      </c>
      <c r="AN496">
        <v>1.41</v>
      </c>
      <c r="AO496" t="s">
        <v>3226</v>
      </c>
      <c r="AP496">
        <v>9.7450663552246006E-2</v>
      </c>
      <c r="AQ496">
        <f>(Table2[[#This Row],[Sharpe Ratio]]-AVERAGE(Table2[Sharpe Ratio]))/_xlfn.STDEV.P(Table2[Sharpe Ratio])</f>
        <v>0.39791056634595423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5.0773123276919518E-2</v>
      </c>
      <c r="AS496">
        <f>_xlfn.RANK.AVG(Table2[[#This Row],[1Y Return vs Nifty Z-Score]],Table2[1Y Return vs Nifty Z-Score])</f>
        <v>484</v>
      </c>
      <c r="AT496">
        <f>_xlfn.RANK.AVG(Table2[[#This Row],[6M Return vs Nifty Z-Score]],Table2[6M Return vs Nifty Z-Score])</f>
        <v>671</v>
      </c>
      <c r="AU496">
        <f>_xlfn.RANK.AVG(Table2[[#This Row],[Sharpe Ratio Z-Score]],Table2[Sharpe Ratio Z-Score])</f>
        <v>236</v>
      </c>
      <c r="AV496">
        <f>(Table2[[#This Row],[Rank 1Y]]+Table2[[#This Row],[Rank 6M]]+Table2[[#This Row],[Rank Sharpe]])/3</f>
        <v>463.66666666666669</v>
      </c>
    </row>
    <row r="497" spans="1:48" x14ac:dyDescent="0.3">
      <c r="A497" t="s">
        <v>623</v>
      </c>
      <c r="B497" t="s">
        <v>624</v>
      </c>
      <c r="C497" t="s">
        <v>3177</v>
      </c>
      <c r="D497" t="s">
        <v>625</v>
      </c>
      <c r="E497">
        <v>31256.192748759899</v>
      </c>
      <c r="F497">
        <v>1286.8</v>
      </c>
      <c r="G497">
        <v>-26.2236046474079</v>
      </c>
      <c r="H497">
        <f>(Table2[[#This Row],[1Y Return vs Nifty]]-AVERAGE(Table2[1Y Return vs Nifty]))/_xlfn.STDEV.P(Table2[1Y Return vs Nifty])</f>
        <v>-0.90797034047552017</v>
      </c>
      <c r="I497">
        <v>8.4384376498020401</v>
      </c>
      <c r="J497">
        <f>(Table2[[#This Row],[1M Return vs Nifty]]-AVERAGE(Table2[1M Return vs Nifty]))/_xlfn.STDEV.P(Table2[1M Return vs Nifty])</f>
        <v>0.9315340733683749</v>
      </c>
      <c r="K497">
        <v>26.316651144718499</v>
      </c>
      <c r="L497">
        <f>(Table2[[#This Row],[6M Return vs Nifty]]-AVERAGE(Table2[6M Return vs Nifty]))/_xlfn.STDEV.P(Table2[6M Return vs Nifty])</f>
        <v>0.14856697101947339</v>
      </c>
      <c r="M497">
        <v>-3.9584142284134902</v>
      </c>
      <c r="N497">
        <f>(Table2[[#This Row],[1W Return vs Nifty]]-AVERAGE(Table2[1W Return vs Nifty]))/_xlfn.STDEV.P(Table2[1W Return vs Nifty])</f>
        <v>-0.29780958858078166</v>
      </c>
      <c r="O497">
        <v>1228.75</v>
      </c>
      <c r="P497">
        <v>1168.90056232493</v>
      </c>
      <c r="Q497">
        <v>1121.34148436847</v>
      </c>
      <c r="R497">
        <v>67.006810697942498</v>
      </c>
      <c r="S497" s="1">
        <f>(Table2[[#This Row],[Close Price]]-Table2[[#This Row],[20D EMA]])/Table2[[#This Row],[20D EMA]]</f>
        <v>4.7243133265513694E-2</v>
      </c>
      <c r="T497" s="1">
        <f>(Table2[[#This Row],[Close Price]]-Table2[[#This Row],[50D EMA]])/Table2[[#This Row],[50D EMA]]</f>
        <v>0.10086353063306713</v>
      </c>
      <c r="U497" s="1">
        <f>(Table2[[#This Row],[Close Price]]-Table2[[#This Row],[200D EMA]])/Table2[[#This Row],[200D EMA]]</f>
        <v>0.14755408404845985</v>
      </c>
      <c r="V497">
        <v>1.1722050167906199</v>
      </c>
      <c r="W497">
        <v>1265</v>
      </c>
      <c r="X497">
        <v>1299.95</v>
      </c>
      <c r="Y497">
        <v>1216</v>
      </c>
      <c r="Z497">
        <v>1299.95</v>
      </c>
      <c r="AA497">
        <v>1216</v>
      </c>
      <c r="AB497">
        <v>1300.2</v>
      </c>
      <c r="AC497" s="1">
        <f>(Table2[[#This Row],[Close Price]]/Table2[[#This Row],[Day Low]])-1</f>
        <v>1.7233201581027702E-2</v>
      </c>
      <c r="AD497" s="1">
        <f>(Table2[[#This Row],[Day High]]/Table2[[#This Row],[Close Price]])-1</f>
        <v>1.0219148274790202E-2</v>
      </c>
      <c r="AE497" s="1">
        <f>(Table2[[#This Row],[Close Price]]/Table2[[#This Row],[Current Week Low]])-1</f>
        <v>5.8223684210526372E-2</v>
      </c>
      <c r="AF497" s="1">
        <f>(Table2[[#This Row],[Current Week High]]/Table2[[#This Row],[Close Price]])-1</f>
        <v>1.0219148274790202E-2</v>
      </c>
      <c r="AG497" s="1">
        <f>(Table2[[#This Row],[Close Price]]/Table2[[#This Row],[Current Month Low]])-1</f>
        <v>5.8223684210526372E-2</v>
      </c>
      <c r="AH497" s="1">
        <f>(Table2[[#This Row],[Current Month High]]/Table2[[#This Row],[Close Price]])-1</f>
        <v>1.0413428660242641E-2</v>
      </c>
      <c r="AI497">
        <v>15.627914205781799</v>
      </c>
      <c r="AJ497">
        <v>45.228824558433402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0.06</v>
      </c>
      <c r="AM497" t="s">
        <v>3226</v>
      </c>
      <c r="AN497">
        <v>4.95</v>
      </c>
      <c r="AO497" t="s">
        <v>3226</v>
      </c>
      <c r="AP497">
        <v>1.6806041865252998E-2</v>
      </c>
      <c r="AQ497">
        <f>(Table2[[#This Row],[Sharpe Ratio]]-AVERAGE(Table2[Sharpe Ratio]))/_xlfn.STDEV.P(Table2[Sharpe Ratio])</f>
        <v>-0.54014193858389592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-0.66582082325234948</v>
      </c>
      <c r="AS497">
        <f>_xlfn.RANK.AVG(Table2[[#This Row],[1Y Return vs Nifty Z-Score]],Table2[1Y Return vs Nifty Z-Score])</f>
        <v>642</v>
      </c>
      <c r="AT497">
        <f>_xlfn.RANK.AVG(Table2[[#This Row],[6M Return vs Nifty Z-Score]],Table2[6M Return vs Nifty Z-Score])</f>
        <v>267</v>
      </c>
      <c r="AU497">
        <f>_xlfn.RANK.AVG(Table2[[#This Row],[Sharpe Ratio Z-Score]],Table2[Sharpe Ratio Z-Score])</f>
        <v>483</v>
      </c>
      <c r="AV497">
        <f>(Table2[[#This Row],[Rank 1Y]]+Table2[[#This Row],[Rank 6M]]+Table2[[#This Row],[Rank Sharpe]])/3</f>
        <v>464</v>
      </c>
    </row>
    <row r="498" spans="1:48" x14ac:dyDescent="0.3">
      <c r="A498" t="s">
        <v>770</v>
      </c>
      <c r="B498" t="s">
        <v>771</v>
      </c>
      <c r="C498" t="s">
        <v>3168</v>
      </c>
      <c r="D498" t="s">
        <v>543</v>
      </c>
      <c r="E498">
        <v>22098.827294775001</v>
      </c>
      <c r="F498">
        <v>2451.75</v>
      </c>
      <c r="G498">
        <v>13.2650890996646</v>
      </c>
      <c r="H498">
        <f>(Table2[[#This Row],[1Y Return vs Nifty]]-AVERAGE(Table2[1Y Return vs Nifty]))/_xlfn.STDEV.P(Table2[1Y Return vs Nifty])</f>
        <v>-0.25853738288634859</v>
      </c>
      <c r="I498">
        <v>8.4715889103062292</v>
      </c>
      <c r="J498">
        <f>(Table2[[#This Row],[1M Return vs Nifty]]-AVERAGE(Table2[1M Return vs Nifty]))/_xlfn.STDEV.P(Table2[1M Return vs Nifty])</f>
        <v>0.93470240475127409</v>
      </c>
      <c r="K498">
        <v>-14.5892533808052</v>
      </c>
      <c r="L498">
        <f>(Table2[[#This Row],[6M Return vs Nifty]]-AVERAGE(Table2[6M Return vs Nifty]))/_xlfn.STDEV.P(Table2[6M Return vs Nifty])</f>
        <v>-1.011842105028439</v>
      </c>
      <c r="M498">
        <v>-6.9504716290934603</v>
      </c>
      <c r="N498">
        <f>(Table2[[#This Row],[1W Return vs Nifty]]-AVERAGE(Table2[1W Return vs Nifty]))/_xlfn.STDEV.P(Table2[1W Return vs Nifty])</f>
        <v>-1.0117844297092189</v>
      </c>
      <c r="O498">
        <v>2454.09</v>
      </c>
      <c r="P498">
        <v>2422.8689893942101</v>
      </c>
      <c r="Q498">
        <v>2498.6952008604799</v>
      </c>
      <c r="R498">
        <v>47.544692904384199</v>
      </c>
      <c r="S498" s="1">
        <f>(Table2[[#This Row],[Close Price]]-Table2[[#This Row],[20D EMA]])/Table2[[#This Row],[20D EMA]]</f>
        <v>-9.5351026245987119E-4</v>
      </c>
      <c r="T498" s="1">
        <f>(Table2[[#This Row],[Close Price]]-Table2[[#This Row],[50D EMA]])/Table2[[#This Row],[50D EMA]]</f>
        <v>1.1920170150434358E-2</v>
      </c>
      <c r="U498" s="1">
        <f>(Table2[[#This Row],[Close Price]]-Table2[[#This Row],[200D EMA]])/Table2[[#This Row],[200D EMA]]</f>
        <v>-1.8787886111244489E-2</v>
      </c>
      <c r="V498">
        <v>0.48468880063861502</v>
      </c>
      <c r="W498">
        <v>2408</v>
      </c>
      <c r="X498">
        <v>2465</v>
      </c>
      <c r="Y498">
        <v>2315.15</v>
      </c>
      <c r="Z498">
        <v>2506.1999999999998</v>
      </c>
      <c r="AA498">
        <v>2315.15</v>
      </c>
      <c r="AB498">
        <v>2628.65</v>
      </c>
      <c r="AC498" s="1">
        <f>(Table2[[#This Row],[Close Price]]/Table2[[#This Row],[Day Low]])-1</f>
        <v>1.8168604651162878E-2</v>
      </c>
      <c r="AD498" s="1">
        <f>(Table2[[#This Row],[Day High]]/Table2[[#This Row],[Close Price]])-1</f>
        <v>5.4043030488426513E-3</v>
      </c>
      <c r="AE498" s="1">
        <f>(Table2[[#This Row],[Close Price]]/Table2[[#This Row],[Current Week Low]])-1</f>
        <v>5.9002656415350963E-2</v>
      </c>
      <c r="AF498" s="1">
        <f>(Table2[[#This Row],[Current Week High]]/Table2[[#This Row],[Close Price]])-1</f>
        <v>2.2208626491281747E-2</v>
      </c>
      <c r="AG498" s="1">
        <f>(Table2[[#This Row],[Close Price]]/Table2[[#This Row],[Current Month Low]])-1</f>
        <v>5.9002656415350963E-2</v>
      </c>
      <c r="AH498" s="1">
        <f>(Table2[[#This Row],[Current Month High]]/Table2[[#This Row],[Close Price]])-1</f>
        <v>7.2152544101152349E-2</v>
      </c>
      <c r="AI498">
        <v>58.906903232384998</v>
      </c>
      <c r="AJ498">
        <v>43.797653958944203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-7.0000000000000007E-2</v>
      </c>
      <c r="AM498" t="s">
        <v>3227</v>
      </c>
      <c r="AN498">
        <v>-6.48</v>
      </c>
      <c r="AO498" t="s">
        <v>3227</v>
      </c>
      <c r="AP498">
        <v>6.4633311676272995E-2</v>
      </c>
      <c r="AQ498">
        <f>(Table2[[#This Row],[Sharpe Ratio]]-AVERAGE(Table2[Sharpe Ratio]))/_xlfn.STDEV.P(Table2[Sharpe Ratio])</f>
        <v>1.6181462923475807E-2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378</v>
      </c>
      <c r="AT498">
        <f>_xlfn.RANK.AVG(Table2[[#This Row],[6M Return vs Nifty Z-Score]],Table2[6M Return vs Nifty Z-Score])</f>
        <v>668</v>
      </c>
      <c r="AU498">
        <f>_xlfn.RANK.AVG(Table2[[#This Row],[Sharpe Ratio Z-Score]],Table2[Sharpe Ratio Z-Score])</f>
        <v>347</v>
      </c>
      <c r="AV498">
        <f>(Table2[[#This Row],[Rank 1Y]]+Table2[[#This Row],[Rank 6M]]+Table2[[#This Row],[Rank Sharpe]])/3</f>
        <v>464.33333333333331</v>
      </c>
    </row>
    <row r="499" spans="1:48" x14ac:dyDescent="0.3">
      <c r="A499" t="s">
        <v>1901</v>
      </c>
      <c r="B499" t="s">
        <v>1902</v>
      </c>
      <c r="C499" t="s">
        <v>3175</v>
      </c>
      <c r="D499" t="s">
        <v>127</v>
      </c>
      <c r="E499">
        <v>3834.529195096</v>
      </c>
      <c r="F499">
        <v>212.77</v>
      </c>
      <c r="G499">
        <v>-19.795491692945401</v>
      </c>
      <c r="H499">
        <f>(Table2[[#This Row],[1Y Return vs Nifty]]-AVERAGE(Table2[1Y Return vs Nifty]))/_xlfn.STDEV.P(Table2[1Y Return vs Nifty])</f>
        <v>-0.80225328550093444</v>
      </c>
      <c r="I499">
        <v>-13.3080223879575</v>
      </c>
      <c r="J499">
        <f>(Table2[[#This Row],[1M Return vs Nifty]]-AVERAGE(Table2[1M Return vs Nifty]))/_xlfn.STDEV.P(Table2[1M Return vs Nifty])</f>
        <v>-1.1468180241601298</v>
      </c>
      <c r="K499">
        <v>1.7341554525930101</v>
      </c>
      <c r="L499">
        <f>(Table2[[#This Row],[6M Return vs Nifty]]-AVERAGE(Table2[6M Return vs Nifty]))/_xlfn.STDEV.P(Table2[6M Return vs Nifty])</f>
        <v>-0.54878348349137018</v>
      </c>
      <c r="M499">
        <v>-3.1593990340021598</v>
      </c>
      <c r="N499">
        <f>(Table2[[#This Row],[1W Return vs Nifty]]-AVERAGE(Table2[1W Return vs Nifty]))/_xlfn.STDEV.P(Table2[1W Return vs Nifty])</f>
        <v>-0.1071458846159475</v>
      </c>
      <c r="O499">
        <v>216.45</v>
      </c>
      <c r="P499">
        <v>223.60336595771599</v>
      </c>
      <c r="Q499">
        <v>213.98262444129</v>
      </c>
      <c r="R499">
        <v>48.247398210267598</v>
      </c>
      <c r="S499" s="1">
        <f>(Table2[[#This Row],[Close Price]]-Table2[[#This Row],[20D EMA]])/Table2[[#This Row],[20D EMA]]</f>
        <v>-1.7001617001616901E-2</v>
      </c>
      <c r="T499" s="1">
        <f>(Table2[[#This Row],[Close Price]]-Table2[[#This Row],[50D EMA]])/Table2[[#This Row],[50D EMA]]</f>
        <v>-4.8449028981811491E-2</v>
      </c>
      <c r="U499" s="1">
        <f>(Table2[[#This Row],[Close Price]]-Table2[[#This Row],[200D EMA]])/Table2[[#This Row],[200D EMA]]</f>
        <v>-5.6669294736250648E-3</v>
      </c>
      <c r="V499">
        <v>0.488014057611243</v>
      </c>
      <c r="W499">
        <v>208.74</v>
      </c>
      <c r="X499">
        <v>215.69</v>
      </c>
      <c r="Y499">
        <v>203</v>
      </c>
      <c r="Z499">
        <v>215.69</v>
      </c>
      <c r="AA499">
        <v>203</v>
      </c>
      <c r="AB499">
        <v>218.97</v>
      </c>
      <c r="AC499" s="1">
        <f>(Table2[[#This Row],[Close Price]]/Table2[[#This Row],[Day Low]])-1</f>
        <v>1.9306314074925668E-2</v>
      </c>
      <c r="AD499" s="1">
        <f>(Table2[[#This Row],[Day High]]/Table2[[#This Row],[Close Price]])-1</f>
        <v>1.3723739248954203E-2</v>
      </c>
      <c r="AE499" s="1">
        <f>(Table2[[#This Row],[Close Price]]/Table2[[#This Row],[Current Week Low]])-1</f>
        <v>4.8128078817734066E-2</v>
      </c>
      <c r="AF499" s="1">
        <f>(Table2[[#This Row],[Current Week High]]/Table2[[#This Row],[Close Price]])-1</f>
        <v>1.3723739248954203E-2</v>
      </c>
      <c r="AG499" s="1">
        <f>(Table2[[#This Row],[Close Price]]/Table2[[#This Row],[Current Month Low]])-1</f>
        <v>4.8128078817734066E-2</v>
      </c>
      <c r="AH499" s="1">
        <f>(Table2[[#This Row],[Current Month High]]/Table2[[#This Row],[Close Price]])-1</f>
        <v>2.9139446350519238E-2</v>
      </c>
      <c r="AI499">
        <v>29.2240447431498</v>
      </c>
      <c r="AJ499">
        <v>33.775542282301103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0.03</v>
      </c>
      <c r="AM499" t="s">
        <v>3226</v>
      </c>
      <c r="AN499">
        <v>-5.37</v>
      </c>
      <c r="AO499" t="s">
        <v>3227</v>
      </c>
      <c r="AP499">
        <v>8.4490910260485996E-2</v>
      </c>
      <c r="AQ499">
        <f>(Table2[[#This Row],[Sharpe Ratio]]-AVERAGE(Table2[Sharpe Ratio]))/_xlfn.STDEV.P(Table2[Sharpe Ratio])</f>
        <v>0.24716363760725679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607</v>
      </c>
      <c r="AT499">
        <f>_xlfn.RANK.AVG(Table2[[#This Row],[6M Return vs Nifty Z-Score]],Table2[6M Return vs Nifty Z-Score])</f>
        <v>508</v>
      </c>
      <c r="AU499">
        <f>_xlfn.RANK.AVG(Table2[[#This Row],[Sharpe Ratio Z-Score]],Table2[Sharpe Ratio Z-Score])</f>
        <v>279</v>
      </c>
      <c r="AV499">
        <f>(Table2[[#This Row],[Rank 1Y]]+Table2[[#This Row],[Rank 6M]]+Table2[[#This Row],[Rank Sharpe]])/3</f>
        <v>464.66666666666669</v>
      </c>
    </row>
    <row r="500" spans="1:48" x14ac:dyDescent="0.3">
      <c r="A500" t="s">
        <v>883</v>
      </c>
      <c r="B500" t="s">
        <v>884</v>
      </c>
      <c r="C500" t="s">
        <v>3169</v>
      </c>
      <c r="D500" t="s">
        <v>27</v>
      </c>
      <c r="E500">
        <v>17957.966100221998</v>
      </c>
      <c r="F500">
        <v>91.86</v>
      </c>
      <c r="G500">
        <v>-37.069171892545199</v>
      </c>
      <c r="H500">
        <f>(Table2[[#This Row],[1Y Return vs Nifty]]-AVERAGE(Table2[1Y Return vs Nifty]))/_xlfn.STDEV.P(Table2[1Y Return vs Nifty])</f>
        <v>-1.0863370612856744</v>
      </c>
      <c r="I500">
        <v>-3.8348182546071898</v>
      </c>
      <c r="J500">
        <f>(Table2[[#This Row],[1M Return vs Nifty]]-AVERAGE(Table2[1M Return vs Nifty]))/_xlfn.STDEV.P(Table2[1M Return vs Nifty])</f>
        <v>-0.24144521191032656</v>
      </c>
      <c r="K500">
        <v>8.5316700654333193</v>
      </c>
      <c r="L500">
        <f>(Table2[[#This Row],[6M Return vs Nifty]]-AVERAGE(Table2[6M Return vs Nifty]))/_xlfn.STDEV.P(Table2[6M Return vs Nifty])</f>
        <v>-0.3559531881391072</v>
      </c>
      <c r="M500">
        <v>-3.5657443281678201</v>
      </c>
      <c r="N500">
        <f>(Table2[[#This Row],[1W Return vs Nifty]]-AVERAGE(Table2[1W Return vs Nifty]))/_xlfn.STDEV.P(Table2[1W Return vs Nifty])</f>
        <v>-0.20410937093786202</v>
      </c>
      <c r="O500">
        <v>93.18</v>
      </c>
      <c r="P500">
        <v>90.999387198073407</v>
      </c>
      <c r="Q500">
        <v>86.460682864170295</v>
      </c>
      <c r="R500">
        <v>44.323536057013499</v>
      </c>
      <c r="S500" s="1">
        <f>(Table2[[#This Row],[Close Price]]-Table2[[#This Row],[20D EMA]])/Table2[[#This Row],[20D EMA]]</f>
        <v>-1.4166130070830729E-2</v>
      </c>
      <c r="T500" s="1">
        <f>(Table2[[#This Row],[Close Price]]-Table2[[#This Row],[50D EMA]])/Table2[[#This Row],[50D EMA]]</f>
        <v>9.4573472242548556E-3</v>
      </c>
      <c r="U500" s="1">
        <f>(Table2[[#This Row],[Close Price]]-Table2[[#This Row],[200D EMA]])/Table2[[#This Row],[200D EMA]]</f>
        <v>6.2448236087980363E-2</v>
      </c>
      <c r="V500">
        <v>0.34007221967866702</v>
      </c>
      <c r="W500">
        <v>91.56</v>
      </c>
      <c r="X500">
        <v>94.2</v>
      </c>
      <c r="Y500">
        <v>88.88</v>
      </c>
      <c r="Z500">
        <v>94.2</v>
      </c>
      <c r="AA500">
        <v>88.88</v>
      </c>
      <c r="AB500">
        <v>98.8</v>
      </c>
      <c r="AC500" s="1">
        <f>(Table2[[#This Row],[Close Price]]/Table2[[#This Row],[Day Low]])-1</f>
        <v>3.2765399737877399E-3</v>
      </c>
      <c r="AD500" s="1">
        <f>(Table2[[#This Row],[Day High]]/Table2[[#This Row],[Close Price]])-1</f>
        <v>2.547354670150237E-2</v>
      </c>
      <c r="AE500" s="1">
        <f>(Table2[[#This Row],[Close Price]]/Table2[[#This Row],[Current Week Low]])-1</f>
        <v>3.3528352835283659E-2</v>
      </c>
      <c r="AF500" s="1">
        <f>(Table2[[#This Row],[Current Week High]]/Table2[[#This Row],[Close Price]])-1</f>
        <v>2.547354670150237E-2</v>
      </c>
      <c r="AG500" s="1">
        <f>(Table2[[#This Row],[Close Price]]/Table2[[#This Row],[Current Month Low]])-1</f>
        <v>3.3528352835283659E-2</v>
      </c>
      <c r="AH500" s="1">
        <f>(Table2[[#This Row],[Current Month High]]/Table2[[#This Row],[Close Price]])-1</f>
        <v>7.5549749618985418E-2</v>
      </c>
      <c r="AI500">
        <v>21.2715001088613</v>
      </c>
      <c r="AJ500">
        <v>41.214450422751703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0.06</v>
      </c>
      <c r="AM500" t="s">
        <v>3226</v>
      </c>
      <c r="AN500">
        <v>-5.1100000000000003</v>
      </c>
      <c r="AO500" t="s">
        <v>3227</v>
      </c>
      <c r="AP500">
        <v>8.4429591426303005E-2</v>
      </c>
      <c r="AQ500">
        <f>(Table2[[#This Row],[Sharpe Ratio]]-AVERAGE(Table2[Sharpe Ratio]))/_xlfn.STDEV.P(Table2[Sharpe Ratio])</f>
        <v>0.2464503812883421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-1.6413944509846281</v>
      </c>
      <c r="AS500">
        <f>_xlfn.RANK.AVG(Table2[[#This Row],[1Y Return vs Nifty Z-Score]],Table2[1Y Return vs Nifty Z-Score])</f>
        <v>688</v>
      </c>
      <c r="AT500">
        <f>_xlfn.RANK.AVG(Table2[[#This Row],[6M Return vs Nifty Z-Score]],Table2[6M Return vs Nifty Z-Score])</f>
        <v>431</v>
      </c>
      <c r="AU500">
        <f>_xlfn.RANK.AVG(Table2[[#This Row],[Sharpe Ratio Z-Score]],Table2[Sharpe Ratio Z-Score])</f>
        <v>280</v>
      </c>
      <c r="AV500">
        <f>(Table2[[#This Row],[Rank 1Y]]+Table2[[#This Row],[Rank 6M]]+Table2[[#This Row],[Rank Sharpe]])/3</f>
        <v>466.33333333333331</v>
      </c>
    </row>
    <row r="501" spans="1:48" x14ac:dyDescent="0.3">
      <c r="A501" t="s">
        <v>283</v>
      </c>
      <c r="B501" t="s">
        <v>284</v>
      </c>
      <c r="C501" t="s">
        <v>3172</v>
      </c>
      <c r="D501" t="s">
        <v>54</v>
      </c>
      <c r="E501">
        <v>100112.95720344</v>
      </c>
      <c r="F501">
        <v>2498.8000000000002</v>
      </c>
      <c r="G501">
        <v>11.448497257118699</v>
      </c>
      <c r="H501">
        <f>(Table2[[#This Row],[1Y Return vs Nifty]]-AVERAGE(Table2[1Y Return vs Nifty]))/_xlfn.STDEV.P(Table2[1Y Return vs Nifty])</f>
        <v>-0.28841313974458627</v>
      </c>
      <c r="I501">
        <v>9.0824183815723298</v>
      </c>
      <c r="J501">
        <f>(Table2[[#This Row],[1M Return vs Nifty]]-AVERAGE(Table2[1M Return vs Nifty]))/_xlfn.STDEV.P(Table2[1M Return vs Nifty])</f>
        <v>0.99308058265396693</v>
      </c>
      <c r="K501">
        <v>5.6681167528559397</v>
      </c>
      <c r="L501">
        <f>(Table2[[#This Row],[6M Return vs Nifty]]-AVERAGE(Table2[6M Return vs Nifty]))/_xlfn.STDEV.P(Table2[6M Return vs Nifty])</f>
        <v>-0.43718579483011677</v>
      </c>
      <c r="M501">
        <v>-4.6643530280171897</v>
      </c>
      <c r="N501">
        <f>(Table2[[#This Row],[1W Return vs Nifty]]-AVERAGE(Table2[1W Return vs Nifty]))/_xlfn.STDEV.P(Table2[1W Return vs Nifty])</f>
        <v>-0.46626308889762308</v>
      </c>
      <c r="O501">
        <v>2384.65</v>
      </c>
      <c r="P501">
        <v>2285.8639826394201</v>
      </c>
      <c r="Q501">
        <v>2123.1495040957998</v>
      </c>
      <c r="R501">
        <v>68.644563238429697</v>
      </c>
      <c r="S501" s="1">
        <f>(Table2[[#This Row],[Close Price]]-Table2[[#This Row],[20D EMA]])/Table2[[#This Row],[20D EMA]]</f>
        <v>4.7868659971064972E-2</v>
      </c>
      <c r="T501" s="1">
        <f>(Table2[[#This Row],[Close Price]]-Table2[[#This Row],[50D EMA]])/Table2[[#This Row],[50D EMA]]</f>
        <v>9.3153406754635112E-2</v>
      </c>
      <c r="U501" s="1">
        <f>(Table2[[#This Row],[Close Price]]-Table2[[#This Row],[200D EMA]])/Table2[[#This Row],[200D EMA]]</f>
        <v>0.17693077909941216</v>
      </c>
      <c r="V501">
        <v>1.0213063512156</v>
      </c>
      <c r="W501">
        <v>2448</v>
      </c>
      <c r="X501">
        <v>2564.9499999999998</v>
      </c>
      <c r="Y501">
        <v>2394.0500000000002</v>
      </c>
      <c r="Z501">
        <v>2564.9499999999998</v>
      </c>
      <c r="AA501">
        <v>2371</v>
      </c>
      <c r="AB501">
        <v>2564.9499999999998</v>
      </c>
      <c r="AC501" s="1">
        <f>(Table2[[#This Row],[Close Price]]/Table2[[#This Row],[Day Low]])-1</f>
        <v>2.0751633986928253E-2</v>
      </c>
      <c r="AD501" s="1">
        <f>(Table2[[#This Row],[Day High]]/Table2[[#This Row],[Close Price]])-1</f>
        <v>2.6472706899311582E-2</v>
      </c>
      <c r="AE501" s="1">
        <f>(Table2[[#This Row],[Close Price]]/Table2[[#This Row],[Current Week Low]])-1</f>
        <v>4.3754307554144667E-2</v>
      </c>
      <c r="AF501" s="1">
        <f>(Table2[[#This Row],[Current Week High]]/Table2[[#This Row],[Close Price]])-1</f>
        <v>2.6472706899311582E-2</v>
      </c>
      <c r="AG501" s="1">
        <f>(Table2[[#This Row],[Close Price]]/Table2[[#This Row],[Current Month Low]])-1</f>
        <v>5.3901307465204606E-2</v>
      </c>
      <c r="AH501" s="1">
        <f>(Table2[[#This Row],[Current Month High]]/Table2[[#This Row],[Close Price]])-1</f>
        <v>2.6472706899311582E-2</v>
      </c>
      <c r="AI501">
        <v>2.6472706899311498</v>
      </c>
      <c r="AJ501">
        <v>48.4685541130685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-0.03</v>
      </c>
      <c r="AM501" t="s">
        <v>3227</v>
      </c>
      <c r="AN501">
        <v>2.89</v>
      </c>
      <c r="AO501" t="s">
        <v>3226</v>
      </c>
      <c r="AQ501">
        <f>(Table2[[#This Row],[Sharpe Ratio]]-AVERAGE(Table2[Sharpe Ratio]))/_xlfn.STDEV.P(Table2[Sharpe Ratio])</f>
        <v>-0.73562862250492922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-0.93441006332328835</v>
      </c>
      <c r="AS501">
        <f>_xlfn.RANK.AVG(Table2[[#This Row],[1Y Return vs Nifty Z-Score]],Table2[1Y Return vs Nifty Z-Score])</f>
        <v>390</v>
      </c>
      <c r="AT501">
        <f>_xlfn.RANK.AVG(Table2[[#This Row],[6M Return vs Nifty Z-Score]],Table2[6M Return vs Nifty Z-Score])</f>
        <v>459</v>
      </c>
      <c r="AU501">
        <f>_xlfn.RANK.AVG(Table2[[#This Row],[Sharpe Ratio Z-Score]],Table2[Sharpe Ratio Z-Score])</f>
        <v>551.5</v>
      </c>
      <c r="AV501">
        <f>(Table2[[#This Row],[Rank 1Y]]+Table2[[#This Row],[Rank 6M]]+Table2[[#This Row],[Rank Sharpe]])/3</f>
        <v>466.83333333333331</v>
      </c>
    </row>
    <row r="502" spans="1:48" x14ac:dyDescent="0.3">
      <c r="A502" t="s">
        <v>167</v>
      </c>
      <c r="B502" t="s">
        <v>168</v>
      </c>
      <c r="C502" t="s">
        <v>3167</v>
      </c>
      <c r="D502" t="s">
        <v>21</v>
      </c>
      <c r="E502">
        <v>161996.85953384999</v>
      </c>
      <c r="F502">
        <v>1656.05</v>
      </c>
      <c r="G502">
        <v>5.0505193896892298</v>
      </c>
      <c r="H502">
        <f>(Table2[[#This Row],[1Y Return vs Nifty]]-AVERAGE(Table2[1Y Return vs Nifty]))/_xlfn.STDEV.P(Table2[1Y Return vs Nifty])</f>
        <v>-0.39363459162770453</v>
      </c>
      <c r="I502">
        <v>3.6512279848803701</v>
      </c>
      <c r="J502">
        <f>(Table2[[#This Row],[1M Return vs Nifty]]-AVERAGE(Table2[1M Return vs Nifty]))/_xlfn.STDEV.P(Table2[1M Return vs Nifty])</f>
        <v>0.47401099921640621</v>
      </c>
      <c r="K502">
        <v>14.393674044825501</v>
      </c>
      <c r="L502">
        <f>(Table2[[#This Row],[6M Return vs Nifty]]-AVERAGE(Table2[6M Return vs Nifty]))/_xlfn.STDEV.P(Table2[6M Return vs Nifty])</f>
        <v>-0.18966123834806223</v>
      </c>
      <c r="M502">
        <v>-2.0111420452470399</v>
      </c>
      <c r="N502">
        <f>(Table2[[#This Row],[1W Return vs Nifty]]-AVERAGE(Table2[1W Return vs Nifty]))/_xlfn.STDEV.P(Table2[1W Return vs Nifty])</f>
        <v>0.166855075704781</v>
      </c>
      <c r="O502">
        <v>1610.96</v>
      </c>
      <c r="P502">
        <v>1550.9705838295699</v>
      </c>
      <c r="Q502">
        <v>1384.6758607644199</v>
      </c>
      <c r="R502">
        <v>64.084323199288505</v>
      </c>
      <c r="S502" s="1">
        <f>(Table2[[#This Row],[Close Price]]-Table2[[#This Row],[20D EMA]])/Table2[[#This Row],[20D EMA]]</f>
        <v>2.7989521775835476E-2</v>
      </c>
      <c r="T502" s="1">
        <f>(Table2[[#This Row],[Close Price]]-Table2[[#This Row],[50D EMA]])/Table2[[#This Row],[50D EMA]]</f>
        <v>6.7750747348781948E-2</v>
      </c>
      <c r="U502" s="1">
        <f>(Table2[[#This Row],[Close Price]]-Table2[[#This Row],[200D EMA]])/Table2[[#This Row],[200D EMA]]</f>
        <v>0.19598387386183369</v>
      </c>
      <c r="V502">
        <v>0.86666770340212695</v>
      </c>
      <c r="W502">
        <v>1638</v>
      </c>
      <c r="X502">
        <v>1659.9</v>
      </c>
      <c r="Y502">
        <v>1574.75</v>
      </c>
      <c r="Z502">
        <v>1659.9</v>
      </c>
      <c r="AA502">
        <v>1574.75</v>
      </c>
      <c r="AB502">
        <v>1662</v>
      </c>
      <c r="AC502" s="1">
        <f>(Table2[[#This Row],[Close Price]]/Table2[[#This Row],[Day Low]])-1</f>
        <v>1.101953601953598E-2</v>
      </c>
      <c r="AD502" s="1">
        <f>(Table2[[#This Row],[Day High]]/Table2[[#This Row],[Close Price]])-1</f>
        <v>2.3248090335437066E-3</v>
      </c>
      <c r="AE502" s="1">
        <f>(Table2[[#This Row],[Close Price]]/Table2[[#This Row],[Current Week Low]])-1</f>
        <v>5.1627242419431729E-2</v>
      </c>
      <c r="AF502" s="1">
        <f>(Table2[[#This Row],[Current Week High]]/Table2[[#This Row],[Close Price]])-1</f>
        <v>2.3248090335437066E-3</v>
      </c>
      <c r="AG502" s="1">
        <f>(Table2[[#This Row],[Close Price]]/Table2[[#This Row],[Current Month Low]])-1</f>
        <v>5.1627242419431729E-2</v>
      </c>
      <c r="AH502" s="1">
        <f>(Table2[[#This Row],[Current Month High]]/Table2[[#This Row],[Close Price]])-1</f>
        <v>3.5928866882037891E-3</v>
      </c>
      <c r="AI502">
        <v>0.54044261948613603</v>
      </c>
      <c r="AJ502">
        <v>50.8036242771934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-0.04</v>
      </c>
      <c r="AM502" t="s">
        <v>3227</v>
      </c>
      <c r="AN502">
        <v>1.76</v>
      </c>
      <c r="AO502" t="s">
        <v>3226</v>
      </c>
      <c r="AP502">
        <v>-1.2476767439237001E-2</v>
      </c>
      <c r="AQ502">
        <f>(Table2[[#This Row],[Sharpe Ratio]]-AVERAGE(Table2[Sharpe Ratio]))/_xlfn.STDEV.P(Table2[Sharpe Ratio])</f>
        <v>-0.88075749415156945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-0.82318724920614916</v>
      </c>
      <c r="AS502">
        <f>_xlfn.RANK.AVG(Table2[[#This Row],[1Y Return vs Nifty Z-Score]],Table2[1Y Return vs Nifty Z-Score])</f>
        <v>433</v>
      </c>
      <c r="AT502">
        <f>_xlfn.RANK.AVG(Table2[[#This Row],[6M Return vs Nifty Z-Score]],Table2[6M Return vs Nifty Z-Score])</f>
        <v>367</v>
      </c>
      <c r="AU502">
        <f>_xlfn.RANK.AVG(Table2[[#This Row],[Sharpe Ratio Z-Score]],Table2[Sharpe Ratio Z-Score])</f>
        <v>603</v>
      </c>
      <c r="AV502">
        <f>(Table2[[#This Row],[Rank 1Y]]+Table2[[#This Row],[Rank 6M]]+Table2[[#This Row],[Rank Sharpe]])/3</f>
        <v>467.66666666666669</v>
      </c>
    </row>
    <row r="503" spans="1:48" x14ac:dyDescent="0.3">
      <c r="A503" t="s">
        <v>1014</v>
      </c>
      <c r="B503" t="s">
        <v>1015</v>
      </c>
      <c r="C503" t="s">
        <v>625</v>
      </c>
      <c r="D503" t="s">
        <v>625</v>
      </c>
      <c r="E503">
        <v>14223.062538</v>
      </c>
      <c r="F503">
        <v>491.85</v>
      </c>
      <c r="G503">
        <v>1.1480270065656599</v>
      </c>
      <c r="H503">
        <f>(Table2[[#This Row],[1Y Return vs Nifty]]-AVERAGE(Table2[1Y Return vs Nifty]))/_xlfn.STDEV.P(Table2[1Y Return vs Nifty])</f>
        <v>-0.45781516915134174</v>
      </c>
      <c r="I503">
        <v>-7.31554226178657</v>
      </c>
      <c r="J503">
        <f>(Table2[[#This Row],[1M Return vs Nifty]]-AVERAGE(Table2[1M Return vs Nifty]))/_xlfn.STDEV.P(Table2[1M Return vs Nifty])</f>
        <v>-0.57410487369794672</v>
      </c>
      <c r="K503">
        <v>6.5515644184078896</v>
      </c>
      <c r="L503">
        <f>(Table2[[#This Row],[6M Return vs Nifty]]-AVERAGE(Table2[6M Return vs Nifty]))/_xlfn.STDEV.P(Table2[6M Return vs Nifty])</f>
        <v>-0.41212435929383223</v>
      </c>
      <c r="M503">
        <v>-1.2823798758699601</v>
      </c>
      <c r="N503">
        <f>(Table2[[#This Row],[1W Return vs Nifty]]-AVERAGE(Table2[1W Return vs Nifty]))/_xlfn.STDEV.P(Table2[1W Return vs Nifty])</f>
        <v>0.34075476559146872</v>
      </c>
      <c r="O503">
        <v>496.94</v>
      </c>
      <c r="P503">
        <v>499.06353329992999</v>
      </c>
      <c r="Q503">
        <v>458.22371778803301</v>
      </c>
      <c r="R503">
        <v>44.7584432564406</v>
      </c>
      <c r="S503" s="1">
        <f>(Table2[[#This Row],[Close Price]]-Table2[[#This Row],[20D EMA]])/Table2[[#This Row],[20D EMA]]</f>
        <v>-1.0242685233629764E-2</v>
      </c>
      <c r="T503" s="1">
        <f>(Table2[[#This Row],[Close Price]]-Table2[[#This Row],[50D EMA]])/Table2[[#This Row],[50D EMA]]</f>
        <v>-1.4454138238136374E-2</v>
      </c>
      <c r="U503" s="1">
        <f>(Table2[[#This Row],[Close Price]]-Table2[[#This Row],[200D EMA]])/Table2[[#This Row],[200D EMA]]</f>
        <v>7.3383984518064577E-2</v>
      </c>
      <c r="V503">
        <v>0.44567950432129999</v>
      </c>
      <c r="W503">
        <v>491</v>
      </c>
      <c r="X503">
        <v>504</v>
      </c>
      <c r="Y503">
        <v>478.05</v>
      </c>
      <c r="Z503">
        <v>515</v>
      </c>
      <c r="AA503">
        <v>478.05</v>
      </c>
      <c r="AB503">
        <v>515</v>
      </c>
      <c r="AC503" s="1">
        <f>(Table2[[#This Row],[Close Price]]/Table2[[#This Row],[Day Low]])-1</f>
        <v>1.731160896130346E-3</v>
      </c>
      <c r="AD503" s="1">
        <f>(Table2[[#This Row],[Day High]]/Table2[[#This Row],[Close Price]])-1</f>
        <v>2.4702653247941297E-2</v>
      </c>
      <c r="AE503" s="1">
        <f>(Table2[[#This Row],[Close Price]]/Table2[[#This Row],[Current Week Low]])-1</f>
        <v>2.8867273297772167E-2</v>
      </c>
      <c r="AF503" s="1">
        <f>(Table2[[#This Row],[Current Week High]]/Table2[[#This Row],[Close Price]])-1</f>
        <v>4.706719528311476E-2</v>
      </c>
      <c r="AG503" s="1">
        <f>(Table2[[#This Row],[Close Price]]/Table2[[#This Row],[Current Month Low]])-1</f>
        <v>2.8867273297772167E-2</v>
      </c>
      <c r="AH503" s="1">
        <f>(Table2[[#This Row],[Current Month High]]/Table2[[#This Row],[Close Price]])-1</f>
        <v>4.706719528311476E-2</v>
      </c>
      <c r="AI503">
        <v>20.361898952932702</v>
      </c>
      <c r="AJ503">
        <v>45.302806499261401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-0.09</v>
      </c>
      <c r="AM503" t="s">
        <v>3227</v>
      </c>
      <c r="AN503">
        <v>-3.7</v>
      </c>
      <c r="AO503" t="s">
        <v>3227</v>
      </c>
      <c r="AP503">
        <v>1.5210002382522E-2</v>
      </c>
      <c r="AQ503">
        <f>(Table2[[#This Row],[Sharpe Ratio]]-AVERAGE(Table2[Sharpe Ratio]))/_xlfn.STDEV.P(Table2[Sharpe Ratio])</f>
        <v>-0.5587069563547491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466</v>
      </c>
      <c r="AT503">
        <f>_xlfn.RANK.AVG(Table2[[#This Row],[6M Return vs Nifty Z-Score]],Table2[6M Return vs Nifty Z-Score])</f>
        <v>452</v>
      </c>
      <c r="AU503">
        <f>_xlfn.RANK.AVG(Table2[[#This Row],[Sharpe Ratio Z-Score]],Table2[Sharpe Ratio Z-Score])</f>
        <v>487</v>
      </c>
      <c r="AV503">
        <f>(Table2[[#This Row],[Rank 1Y]]+Table2[[#This Row],[Rank 6M]]+Table2[[#This Row],[Rank Sharpe]])/3</f>
        <v>468.33333333333331</v>
      </c>
    </row>
    <row r="504" spans="1:48" x14ac:dyDescent="0.3">
      <c r="A504" t="s">
        <v>47</v>
      </c>
      <c r="B504" t="s">
        <v>48</v>
      </c>
      <c r="C504" t="s">
        <v>3167</v>
      </c>
      <c r="D504" t="s">
        <v>21</v>
      </c>
      <c r="E504">
        <v>490567.83537872002</v>
      </c>
      <c r="F504">
        <v>1812.8</v>
      </c>
      <c r="G504">
        <v>15.812210195114901</v>
      </c>
      <c r="H504">
        <f>(Table2[[#This Row],[1Y Return vs Nifty]]-AVERAGE(Table2[1Y Return vs Nifty]))/_xlfn.STDEV.P(Table2[1Y Return vs Nifty])</f>
        <v>-0.21664730678124339</v>
      </c>
      <c r="I504">
        <v>9.1806233866560092</v>
      </c>
      <c r="J504">
        <f>(Table2[[#This Row],[1M Return vs Nifty]]-AVERAGE(Table2[1M Return vs Nifty]))/_xlfn.STDEV.P(Table2[1M Return vs Nifty])</f>
        <v>1.0024662287751778</v>
      </c>
      <c r="K504">
        <v>-4.15639583393828</v>
      </c>
      <c r="L504">
        <f>(Table2[[#This Row],[6M Return vs Nifty]]-AVERAGE(Table2[6M Return vs Nifty]))/_xlfn.STDEV.P(Table2[6M Return vs Nifty])</f>
        <v>-0.71588525657529167</v>
      </c>
      <c r="M504">
        <v>-0.68096758036001004</v>
      </c>
      <c r="N504">
        <f>(Table2[[#This Row],[1W Return vs Nifty]]-AVERAGE(Table2[1W Return vs Nifty]))/_xlfn.STDEV.P(Table2[1W Return vs Nifty])</f>
        <v>0.48426579851544344</v>
      </c>
      <c r="O504">
        <v>1742.96</v>
      </c>
      <c r="P504">
        <v>1659.3519715156699</v>
      </c>
      <c r="Q504">
        <v>1506.2426537838901</v>
      </c>
      <c r="R504">
        <v>71.978665944247098</v>
      </c>
      <c r="S504" s="1">
        <f>(Table2[[#This Row],[Close Price]]-Table2[[#This Row],[20D EMA]])/Table2[[#This Row],[20D EMA]]</f>
        <v>4.0069766374443427E-2</v>
      </c>
      <c r="T504" s="1">
        <f>(Table2[[#This Row],[Close Price]]-Table2[[#This Row],[50D EMA]])/Table2[[#This Row],[50D EMA]]</f>
        <v>9.247467150936578E-2</v>
      </c>
      <c r="U504" s="1">
        <f>(Table2[[#This Row],[Close Price]]-Table2[[#This Row],[200D EMA]])/Table2[[#This Row],[200D EMA]]</f>
        <v>0.20352454197601919</v>
      </c>
      <c r="V504">
        <v>0.91132638638456398</v>
      </c>
      <c r="W504">
        <v>1795.65</v>
      </c>
      <c r="X504">
        <v>1820</v>
      </c>
      <c r="Y504">
        <v>1741.15</v>
      </c>
      <c r="Z504">
        <v>1820</v>
      </c>
      <c r="AA504">
        <v>1740.05</v>
      </c>
      <c r="AB504">
        <v>1820</v>
      </c>
      <c r="AC504" s="1">
        <f>(Table2[[#This Row],[Close Price]]/Table2[[#This Row],[Day Low]])-1</f>
        <v>9.5508590204103072E-3</v>
      </c>
      <c r="AD504" s="1">
        <f>(Table2[[#This Row],[Day High]]/Table2[[#This Row],[Close Price]])-1</f>
        <v>3.9717563989409843E-3</v>
      </c>
      <c r="AE504" s="1">
        <f>(Table2[[#This Row],[Close Price]]/Table2[[#This Row],[Current Week Low]])-1</f>
        <v>4.1150963443700839E-2</v>
      </c>
      <c r="AF504" s="1">
        <f>(Table2[[#This Row],[Current Week High]]/Table2[[#This Row],[Close Price]])-1</f>
        <v>3.9717563989409843E-3</v>
      </c>
      <c r="AG504" s="1">
        <f>(Table2[[#This Row],[Close Price]]/Table2[[#This Row],[Current Month Low]])-1</f>
        <v>4.1809143415419081E-2</v>
      </c>
      <c r="AH504" s="1">
        <f>(Table2[[#This Row],[Current Month High]]/Table2[[#This Row],[Close Price]])-1</f>
        <v>3.9717563989409843E-3</v>
      </c>
      <c r="AI504">
        <v>0.39717563989409799</v>
      </c>
      <c r="AJ504">
        <v>49.997931405403101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0.02</v>
      </c>
      <c r="AM504" t="s">
        <v>3226</v>
      </c>
      <c r="AN504">
        <v>5.43</v>
      </c>
      <c r="AO504" t="s">
        <v>3226</v>
      </c>
      <c r="AP504">
        <v>1.9429598454230999E-2</v>
      </c>
      <c r="AQ504">
        <f>(Table2[[#This Row],[Sharpe Ratio]]-AVERAGE(Table2[Sharpe Ratio]))/_xlfn.STDEV.P(Table2[Sharpe Ratio])</f>
        <v>-0.50962491489857109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4.4574549035514999E-2</v>
      </c>
      <c r="AS504">
        <f>_xlfn.RANK.AVG(Table2[[#This Row],[1Y Return vs Nifty Z-Score]],Table2[1Y Return vs Nifty Z-Score])</f>
        <v>364</v>
      </c>
      <c r="AT504">
        <f>_xlfn.RANK.AVG(Table2[[#This Row],[6M Return vs Nifty Z-Score]],Table2[6M Return vs Nifty Z-Score])</f>
        <v>571</v>
      </c>
      <c r="AU504">
        <f>_xlfn.RANK.AVG(Table2[[#This Row],[Sharpe Ratio Z-Score]],Table2[Sharpe Ratio Z-Score])</f>
        <v>475</v>
      </c>
      <c r="AV504">
        <f>(Table2[[#This Row],[Rank 1Y]]+Table2[[#This Row],[Rank 6M]]+Table2[[#This Row],[Rank Sharpe]])/3</f>
        <v>470</v>
      </c>
    </row>
    <row r="505" spans="1:48" x14ac:dyDescent="0.3">
      <c r="A505" t="s">
        <v>212</v>
      </c>
      <c r="B505" t="s">
        <v>213</v>
      </c>
      <c r="C505" t="s">
        <v>3168</v>
      </c>
      <c r="D505" t="s">
        <v>34</v>
      </c>
      <c r="E505">
        <v>123828.267376155</v>
      </c>
      <c r="F505">
        <v>239.45</v>
      </c>
      <c r="G505">
        <v>-11.578746493670399</v>
      </c>
      <c r="H505">
        <f>(Table2[[#This Row],[1Y Return vs Nifty]]-AVERAGE(Table2[1Y Return vs Nifty]))/_xlfn.STDEV.P(Table2[1Y Return vs Nifty])</f>
        <v>-0.66712029855787058</v>
      </c>
      <c r="I505">
        <v>-8.4652938020454993</v>
      </c>
      <c r="J505">
        <f>(Table2[[#This Row],[1M Return vs Nifty]]-AVERAGE(Table2[1M Return vs Nifty]))/_xlfn.STDEV.P(Table2[1M Return vs Nifty])</f>
        <v>-0.68398889717508304</v>
      </c>
      <c r="K505">
        <v>-23.490409838362201</v>
      </c>
      <c r="L505">
        <f>(Table2[[#This Row],[6M Return vs Nifty]]-AVERAGE(Table2[6M Return vs Nifty]))/_xlfn.STDEV.P(Table2[6M Return vs Nifty])</f>
        <v>-1.2643480173283796</v>
      </c>
      <c r="M505">
        <v>-4.8174297630132896</v>
      </c>
      <c r="N505">
        <f>(Table2[[#This Row],[1W Return vs Nifty]]-AVERAGE(Table2[1W Return vs Nifty]))/_xlfn.STDEV.P(Table2[1W Return vs Nifty])</f>
        <v>-0.50279077634254399</v>
      </c>
      <c r="O505">
        <v>243.31</v>
      </c>
      <c r="P505">
        <v>249.63450370299</v>
      </c>
      <c r="Q505">
        <v>246.17677456505999</v>
      </c>
      <c r="R505">
        <v>43.970441536127701</v>
      </c>
      <c r="S505" s="1">
        <f>(Table2[[#This Row],[Close Price]]-Table2[[#This Row],[20D EMA]])/Table2[[#This Row],[20D EMA]]</f>
        <v>-1.5864534955406739E-2</v>
      </c>
      <c r="T505" s="1">
        <f>(Table2[[#This Row],[Close Price]]-Table2[[#This Row],[50D EMA]])/Table2[[#This Row],[50D EMA]]</f>
        <v>-4.0797660387152761E-2</v>
      </c>
      <c r="U505" s="1">
        <f>(Table2[[#This Row],[Close Price]]-Table2[[#This Row],[200D EMA]])/Table2[[#This Row],[200D EMA]]</f>
        <v>-2.7324976439977829E-2</v>
      </c>
      <c r="V505">
        <v>0.87524317847748301</v>
      </c>
      <c r="W505">
        <v>236.7</v>
      </c>
      <c r="X505">
        <v>241.15</v>
      </c>
      <c r="Y505">
        <v>231.5</v>
      </c>
      <c r="Z505">
        <v>241.15</v>
      </c>
      <c r="AA505">
        <v>231.5</v>
      </c>
      <c r="AB505">
        <v>255.95</v>
      </c>
      <c r="AC505" s="1">
        <f>(Table2[[#This Row],[Close Price]]/Table2[[#This Row],[Day Low]])-1</f>
        <v>1.1618081960287352E-2</v>
      </c>
      <c r="AD505" s="1">
        <f>(Table2[[#This Row],[Day High]]/Table2[[#This Row],[Close Price]])-1</f>
        <v>7.0996032574650592E-3</v>
      </c>
      <c r="AE505" s="1">
        <f>(Table2[[#This Row],[Close Price]]/Table2[[#This Row],[Current Week Low]])-1</f>
        <v>3.4341252699783942E-2</v>
      </c>
      <c r="AF505" s="1">
        <f>(Table2[[#This Row],[Current Week High]]/Table2[[#This Row],[Close Price]])-1</f>
        <v>7.0996032574650592E-3</v>
      </c>
      <c r="AG505" s="1">
        <f>(Table2[[#This Row],[Close Price]]/Table2[[#This Row],[Current Month Low]])-1</f>
        <v>3.4341252699783942E-2</v>
      </c>
      <c r="AH505" s="1">
        <f>(Table2[[#This Row],[Current Month High]]/Table2[[#This Row],[Close Price]])-1</f>
        <v>6.8907913969513457E-2</v>
      </c>
      <c r="AI505">
        <v>25.1618291918981</v>
      </c>
      <c r="AJ505">
        <v>27.468725046579699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-0.13</v>
      </c>
      <c r="AM505" t="s">
        <v>3227</v>
      </c>
      <c r="AN505">
        <v>-4.16</v>
      </c>
      <c r="AO505" t="s">
        <v>3227</v>
      </c>
      <c r="AP505">
        <v>0.13603268601485599</v>
      </c>
      <c r="AQ505">
        <f>(Table2[[#This Row],[Sharpe Ratio]]-AVERAGE(Table2[Sharpe Ratio]))/_xlfn.STDEV.P(Table2[Sharpe Ratio])</f>
        <v>0.84669390811403111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557</v>
      </c>
      <c r="AT505">
        <f>_xlfn.RANK.AVG(Table2[[#This Row],[6M Return vs Nifty Z-Score]],Table2[6M Return vs Nifty Z-Score])</f>
        <v>709</v>
      </c>
      <c r="AU505">
        <f>_xlfn.RANK.AVG(Table2[[#This Row],[Sharpe Ratio Z-Score]],Table2[Sharpe Ratio Z-Score])</f>
        <v>144</v>
      </c>
      <c r="AV505">
        <f>(Table2[[#This Row],[Rank 1Y]]+Table2[[#This Row],[Rank 6M]]+Table2[[#This Row],[Rank Sharpe]])/3</f>
        <v>470</v>
      </c>
    </row>
    <row r="506" spans="1:48" x14ac:dyDescent="0.3">
      <c r="A506" t="s">
        <v>1591</v>
      </c>
      <c r="B506" t="s">
        <v>1592</v>
      </c>
      <c r="C506" t="s">
        <v>3182</v>
      </c>
      <c r="D506" t="s">
        <v>282</v>
      </c>
      <c r="E506">
        <v>6173.4753523199997</v>
      </c>
      <c r="F506">
        <v>840.65</v>
      </c>
      <c r="G506">
        <v>-9.7695538747573494</v>
      </c>
      <c r="H506">
        <f>(Table2[[#This Row],[1Y Return vs Nifty]]-AVERAGE(Table2[1Y Return vs Nifty]))/_xlfn.STDEV.P(Table2[1Y Return vs Nifty])</f>
        <v>-0.63736622968755485</v>
      </c>
      <c r="I506">
        <v>4.9779193365164502</v>
      </c>
      <c r="J506">
        <f>(Table2[[#This Row],[1M Return vs Nifty]]-AVERAGE(Table2[1M Return vs Nifty]))/_xlfn.STDEV.P(Table2[1M Return vs Nifty])</f>
        <v>0.60080550961755064</v>
      </c>
      <c r="K506">
        <v>3.6601824072131399</v>
      </c>
      <c r="L506">
        <f>(Table2[[#This Row],[6M Return vs Nifty]]-AVERAGE(Table2[6M Return vs Nifty]))/_xlfn.STDEV.P(Table2[6M Return vs Nifty])</f>
        <v>-0.49414640396023363</v>
      </c>
      <c r="M506">
        <v>1.5854393315466699</v>
      </c>
      <c r="N506">
        <f>(Table2[[#This Row],[1W Return vs Nifty]]-AVERAGE(Table2[1W Return vs Nifty]))/_xlfn.STDEV.P(Table2[1W Return vs Nifty])</f>
        <v>1.0250834694910149</v>
      </c>
      <c r="O506">
        <v>793.25</v>
      </c>
      <c r="P506">
        <v>780.66476762473997</v>
      </c>
      <c r="Q506">
        <v>765.65785548972201</v>
      </c>
      <c r="R506">
        <v>69.413556092546798</v>
      </c>
      <c r="S506" s="1">
        <f>(Table2[[#This Row],[Close Price]]-Table2[[#This Row],[20D EMA]])/Table2[[#This Row],[20D EMA]]</f>
        <v>5.975417585880867E-2</v>
      </c>
      <c r="T506" s="1">
        <f>(Table2[[#This Row],[Close Price]]-Table2[[#This Row],[50D EMA]])/Table2[[#This Row],[50D EMA]]</f>
        <v>7.6838657081671313E-2</v>
      </c>
      <c r="U506" s="1">
        <f>(Table2[[#This Row],[Close Price]]-Table2[[#This Row],[200D EMA]])/Table2[[#This Row],[200D EMA]]</f>
        <v>9.7944720311544747E-2</v>
      </c>
      <c r="V506">
        <v>2.43292077745626</v>
      </c>
      <c r="W506">
        <v>805.3</v>
      </c>
      <c r="X506">
        <v>849</v>
      </c>
      <c r="Y506">
        <v>768.75</v>
      </c>
      <c r="Z506">
        <v>865</v>
      </c>
      <c r="AA506">
        <v>768.55</v>
      </c>
      <c r="AB506">
        <v>865</v>
      </c>
      <c r="AC506" s="1">
        <f>(Table2[[#This Row],[Close Price]]/Table2[[#This Row],[Day Low]])-1</f>
        <v>4.3896684465416724E-2</v>
      </c>
      <c r="AD506" s="1">
        <f>(Table2[[#This Row],[Day High]]/Table2[[#This Row],[Close Price]])-1</f>
        <v>9.9327901028964938E-3</v>
      </c>
      <c r="AE506" s="1">
        <f>(Table2[[#This Row],[Close Price]]/Table2[[#This Row],[Current Week Low]])-1</f>
        <v>9.3528455284552781E-2</v>
      </c>
      <c r="AF506" s="1">
        <f>(Table2[[#This Row],[Current Week High]]/Table2[[#This Row],[Close Price]])-1</f>
        <v>2.8965681318027681E-2</v>
      </c>
      <c r="AG506" s="1">
        <f>(Table2[[#This Row],[Close Price]]/Table2[[#This Row],[Current Month Low]])-1</f>
        <v>9.3813024526706146E-2</v>
      </c>
      <c r="AH506" s="1">
        <f>(Table2[[#This Row],[Current Month High]]/Table2[[#This Row],[Close Price]])-1</f>
        <v>2.8965681318027681E-2</v>
      </c>
      <c r="AI506">
        <v>3.3485992981621302</v>
      </c>
      <c r="AJ506">
        <v>30.3333333333333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0.04</v>
      </c>
      <c r="AM506" t="s">
        <v>3226</v>
      </c>
      <c r="AN506">
        <v>7.56</v>
      </c>
      <c r="AO506" t="s">
        <v>3226</v>
      </c>
      <c r="AP506">
        <v>5.1509949444365002E-2</v>
      </c>
      <c r="AQ506">
        <f>(Table2[[#This Row],[Sharpe Ratio]]-AVERAGE(Table2[Sharpe Ratio]))/_xlfn.STDEV.P(Table2[Sharpe Ratio])</f>
        <v>-0.13646855337300587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0.35790779208777113</v>
      </c>
      <c r="AS506">
        <f>_xlfn.RANK.AVG(Table2[[#This Row],[1Y Return vs Nifty Z-Score]],Table2[1Y Return vs Nifty Z-Score])</f>
        <v>543</v>
      </c>
      <c r="AT506">
        <f>_xlfn.RANK.AVG(Table2[[#This Row],[6M Return vs Nifty Z-Score]],Table2[6M Return vs Nifty Z-Score])</f>
        <v>490</v>
      </c>
      <c r="AU506">
        <f>_xlfn.RANK.AVG(Table2[[#This Row],[Sharpe Ratio Z-Score]],Table2[Sharpe Ratio Z-Score])</f>
        <v>381</v>
      </c>
      <c r="AV506">
        <f>(Table2[[#This Row],[Rank 1Y]]+Table2[[#This Row],[Rank 6M]]+Table2[[#This Row],[Rank Sharpe]])/3</f>
        <v>471.33333333333331</v>
      </c>
    </row>
    <row r="507" spans="1:48" x14ac:dyDescent="0.3">
      <c r="A507" t="s">
        <v>254</v>
      </c>
      <c r="B507" t="s">
        <v>255</v>
      </c>
      <c r="C507" t="s">
        <v>3168</v>
      </c>
      <c r="D507" t="s">
        <v>40</v>
      </c>
      <c r="E507">
        <v>109071.1211142</v>
      </c>
      <c r="F507">
        <v>755.25</v>
      </c>
      <c r="G507">
        <v>6.9312633416710003</v>
      </c>
      <c r="H507">
        <f>(Table2[[#This Row],[1Y Return vs Nifty]]-AVERAGE(Table2[1Y Return vs Nifty]))/_xlfn.STDEV.P(Table2[1Y Return vs Nifty])</f>
        <v>-0.36270378609063814</v>
      </c>
      <c r="I507">
        <v>-2.8552100518424801</v>
      </c>
      <c r="J507">
        <f>(Table2[[#This Row],[1M Return vs Nifty]]-AVERAGE(Table2[1M Return vs Nifty]))/_xlfn.STDEV.P(Table2[1M Return vs Nifty])</f>
        <v>-0.14782212293690289</v>
      </c>
      <c r="K507">
        <v>16.411019396137402</v>
      </c>
      <c r="L507">
        <f>(Table2[[#This Row],[6M Return vs Nifty]]-AVERAGE(Table2[6M Return vs Nifty]))/_xlfn.STDEV.P(Table2[6M Return vs Nifty])</f>
        <v>-0.13243366002315965</v>
      </c>
      <c r="M507">
        <v>-2.2543291121602498</v>
      </c>
      <c r="N507">
        <f>(Table2[[#This Row],[1W Return vs Nifty]]-AVERAGE(Table2[1W Return vs Nifty]))/_xlfn.STDEV.P(Table2[1W Return vs Nifty])</f>
        <v>0.10882495655519819</v>
      </c>
      <c r="O507">
        <v>745.13</v>
      </c>
      <c r="P507">
        <v>711.925052241721</v>
      </c>
      <c r="Q507">
        <v>621.75184791590402</v>
      </c>
      <c r="R507">
        <v>56.101642705460101</v>
      </c>
      <c r="S507" s="1">
        <f>(Table2[[#This Row],[Close Price]]-Table2[[#This Row],[20D EMA]])/Table2[[#This Row],[20D EMA]]</f>
        <v>1.3581522687316314E-2</v>
      </c>
      <c r="T507" s="1">
        <f>(Table2[[#This Row],[Close Price]]-Table2[[#This Row],[50D EMA]])/Table2[[#This Row],[50D EMA]]</f>
        <v>6.0856051661416756E-2</v>
      </c>
      <c r="U507" s="1">
        <f>(Table2[[#This Row],[Close Price]]-Table2[[#This Row],[200D EMA]])/Table2[[#This Row],[200D EMA]]</f>
        <v>0.21471291566173595</v>
      </c>
      <c r="V507">
        <v>0.65056594131997603</v>
      </c>
      <c r="W507">
        <v>752.85</v>
      </c>
      <c r="X507">
        <v>764.75</v>
      </c>
      <c r="Y507">
        <v>740.35</v>
      </c>
      <c r="Z507">
        <v>766.7</v>
      </c>
      <c r="AA507">
        <v>740.35</v>
      </c>
      <c r="AB507">
        <v>772.9</v>
      </c>
      <c r="AC507" s="1">
        <f>(Table2[[#This Row],[Close Price]]/Table2[[#This Row],[Day Low]])-1</f>
        <v>3.1878860330742942E-3</v>
      </c>
      <c r="AD507" s="1">
        <f>(Table2[[#This Row],[Day High]]/Table2[[#This Row],[Close Price]])-1</f>
        <v>1.2578616352201255E-2</v>
      </c>
      <c r="AE507" s="1">
        <f>(Table2[[#This Row],[Close Price]]/Table2[[#This Row],[Current Week Low]])-1</f>
        <v>2.0125616262578472E-2</v>
      </c>
      <c r="AF507" s="1">
        <f>(Table2[[#This Row],[Current Week High]]/Table2[[#This Row],[Close Price]])-1</f>
        <v>1.5160542866600624E-2</v>
      </c>
      <c r="AG507" s="1">
        <f>(Table2[[#This Row],[Close Price]]/Table2[[#This Row],[Current Month Low]])-1</f>
        <v>2.0125616262578472E-2</v>
      </c>
      <c r="AH507" s="1">
        <f>(Table2[[#This Row],[Current Month High]]/Table2[[#This Row],[Close Price]])-1</f>
        <v>2.3369745117510776E-2</v>
      </c>
      <c r="AI507">
        <v>2.3369745117510701</v>
      </c>
      <c r="AJ507">
        <v>62.962563383320699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0.25</v>
      </c>
      <c r="AM507" t="s">
        <v>3226</v>
      </c>
      <c r="AN507">
        <v>1.43</v>
      </c>
      <c r="AO507" t="s">
        <v>3226</v>
      </c>
      <c r="AP507">
        <v>-3.2729464593534E-2</v>
      </c>
      <c r="AQ507">
        <f>(Table2[[#This Row],[Sharpe Ratio]]-AVERAGE(Table2[Sharpe Ratio]))/_xlfn.STDEV.P(Table2[Sharpe Ratio])</f>
        <v>-1.1163354273076265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-1.6504700398031291</v>
      </c>
      <c r="AS507">
        <f>_xlfn.RANK.AVG(Table2[[#This Row],[1Y Return vs Nifty Z-Score]],Table2[1Y Return vs Nifty Z-Score])</f>
        <v>421</v>
      </c>
      <c r="AT507">
        <f>_xlfn.RANK.AVG(Table2[[#This Row],[6M Return vs Nifty Z-Score]],Table2[6M Return vs Nifty Z-Score])</f>
        <v>349</v>
      </c>
      <c r="AU507">
        <f>_xlfn.RANK.AVG(Table2[[#This Row],[Sharpe Ratio Z-Score]],Table2[Sharpe Ratio Z-Score])</f>
        <v>644</v>
      </c>
      <c r="AV507">
        <f>(Table2[[#This Row],[Rank 1Y]]+Table2[[#This Row],[Rank 6M]]+Table2[[#This Row],[Rank Sharpe]])/3</f>
        <v>471.33333333333331</v>
      </c>
    </row>
    <row r="508" spans="1:48" x14ac:dyDescent="0.3">
      <c r="A508" t="s">
        <v>1426</v>
      </c>
      <c r="B508" t="s">
        <v>1427</v>
      </c>
      <c r="C508" t="s">
        <v>3168</v>
      </c>
      <c r="D508" t="s">
        <v>21</v>
      </c>
      <c r="E508">
        <v>7807.7574856720003</v>
      </c>
      <c r="F508">
        <v>28.19</v>
      </c>
      <c r="G508">
        <v>37.993350085047098</v>
      </c>
      <c r="H508">
        <f>(Table2[[#This Row],[1Y Return vs Nifty]]-AVERAGE(Table2[1Y Return vs Nifty]))/_xlfn.STDEV.P(Table2[1Y Return vs Nifty])</f>
        <v>0.14814478722125191</v>
      </c>
      <c r="I508">
        <v>-15.1073956521947</v>
      </c>
      <c r="J508">
        <f>(Table2[[#This Row],[1M Return vs Nifty]]-AVERAGE(Table2[1M Return vs Nifty]))/_xlfn.STDEV.P(Table2[1M Return vs Nifty])</f>
        <v>-1.318787677679397</v>
      </c>
      <c r="K508">
        <v>-28.140566748051999</v>
      </c>
      <c r="L508">
        <f>(Table2[[#This Row],[6M Return vs Nifty]]-AVERAGE(Table2[6M Return vs Nifty]))/_xlfn.STDEV.P(Table2[6M Return vs Nifty])</f>
        <v>-1.3962625745455168</v>
      </c>
      <c r="M508">
        <v>-5.3633651931698498</v>
      </c>
      <c r="N508">
        <f>(Table2[[#This Row],[1W Return vs Nifty]]-AVERAGE(Table2[1W Return vs Nifty]))/_xlfn.STDEV.P(Table2[1W Return vs Nifty])</f>
        <v>-0.63306373231051216</v>
      </c>
      <c r="O508">
        <v>30.13</v>
      </c>
      <c r="P508">
        <v>29.365656927849599</v>
      </c>
      <c r="Q508">
        <v>27.9823183028515</v>
      </c>
      <c r="R508">
        <v>36.740945154272303</v>
      </c>
      <c r="S508" s="1">
        <f>(Table2[[#This Row],[Close Price]]-Table2[[#This Row],[20D EMA]])/Table2[[#This Row],[20D EMA]]</f>
        <v>-6.4387653501493461E-2</v>
      </c>
      <c r="T508" s="1">
        <f>(Table2[[#This Row],[Close Price]]-Table2[[#This Row],[50D EMA]])/Table2[[#This Row],[50D EMA]]</f>
        <v>-4.0035097145558377E-2</v>
      </c>
      <c r="U508" s="1">
        <f>(Table2[[#This Row],[Close Price]]-Table2[[#This Row],[200D EMA]])/Table2[[#This Row],[200D EMA]]</f>
        <v>7.4218903130459377E-3</v>
      </c>
      <c r="V508">
        <v>0.62014917088764898</v>
      </c>
      <c r="W508">
        <v>27.99</v>
      </c>
      <c r="X508">
        <v>28.4</v>
      </c>
      <c r="Y508">
        <v>27.55</v>
      </c>
      <c r="Z508">
        <v>31.32</v>
      </c>
      <c r="AA508">
        <v>27.55</v>
      </c>
      <c r="AB508">
        <v>31.64</v>
      </c>
      <c r="AC508" s="1">
        <f>(Table2[[#This Row],[Close Price]]/Table2[[#This Row],[Day Low]])-1</f>
        <v>7.1454090746696508E-3</v>
      </c>
      <c r="AD508" s="1">
        <f>(Table2[[#This Row],[Day High]]/Table2[[#This Row],[Close Price]])-1</f>
        <v>7.4494501596309437E-3</v>
      </c>
      <c r="AE508" s="1">
        <f>(Table2[[#This Row],[Close Price]]/Table2[[#This Row],[Current Week Low]])-1</f>
        <v>2.3230490018148808E-2</v>
      </c>
      <c r="AF508" s="1">
        <f>(Table2[[#This Row],[Current Week High]]/Table2[[#This Row],[Close Price]])-1</f>
        <v>0.11103228095069162</v>
      </c>
      <c r="AG508" s="1">
        <f>(Table2[[#This Row],[Close Price]]/Table2[[#This Row],[Current Month Low]])-1</f>
        <v>2.3230490018148808E-2</v>
      </c>
      <c r="AH508" s="1">
        <f>(Table2[[#This Row],[Current Month High]]/Table2[[#This Row],[Close Price]])-1</f>
        <v>0.12238382405108195</v>
      </c>
      <c r="AI508">
        <v>43.677876183360702</v>
      </c>
      <c r="AJ508">
        <v>79.817985536107301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-0.27</v>
      </c>
      <c r="AM508" t="s">
        <v>3227</v>
      </c>
      <c r="AN508">
        <v>-9.01</v>
      </c>
      <c r="AO508" t="s">
        <v>3227</v>
      </c>
      <c r="AP508">
        <v>3.2079562077125E-2</v>
      </c>
      <c r="AQ508">
        <f>(Table2[[#This Row],[Sharpe Ratio]]-AVERAGE(Table2[Sharpe Ratio]))/_xlfn.STDEV.P(Table2[Sharpe Ratio])</f>
        <v>-0.36248143755938611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-3.5624506348735605</v>
      </c>
      <c r="AS508">
        <f>_xlfn.RANK.AVG(Table2[[#This Row],[1Y Return vs Nifty Z-Score]],Table2[1Y Return vs Nifty Z-Score])</f>
        <v>256</v>
      </c>
      <c r="AT508">
        <f>_xlfn.RANK.AVG(Table2[[#This Row],[6M Return vs Nifty Z-Score]],Table2[6M Return vs Nifty Z-Score])</f>
        <v>723</v>
      </c>
      <c r="AU508">
        <f>_xlfn.RANK.AVG(Table2[[#This Row],[Sharpe Ratio Z-Score]],Table2[Sharpe Ratio Z-Score])</f>
        <v>439</v>
      </c>
      <c r="AV508">
        <f>(Table2[[#This Row],[Rank 1Y]]+Table2[[#This Row],[Rank 6M]]+Table2[[#This Row],[Rank Sharpe]])/3</f>
        <v>472.66666666666669</v>
      </c>
    </row>
    <row r="509" spans="1:48" x14ac:dyDescent="0.3">
      <c r="A509" t="s">
        <v>1477</v>
      </c>
      <c r="B509" t="s">
        <v>1478</v>
      </c>
      <c r="C509" t="s">
        <v>625</v>
      </c>
      <c r="D509" t="s">
        <v>625</v>
      </c>
      <c r="E509">
        <v>7245.8046539999996</v>
      </c>
      <c r="F509">
        <v>361.35</v>
      </c>
      <c r="G509">
        <v>-29.085565277282399</v>
      </c>
      <c r="H509">
        <f>(Table2[[#This Row],[1Y Return vs Nifty]]-AVERAGE(Table2[1Y Return vs Nifty]))/_xlfn.STDEV.P(Table2[1Y Return vs Nifty])</f>
        <v>-0.95503828271407443</v>
      </c>
      <c r="I509">
        <v>-3.26370242608647</v>
      </c>
      <c r="J509">
        <f>(Table2[[#This Row],[1M Return vs Nifty]]-AVERAGE(Table2[1M Return vs Nifty]))/_xlfn.STDEV.P(Table2[1M Return vs Nifty])</f>
        <v>-0.18686254521070039</v>
      </c>
      <c r="K509">
        <v>-8.5342655622096792</v>
      </c>
      <c r="L509">
        <f>(Table2[[#This Row],[6M Return vs Nifty]]-AVERAGE(Table2[6M Return vs Nifty]))/_xlfn.STDEV.P(Table2[6M Return vs Nifty])</f>
        <v>-0.84007563508829441</v>
      </c>
      <c r="M509">
        <v>-4.7927870295393298</v>
      </c>
      <c r="N509">
        <f>(Table2[[#This Row],[1W Return vs Nifty]]-AVERAGE(Table2[1W Return vs Nifty]))/_xlfn.STDEV.P(Table2[1W Return vs Nifty])</f>
        <v>-0.49691044406247392</v>
      </c>
      <c r="O509">
        <v>366.35</v>
      </c>
      <c r="P509">
        <v>362.83006438507499</v>
      </c>
      <c r="Q509">
        <v>349.83549202352702</v>
      </c>
      <c r="R509">
        <v>44.121818280307103</v>
      </c>
      <c r="S509" s="1">
        <f>(Table2[[#This Row],[Close Price]]-Table2[[#This Row],[20D EMA]])/Table2[[#This Row],[20D EMA]]</f>
        <v>-1.3648150675583457E-2</v>
      </c>
      <c r="T509" s="1">
        <f>(Table2[[#This Row],[Close Price]]-Table2[[#This Row],[50D EMA]])/Table2[[#This Row],[50D EMA]]</f>
        <v>-4.0792220115038798E-3</v>
      </c>
      <c r="U509" s="1">
        <f>(Table2[[#This Row],[Close Price]]-Table2[[#This Row],[200D EMA]])/Table2[[#This Row],[200D EMA]]</f>
        <v>3.2914064578955383E-2</v>
      </c>
      <c r="V509">
        <v>0.67748114777768698</v>
      </c>
      <c r="W509">
        <v>360</v>
      </c>
      <c r="X509">
        <v>367.8</v>
      </c>
      <c r="Y509">
        <v>355.1</v>
      </c>
      <c r="Z509">
        <v>371</v>
      </c>
      <c r="AA509">
        <v>355.1</v>
      </c>
      <c r="AB509">
        <v>397.6</v>
      </c>
      <c r="AC509" s="1">
        <f>(Table2[[#This Row],[Close Price]]/Table2[[#This Row],[Day Low]])-1</f>
        <v>3.7500000000001421E-3</v>
      </c>
      <c r="AD509" s="1">
        <f>(Table2[[#This Row],[Day High]]/Table2[[#This Row],[Close Price]])-1</f>
        <v>1.7849730178497225E-2</v>
      </c>
      <c r="AE509" s="1">
        <f>(Table2[[#This Row],[Close Price]]/Table2[[#This Row],[Current Week Low]])-1</f>
        <v>1.7600675865953264E-2</v>
      </c>
      <c r="AF509" s="1">
        <f>(Table2[[#This Row],[Current Week High]]/Table2[[#This Row],[Close Price]])-1</f>
        <v>2.6705410267054086E-2</v>
      </c>
      <c r="AG509" s="1">
        <f>(Table2[[#This Row],[Close Price]]/Table2[[#This Row],[Current Month Low]])-1</f>
        <v>1.7600675865953264E-2</v>
      </c>
      <c r="AH509" s="1">
        <f>(Table2[[#This Row],[Current Month High]]/Table2[[#This Row],[Close Price]])-1</f>
        <v>0.10031825100318259</v>
      </c>
      <c r="AI509">
        <v>20.921544209215401</v>
      </c>
      <c r="AJ509">
        <v>34.9579831932773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-0.09</v>
      </c>
      <c r="AM509" t="s">
        <v>3227</v>
      </c>
      <c r="AN509">
        <v>-3.63</v>
      </c>
      <c r="AO509" t="s">
        <v>3227</v>
      </c>
      <c r="AP509">
        <v>0.12880130968238299</v>
      </c>
      <c r="AQ509">
        <f>(Table2[[#This Row],[Sharpe Ratio]]-AVERAGE(Table2[Sharpe Ratio]))/_xlfn.STDEV.P(Table2[Sharpe Ratio])</f>
        <v>0.76257905282838945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-1.7163078542471537</v>
      </c>
      <c r="AS509">
        <f>_xlfn.RANK.AVG(Table2[[#This Row],[1Y Return vs Nifty Z-Score]],Table2[1Y Return vs Nifty Z-Score])</f>
        <v>659</v>
      </c>
      <c r="AT509">
        <f>_xlfn.RANK.AVG(Table2[[#This Row],[6M Return vs Nifty Z-Score]],Table2[6M Return vs Nifty Z-Score])</f>
        <v>607</v>
      </c>
      <c r="AU509">
        <f>_xlfn.RANK.AVG(Table2[[#This Row],[Sharpe Ratio Z-Score]],Table2[Sharpe Ratio Z-Score])</f>
        <v>157</v>
      </c>
      <c r="AV509">
        <f>(Table2[[#This Row],[Rank 1Y]]+Table2[[#This Row],[Rank 6M]]+Table2[[#This Row],[Rank Sharpe]])/3</f>
        <v>474.33333333333331</v>
      </c>
    </row>
    <row r="510" spans="1:48" x14ac:dyDescent="0.3">
      <c r="A510" t="s">
        <v>1888</v>
      </c>
      <c r="B510" t="s">
        <v>1889</v>
      </c>
      <c r="C510" t="s">
        <v>3180</v>
      </c>
      <c r="D510" t="s">
        <v>282</v>
      </c>
      <c r="E510">
        <v>3884.8171725000002</v>
      </c>
      <c r="F510">
        <v>1237.5</v>
      </c>
      <c r="G510">
        <v>-22.055136374225999</v>
      </c>
      <c r="H510">
        <f>(Table2[[#This Row],[1Y Return vs Nifty]]-AVERAGE(Table2[1Y Return vs Nifty]))/_xlfn.STDEV.P(Table2[1Y Return vs Nifty])</f>
        <v>-0.83941551066502929</v>
      </c>
      <c r="I510">
        <v>-2.6259751871930699</v>
      </c>
      <c r="J510">
        <f>(Table2[[#This Row],[1M Return vs Nifty]]-AVERAGE(Table2[1M Return vs Nifty]))/_xlfn.STDEV.P(Table2[1M Return vs Nifty])</f>
        <v>-0.1259136945792064</v>
      </c>
      <c r="K510">
        <v>44.707861639234302</v>
      </c>
      <c r="L510">
        <f>(Table2[[#This Row],[6M Return vs Nifty]]-AVERAGE(Table2[6M Return vs Nifty]))/_xlfn.STDEV.P(Table2[6M Return vs Nifty])</f>
        <v>0.67028450360765002</v>
      </c>
      <c r="M510">
        <v>-4.9690573980692196</v>
      </c>
      <c r="N510">
        <f>(Table2[[#This Row],[1W Return vs Nifty]]-AVERAGE(Table2[1W Return vs Nifty]))/_xlfn.STDEV.P(Table2[1W Return vs Nifty])</f>
        <v>-0.53897267466613086</v>
      </c>
      <c r="O510">
        <v>1224.3699999999999</v>
      </c>
      <c r="P510">
        <v>1161.05744858</v>
      </c>
      <c r="Q510">
        <v>1067.14930863527</v>
      </c>
      <c r="R510">
        <v>52.8396035608312</v>
      </c>
      <c r="S510" s="1">
        <f>(Table2[[#This Row],[Close Price]]-Table2[[#This Row],[20D EMA]])/Table2[[#This Row],[20D EMA]]</f>
        <v>1.0723882486503354E-2</v>
      </c>
      <c r="T510" s="1">
        <f>(Table2[[#This Row],[Close Price]]-Table2[[#This Row],[50D EMA]])/Table2[[#This Row],[50D EMA]]</f>
        <v>6.5838733056224716E-2</v>
      </c>
      <c r="U510" s="1">
        <f>(Table2[[#This Row],[Close Price]]-Table2[[#This Row],[200D EMA]])/Table2[[#This Row],[200D EMA]]</f>
        <v>0.15963154357714379</v>
      </c>
      <c r="V510">
        <v>0.49741380968120702</v>
      </c>
      <c r="W510">
        <v>1221</v>
      </c>
      <c r="X510">
        <v>1252.45</v>
      </c>
      <c r="Y510">
        <v>1191.5999999999999</v>
      </c>
      <c r="Z510">
        <v>1252.45</v>
      </c>
      <c r="AA510">
        <v>1185.05</v>
      </c>
      <c r="AB510">
        <v>1264</v>
      </c>
      <c r="AC510" s="1">
        <f>(Table2[[#This Row],[Close Price]]/Table2[[#This Row],[Day Low]])-1</f>
        <v>1.3513513513513598E-2</v>
      </c>
      <c r="AD510" s="1">
        <f>(Table2[[#This Row],[Day High]]/Table2[[#This Row],[Close Price]])-1</f>
        <v>1.2080808080808136E-2</v>
      </c>
      <c r="AE510" s="1">
        <f>(Table2[[#This Row],[Close Price]]/Table2[[#This Row],[Current Week Low]])-1</f>
        <v>3.8519637462235634E-2</v>
      </c>
      <c r="AF510" s="1">
        <f>(Table2[[#This Row],[Current Week High]]/Table2[[#This Row],[Close Price]])-1</f>
        <v>1.2080808080808136E-2</v>
      </c>
      <c r="AG510" s="1">
        <f>(Table2[[#This Row],[Close Price]]/Table2[[#This Row],[Current Month Low]])-1</f>
        <v>4.4259735876123418E-2</v>
      </c>
      <c r="AH510" s="1">
        <f>(Table2[[#This Row],[Current Month High]]/Table2[[#This Row],[Close Price]])-1</f>
        <v>2.141414141414133E-2</v>
      </c>
      <c r="AI510">
        <v>11.1111111111111</v>
      </c>
      <c r="AJ510">
        <v>64.637796846936695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0.08</v>
      </c>
      <c r="AM510" t="s">
        <v>3226</v>
      </c>
      <c r="AN510">
        <v>-0.38</v>
      </c>
      <c r="AO510" t="s">
        <v>3227</v>
      </c>
      <c r="AP510">
        <v>-4.8856252303958E-2</v>
      </c>
      <c r="AQ510">
        <f>(Table2[[#This Row],[Sharpe Ratio]]-AVERAGE(Table2[Sharpe Ratio]))/_xlfn.STDEV.P(Table2[Sharpe Ratio])</f>
        <v>-1.3039210752005606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-2.1379384515032771</v>
      </c>
      <c r="AS510">
        <f>_xlfn.RANK.AVG(Table2[[#This Row],[1Y Return vs Nifty Z-Score]],Table2[1Y Return vs Nifty Z-Score])</f>
        <v>616</v>
      </c>
      <c r="AT510">
        <f>_xlfn.RANK.AVG(Table2[[#This Row],[6M Return vs Nifty Z-Score]],Table2[6M Return vs Nifty Z-Score])</f>
        <v>145</v>
      </c>
      <c r="AU510">
        <f>_xlfn.RANK.AVG(Table2[[#This Row],[Sharpe Ratio Z-Score]],Table2[Sharpe Ratio Z-Score])</f>
        <v>665</v>
      </c>
      <c r="AV510">
        <f>(Table2[[#This Row],[Rank 1Y]]+Table2[[#This Row],[Rank 6M]]+Table2[[#This Row],[Rank Sharpe]])/3</f>
        <v>475.33333333333331</v>
      </c>
    </row>
    <row r="511" spans="1:48" x14ac:dyDescent="0.3">
      <c r="A511" t="s">
        <v>159</v>
      </c>
      <c r="B511" t="s">
        <v>160</v>
      </c>
      <c r="C511" t="s">
        <v>3182</v>
      </c>
      <c r="D511" t="s">
        <v>161</v>
      </c>
      <c r="E511">
        <v>168351.07015499999</v>
      </c>
      <c r="F511">
        <v>3310</v>
      </c>
      <c r="G511">
        <v>6.6688731350221699</v>
      </c>
      <c r="H511">
        <f>(Table2[[#This Row],[1Y Return vs Nifty]]-AVERAGE(Table2[1Y Return vs Nifty]))/_xlfn.STDEV.P(Table2[1Y Return vs Nifty])</f>
        <v>-0.36701906805559337</v>
      </c>
      <c r="I511">
        <v>2.8477318492505002</v>
      </c>
      <c r="J511">
        <f>(Table2[[#This Row],[1M Return vs Nifty]]-AVERAGE(Table2[1M Return vs Nifty]))/_xlfn.STDEV.P(Table2[1M Return vs Nifty])</f>
        <v>0.39721928801638706</v>
      </c>
      <c r="K511">
        <v>1.9739759804585499</v>
      </c>
      <c r="L511">
        <f>(Table2[[#This Row],[6M Return vs Nifty]]-AVERAGE(Table2[6M Return vs Nifty]))/_xlfn.STDEV.P(Table2[6M Return vs Nifty])</f>
        <v>-0.54198031117711098</v>
      </c>
      <c r="M511">
        <v>-0.78617537708345298</v>
      </c>
      <c r="N511">
        <f>(Table2[[#This Row],[1W Return vs Nifty]]-AVERAGE(Table2[1W Return vs Nifty]))/_xlfn.STDEV.P(Table2[1W Return vs Nifty])</f>
        <v>0.45916075877455398</v>
      </c>
      <c r="O511">
        <v>3190.22</v>
      </c>
      <c r="P511">
        <v>3141.3007800375899</v>
      </c>
      <c r="Q511">
        <v>2945.0548707988501</v>
      </c>
      <c r="R511">
        <v>76.769304033194899</v>
      </c>
      <c r="S511" s="1">
        <f>(Table2[[#This Row],[Close Price]]-Table2[[#This Row],[20D EMA]])/Table2[[#This Row],[20D EMA]]</f>
        <v>3.7545999962385106E-2</v>
      </c>
      <c r="T511" s="1">
        <f>(Table2[[#This Row],[Close Price]]-Table2[[#This Row],[50D EMA]])/Table2[[#This Row],[50D EMA]]</f>
        <v>5.3703618906684694E-2</v>
      </c>
      <c r="U511" s="1">
        <f>(Table2[[#This Row],[Close Price]]-Table2[[#This Row],[200D EMA]])/Table2[[#This Row],[200D EMA]]</f>
        <v>0.12391793878602951</v>
      </c>
      <c r="V511">
        <v>1.52829603526937</v>
      </c>
      <c r="W511">
        <v>3241</v>
      </c>
      <c r="X511">
        <v>3331</v>
      </c>
      <c r="Y511">
        <v>3220.1</v>
      </c>
      <c r="Z511">
        <v>3331</v>
      </c>
      <c r="AA511">
        <v>3135.6</v>
      </c>
      <c r="AB511">
        <v>3331</v>
      </c>
      <c r="AC511" s="1">
        <f>(Table2[[#This Row],[Close Price]]/Table2[[#This Row],[Day Low]])-1</f>
        <v>2.1289725393397019E-2</v>
      </c>
      <c r="AD511" s="1">
        <f>(Table2[[#This Row],[Day High]]/Table2[[#This Row],[Close Price]])-1</f>
        <v>6.344410876133022E-3</v>
      </c>
      <c r="AE511" s="1">
        <f>(Table2[[#This Row],[Close Price]]/Table2[[#This Row],[Current Week Low]])-1</f>
        <v>2.791838762771337E-2</v>
      </c>
      <c r="AF511" s="1">
        <f>(Table2[[#This Row],[Current Week High]]/Table2[[#This Row],[Close Price]])-1</f>
        <v>6.344410876133022E-3</v>
      </c>
      <c r="AG511" s="1">
        <f>(Table2[[#This Row],[Close Price]]/Table2[[#This Row],[Current Month Low]])-1</f>
        <v>5.5619339201428808E-2</v>
      </c>
      <c r="AH511" s="1">
        <f>(Table2[[#This Row],[Current Month High]]/Table2[[#This Row],[Close Price]])-1</f>
        <v>6.344410876133022E-3</v>
      </c>
      <c r="AI511">
        <v>0.63444108761330198</v>
      </c>
      <c r="AJ511">
        <v>44.380711434865098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0.01</v>
      </c>
      <c r="AM511" t="s">
        <v>3226</v>
      </c>
      <c r="AN511">
        <v>7.36</v>
      </c>
      <c r="AO511" t="s">
        <v>3226</v>
      </c>
      <c r="AP511">
        <v>1.0572794524486E-2</v>
      </c>
      <c r="AQ511">
        <f>(Table2[[#This Row],[Sharpe Ratio]]-AVERAGE(Table2[Sharpe Ratio]))/_xlfn.STDEV.P(Table2[Sharpe Ratio])</f>
        <v>-0.61264662841365647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-0.66526596085541978</v>
      </c>
      <c r="AS511">
        <f>_xlfn.RANK.AVG(Table2[[#This Row],[1Y Return vs Nifty Z-Score]],Table2[1Y Return vs Nifty Z-Score])</f>
        <v>423</v>
      </c>
      <c r="AT511">
        <f>_xlfn.RANK.AVG(Table2[[#This Row],[6M Return vs Nifty Z-Score]],Table2[6M Return vs Nifty Z-Score])</f>
        <v>507</v>
      </c>
      <c r="AU511">
        <f>_xlfn.RANK.AVG(Table2[[#This Row],[Sharpe Ratio Z-Score]],Table2[Sharpe Ratio Z-Score])</f>
        <v>497</v>
      </c>
      <c r="AV511">
        <f>(Table2[[#This Row],[Rank 1Y]]+Table2[[#This Row],[Rank 6M]]+Table2[[#This Row],[Rank Sharpe]])/3</f>
        <v>475.66666666666669</v>
      </c>
    </row>
    <row r="512" spans="1:48" x14ac:dyDescent="0.3">
      <c r="A512" t="s">
        <v>1272</v>
      </c>
      <c r="B512" t="s">
        <v>1273</v>
      </c>
      <c r="C512" t="s">
        <v>3184</v>
      </c>
      <c r="D512" t="s">
        <v>1218</v>
      </c>
      <c r="E512">
        <v>9285.3864150110003</v>
      </c>
      <c r="F512">
        <v>88.69</v>
      </c>
      <c r="G512">
        <v>3.0397056691077902</v>
      </c>
      <c r="H512">
        <f>(Table2[[#This Row],[1Y Return vs Nifty]]-AVERAGE(Table2[1Y Return vs Nifty]))/_xlfn.STDEV.P(Table2[1Y Return vs Nifty])</f>
        <v>-0.42670453083821341</v>
      </c>
      <c r="I512">
        <v>-14.544723537279699</v>
      </c>
      <c r="J512">
        <f>(Table2[[#This Row],[1M Return vs Nifty]]-AVERAGE(Table2[1M Return vs Nifty]))/_xlfn.STDEV.P(Table2[1M Return vs Nifty])</f>
        <v>-1.2650119933508284</v>
      </c>
      <c r="K512">
        <v>-8.6062111708606395</v>
      </c>
      <c r="L512">
        <f>(Table2[[#This Row],[6M Return vs Nifty]]-AVERAGE(Table2[6M Return vs Nifty]))/_xlfn.STDEV.P(Table2[6M Return vs Nifty])</f>
        <v>-0.84211657118856498</v>
      </c>
      <c r="M512">
        <v>-6.9812735404884902</v>
      </c>
      <c r="N512">
        <f>(Table2[[#This Row],[1W Return vs Nifty]]-AVERAGE(Table2[1W Return vs Nifty]))/_xlfn.STDEV.P(Table2[1W Return vs Nifty])</f>
        <v>-1.0191344858243594</v>
      </c>
      <c r="O512">
        <v>92.13</v>
      </c>
      <c r="P512">
        <v>91.152210772249603</v>
      </c>
      <c r="Q512">
        <v>87.702697690517496</v>
      </c>
      <c r="R512">
        <v>32.969710671772802</v>
      </c>
      <c r="S512" s="1">
        <f>(Table2[[#This Row],[Close Price]]-Table2[[#This Row],[20D EMA]])/Table2[[#This Row],[20D EMA]]</f>
        <v>-3.7338543362639726E-2</v>
      </c>
      <c r="T512" s="1">
        <f>(Table2[[#This Row],[Close Price]]-Table2[[#This Row],[50D EMA]])/Table2[[#This Row],[50D EMA]]</f>
        <v>-2.7012079590714669E-2</v>
      </c>
      <c r="U512" s="1">
        <f>(Table2[[#This Row],[Close Price]]-Table2[[#This Row],[200D EMA]])/Table2[[#This Row],[200D EMA]]</f>
        <v>1.1257376745313612E-2</v>
      </c>
      <c r="V512">
        <v>0.78790184514347605</v>
      </c>
      <c r="W512">
        <v>88.36</v>
      </c>
      <c r="X512">
        <v>90.9</v>
      </c>
      <c r="Y512">
        <v>87.55</v>
      </c>
      <c r="Z512">
        <v>91.3</v>
      </c>
      <c r="AA512">
        <v>87.55</v>
      </c>
      <c r="AB512">
        <v>95.46</v>
      </c>
      <c r="AC512" s="1">
        <f>(Table2[[#This Row],[Close Price]]/Table2[[#This Row],[Day Low]])-1</f>
        <v>3.734721593481094E-3</v>
      </c>
      <c r="AD512" s="1">
        <f>(Table2[[#This Row],[Day High]]/Table2[[#This Row],[Close Price]])-1</f>
        <v>2.4918254594655576E-2</v>
      </c>
      <c r="AE512" s="1">
        <f>(Table2[[#This Row],[Close Price]]/Table2[[#This Row],[Current Week Low]])-1</f>
        <v>1.3021130782409962E-2</v>
      </c>
      <c r="AF512" s="1">
        <f>(Table2[[#This Row],[Current Week High]]/Table2[[#This Row],[Close Price]])-1</f>
        <v>2.9428345924005006E-2</v>
      </c>
      <c r="AG512" s="1">
        <f>(Table2[[#This Row],[Close Price]]/Table2[[#This Row],[Current Month Low]])-1</f>
        <v>1.3021130782409962E-2</v>
      </c>
      <c r="AH512" s="1">
        <f>(Table2[[#This Row],[Current Month High]]/Table2[[#This Row],[Close Price]])-1</f>
        <v>7.6333295749238861E-2</v>
      </c>
      <c r="AI512">
        <v>53.004848348179003</v>
      </c>
      <c r="AJ512">
        <v>41.226114649681499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0.04</v>
      </c>
      <c r="AM512" t="s">
        <v>3226</v>
      </c>
      <c r="AN512">
        <v>-7.8</v>
      </c>
      <c r="AO512" t="s">
        <v>3227</v>
      </c>
      <c r="AP512">
        <v>5.4795653135940002E-2</v>
      </c>
      <c r="AQ512">
        <f>(Table2[[#This Row],[Sharpe Ratio]]-AVERAGE(Table2[Sharpe Ratio]))/_xlfn.STDEV.P(Table2[Sharpe Ratio])</f>
        <v>-9.8249481674684544E-2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-3.6512170628766505</v>
      </c>
      <c r="AS512">
        <f>_xlfn.RANK.AVG(Table2[[#This Row],[1Y Return vs Nifty Z-Score]],Table2[1Y Return vs Nifty Z-Score])</f>
        <v>450</v>
      </c>
      <c r="AT512">
        <f>_xlfn.RANK.AVG(Table2[[#This Row],[6M Return vs Nifty Z-Score]],Table2[6M Return vs Nifty Z-Score])</f>
        <v>608</v>
      </c>
      <c r="AU512">
        <f>_xlfn.RANK.AVG(Table2[[#This Row],[Sharpe Ratio Z-Score]],Table2[Sharpe Ratio Z-Score])</f>
        <v>375</v>
      </c>
      <c r="AV512">
        <f>(Table2[[#This Row],[Rank 1Y]]+Table2[[#This Row],[Rank 6M]]+Table2[[#This Row],[Rank Sharpe]])/3</f>
        <v>477.66666666666669</v>
      </c>
    </row>
    <row r="513" spans="1:48" x14ac:dyDescent="0.3">
      <c r="A513" t="s">
        <v>1934</v>
      </c>
      <c r="B513" t="s">
        <v>1935</v>
      </c>
      <c r="C513" t="s">
        <v>3180</v>
      </c>
      <c r="D513" t="s">
        <v>535</v>
      </c>
      <c r="E513">
        <v>3752.0517934949999</v>
      </c>
      <c r="F513">
        <v>336.85</v>
      </c>
      <c r="G513">
        <v>-17.749077455212301</v>
      </c>
      <c r="H513">
        <f>(Table2[[#This Row],[1Y Return vs Nifty]]-AVERAGE(Table2[1Y Return vs Nifty]))/_xlfn.STDEV.P(Table2[1Y Return vs Nifty])</f>
        <v>-0.76859785847222639</v>
      </c>
      <c r="I513">
        <v>-10.0271893377443</v>
      </c>
      <c r="J513">
        <f>(Table2[[#This Row],[1M Return vs Nifty]]-AVERAGE(Table2[1M Return vs Nifty]))/_xlfn.STDEV.P(Table2[1M Return vs Nifty])</f>
        <v>-0.83326233556935558</v>
      </c>
      <c r="K513">
        <v>21.245821964651402</v>
      </c>
      <c r="L513">
        <f>(Table2[[#This Row],[6M Return vs Nifty]]-AVERAGE(Table2[6M Return vs Nifty]))/_xlfn.STDEV.P(Table2[6M Return vs Nifty])</f>
        <v>4.7188818037241665E-3</v>
      </c>
      <c r="M513">
        <v>-4.1016339727285596</v>
      </c>
      <c r="N513">
        <f>(Table2[[#This Row],[1W Return vs Nifty]]-AVERAGE(Table2[1W Return vs Nifty]))/_xlfn.STDEV.P(Table2[1W Return vs Nifty])</f>
        <v>-0.33198516762233637</v>
      </c>
      <c r="O513">
        <v>339.07</v>
      </c>
      <c r="P513">
        <v>349.29996467012302</v>
      </c>
      <c r="Q513">
        <v>332.922406063312</v>
      </c>
      <c r="R513">
        <v>51.684645393561603</v>
      </c>
      <c r="S513" s="1">
        <f>(Table2[[#This Row],[Close Price]]-Table2[[#This Row],[20D EMA]])/Table2[[#This Row],[20D EMA]]</f>
        <v>-6.5473206122628677E-3</v>
      </c>
      <c r="T513" s="1">
        <f>(Table2[[#This Row],[Close Price]]-Table2[[#This Row],[50D EMA]])/Table2[[#This Row],[50D EMA]]</f>
        <v>-3.5642616459697248E-2</v>
      </c>
      <c r="U513" s="1">
        <f>(Table2[[#This Row],[Close Price]]-Table2[[#This Row],[200D EMA]])/Table2[[#This Row],[200D EMA]]</f>
        <v>1.1797325338148356E-2</v>
      </c>
      <c r="V513">
        <v>0.136984025162147</v>
      </c>
      <c r="W513">
        <v>330</v>
      </c>
      <c r="X513">
        <v>339.9</v>
      </c>
      <c r="Y513">
        <v>325</v>
      </c>
      <c r="Z513">
        <v>339.9</v>
      </c>
      <c r="AA513">
        <v>325</v>
      </c>
      <c r="AB513">
        <v>348</v>
      </c>
      <c r="AC513" s="1">
        <f>(Table2[[#This Row],[Close Price]]/Table2[[#This Row],[Day Low]])-1</f>
        <v>2.0757575757575752E-2</v>
      </c>
      <c r="AD513" s="1">
        <f>(Table2[[#This Row],[Day High]]/Table2[[#This Row],[Close Price]])-1</f>
        <v>9.0544752857353306E-3</v>
      </c>
      <c r="AE513" s="1">
        <f>(Table2[[#This Row],[Close Price]]/Table2[[#This Row],[Current Week Low]])-1</f>
        <v>3.6461538461538545E-2</v>
      </c>
      <c r="AF513" s="1">
        <f>(Table2[[#This Row],[Current Week High]]/Table2[[#This Row],[Close Price]])-1</f>
        <v>9.0544752857353306E-3</v>
      </c>
      <c r="AG513" s="1">
        <f>(Table2[[#This Row],[Close Price]]/Table2[[#This Row],[Current Month Low]])-1</f>
        <v>3.6461538461538545E-2</v>
      </c>
      <c r="AH513" s="1">
        <f>(Table2[[#This Row],[Current Month High]]/Table2[[#This Row],[Close Price]])-1</f>
        <v>3.3100786700311691E-2</v>
      </c>
      <c r="AI513">
        <v>34.154668249962803</v>
      </c>
      <c r="AJ513">
        <v>43.157671058223499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-0.19</v>
      </c>
      <c r="AM513" t="s">
        <v>3227</v>
      </c>
      <c r="AN513">
        <v>-2.62</v>
      </c>
      <c r="AO513" t="s">
        <v>3227</v>
      </c>
      <c r="AQ513">
        <f>(Table2[[#This Row],[Sharpe Ratio]]-AVERAGE(Table2[Sharpe Ratio]))/_xlfn.STDEV.P(Table2[Sharpe Ratio])</f>
        <v>-0.73562862250492922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586</v>
      </c>
      <c r="AT513">
        <f>_xlfn.RANK.AVG(Table2[[#This Row],[6M Return vs Nifty Z-Score]],Table2[6M Return vs Nifty Z-Score])</f>
        <v>307</v>
      </c>
      <c r="AU513">
        <f>_xlfn.RANK.AVG(Table2[[#This Row],[Sharpe Ratio Z-Score]],Table2[Sharpe Ratio Z-Score])</f>
        <v>551.5</v>
      </c>
      <c r="AV513">
        <f>(Table2[[#This Row],[Rank 1Y]]+Table2[[#This Row],[Rank 6M]]+Table2[[#This Row],[Rank Sharpe]])/3</f>
        <v>481.5</v>
      </c>
    </row>
    <row r="514" spans="1:48" x14ac:dyDescent="0.3">
      <c r="A514" t="s">
        <v>512</v>
      </c>
      <c r="B514" t="s">
        <v>513</v>
      </c>
      <c r="C514" t="s">
        <v>3168</v>
      </c>
      <c r="D514" t="s">
        <v>514</v>
      </c>
      <c r="E514">
        <v>41696.694555725</v>
      </c>
      <c r="F514">
        <v>654.95000000000005</v>
      </c>
      <c r="G514">
        <v>-48.207293708524702</v>
      </c>
      <c r="H514">
        <f>(Table2[[#This Row],[1Y Return vs Nifty]]-AVERAGE(Table2[1Y Return vs Nifty]))/_xlfn.STDEV.P(Table2[1Y Return vs Nifty])</f>
        <v>-1.2695151486458394</v>
      </c>
      <c r="I514">
        <v>23.119481552978598</v>
      </c>
      <c r="J514">
        <f>(Table2[[#This Row],[1M Return vs Nifty]]-AVERAGE(Table2[1M Return vs Nifty]))/_xlfn.STDEV.P(Table2[1M Return vs Nifty])</f>
        <v>2.3346304089142431</v>
      </c>
      <c r="K514">
        <v>71.353156911495006</v>
      </c>
      <c r="L514">
        <f>(Table2[[#This Row],[6M Return vs Nifty]]-AVERAGE(Table2[6M Return vs Nifty]))/_xlfn.STDEV.P(Table2[6M Return vs Nifty])</f>
        <v>1.4261519713130841</v>
      </c>
      <c r="M514">
        <v>5.4593005059033404</v>
      </c>
      <c r="N514">
        <f>(Table2[[#This Row],[1W Return vs Nifty]]-AVERAGE(Table2[1W Return vs Nifty]))/_xlfn.STDEV.P(Table2[1W Return vs Nifty])</f>
        <v>1.9494773049456304</v>
      </c>
      <c r="O514">
        <v>601.95000000000005</v>
      </c>
      <c r="P514">
        <v>541.48504882941097</v>
      </c>
      <c r="Q514">
        <v>530.01703466693004</v>
      </c>
      <c r="R514">
        <v>67.452029079471799</v>
      </c>
      <c r="S514" s="1">
        <f>(Table2[[#This Row],[Close Price]]-Table2[[#This Row],[20D EMA]])/Table2[[#This Row],[20D EMA]]</f>
        <v>8.804717999833872E-2</v>
      </c>
      <c r="T514" s="1">
        <f>(Table2[[#This Row],[Close Price]]-Table2[[#This Row],[50D EMA]])/Table2[[#This Row],[50D EMA]]</f>
        <v>0.20954401495642216</v>
      </c>
      <c r="U514" s="1">
        <f>(Table2[[#This Row],[Close Price]]-Table2[[#This Row],[200D EMA]])/Table2[[#This Row],[200D EMA]]</f>
        <v>0.23571500001236675</v>
      </c>
      <c r="V514">
        <v>2.1160219927360799</v>
      </c>
      <c r="W514">
        <v>650.1</v>
      </c>
      <c r="X514">
        <v>676</v>
      </c>
      <c r="Y514">
        <v>584.1</v>
      </c>
      <c r="Z514">
        <v>687.4</v>
      </c>
      <c r="AA514">
        <v>583.6</v>
      </c>
      <c r="AB514">
        <v>687.4</v>
      </c>
      <c r="AC514" s="1">
        <f>(Table2[[#This Row],[Close Price]]/Table2[[#This Row],[Day Low]])-1</f>
        <v>7.4603907091217447E-3</v>
      </c>
      <c r="AD514" s="1">
        <f>(Table2[[#This Row],[Day High]]/Table2[[#This Row],[Close Price]])-1</f>
        <v>3.2139858004427646E-2</v>
      </c>
      <c r="AE514" s="1">
        <f>(Table2[[#This Row],[Close Price]]/Table2[[#This Row],[Current Week Low]])-1</f>
        <v>0.12129772299263819</v>
      </c>
      <c r="AF514" s="1">
        <f>(Table2[[#This Row],[Current Week High]]/Table2[[#This Row],[Close Price]])-1</f>
        <v>4.9545766852431283E-2</v>
      </c>
      <c r="AG514" s="1">
        <f>(Table2[[#This Row],[Close Price]]/Table2[[#This Row],[Current Month Low]])-1</f>
        <v>0.12225839616175471</v>
      </c>
      <c r="AH514" s="1">
        <f>(Table2[[#This Row],[Current Month High]]/Table2[[#This Row],[Close Price]])-1</f>
        <v>4.9545766852431283E-2</v>
      </c>
      <c r="AI514">
        <v>52.423849148789898</v>
      </c>
      <c r="AJ514">
        <v>111.274193548387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0.31</v>
      </c>
      <c r="AM514" t="s">
        <v>3226</v>
      </c>
      <c r="AN514">
        <v>21.74</v>
      </c>
      <c r="AO514" t="s">
        <v>3226</v>
      </c>
      <c r="AP514">
        <v>-6.0128311441533001E-2</v>
      </c>
      <c r="AQ514">
        <f>(Table2[[#This Row],[Sharpe Ratio]]-AVERAGE(Table2[Sharpe Ratio]))/_xlfn.STDEV.P(Table2[Sharpe Ratio])</f>
        <v>-1.4350368655474952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3.0057076709796231</v>
      </c>
      <c r="AS514">
        <f>_xlfn.RANK.AVG(Table2[[#This Row],[1Y Return vs Nifty Z-Score]],Table2[1Y Return vs Nifty Z-Score])</f>
        <v>715</v>
      </c>
      <c r="AT514">
        <f>_xlfn.RANK.AVG(Table2[[#This Row],[6M Return vs Nifty Z-Score]],Table2[6M Return vs Nifty Z-Score])</f>
        <v>59</v>
      </c>
      <c r="AU514">
        <f>_xlfn.RANK.AVG(Table2[[#This Row],[Sharpe Ratio Z-Score]],Table2[Sharpe Ratio Z-Score])</f>
        <v>676</v>
      </c>
      <c r="AV514">
        <f>(Table2[[#This Row],[Rank 1Y]]+Table2[[#This Row],[Rank 6M]]+Table2[[#This Row],[Rank Sharpe]])/3</f>
        <v>483.33333333333331</v>
      </c>
    </row>
    <row r="515" spans="1:48" x14ac:dyDescent="0.3">
      <c r="A515" t="s">
        <v>403</v>
      </c>
      <c r="B515" t="s">
        <v>404</v>
      </c>
      <c r="C515" t="s">
        <v>3167</v>
      </c>
      <c r="D515" t="s">
        <v>21</v>
      </c>
      <c r="E515">
        <v>59513.6235848699</v>
      </c>
      <c r="F515">
        <v>3146.15</v>
      </c>
      <c r="G515">
        <v>2.33132005344592</v>
      </c>
      <c r="H515">
        <f>(Table2[[#This Row],[1Y Return vs Nifty]]-AVERAGE(Table2[1Y Return vs Nifty]))/_xlfn.STDEV.P(Table2[1Y Return vs Nifty])</f>
        <v>-0.43835467476142231</v>
      </c>
      <c r="I515">
        <v>8.4856957515657996</v>
      </c>
      <c r="J515">
        <f>(Table2[[#This Row],[1M Return vs Nifty]]-AVERAGE(Table2[1M Return vs Nifty]))/_xlfn.STDEV.P(Table2[1M Return vs Nifty])</f>
        <v>0.93605062340711143</v>
      </c>
      <c r="K515">
        <v>17.183873793309701</v>
      </c>
      <c r="L515">
        <f>(Table2[[#This Row],[6M Return vs Nifty]]-AVERAGE(Table2[6M Return vs Nifty]))/_xlfn.STDEV.P(Table2[6M Return vs Nifty])</f>
        <v>-0.11050950830607223</v>
      </c>
      <c r="M515">
        <v>-2.3969659646303398</v>
      </c>
      <c r="N515">
        <f>(Table2[[#This Row],[1W Return vs Nifty]]-AVERAGE(Table2[1W Return vs Nifty]))/_xlfn.STDEV.P(Table2[1W Return vs Nifty])</f>
        <v>7.4788469134118268E-2</v>
      </c>
      <c r="O515">
        <v>3033</v>
      </c>
      <c r="P515">
        <v>2885.8749108782399</v>
      </c>
      <c r="Q515">
        <v>2593.18318403586</v>
      </c>
      <c r="R515">
        <v>67.101374905257899</v>
      </c>
      <c r="S515" s="1">
        <f>(Table2[[#This Row],[Close Price]]-Table2[[#This Row],[20D EMA]])/Table2[[#This Row],[20D EMA]]</f>
        <v>3.7306297395318197E-2</v>
      </c>
      <c r="T515" s="1">
        <f>(Table2[[#This Row],[Close Price]]-Table2[[#This Row],[50D EMA]])/Table2[[#This Row],[50D EMA]]</f>
        <v>9.0189317679937944E-2</v>
      </c>
      <c r="U515" s="1">
        <f>(Table2[[#This Row],[Close Price]]-Table2[[#This Row],[200D EMA]])/Table2[[#This Row],[200D EMA]]</f>
        <v>0.21323862477911756</v>
      </c>
      <c r="V515">
        <v>0.61309672589594799</v>
      </c>
      <c r="W515">
        <v>3103.85</v>
      </c>
      <c r="X515">
        <v>3179</v>
      </c>
      <c r="Y515">
        <v>2974</v>
      </c>
      <c r="Z515">
        <v>3179</v>
      </c>
      <c r="AA515">
        <v>2974</v>
      </c>
      <c r="AB515">
        <v>3179</v>
      </c>
      <c r="AC515" s="1">
        <f>(Table2[[#This Row],[Close Price]]/Table2[[#This Row],[Day Low]])-1</f>
        <v>1.3628235900575048E-2</v>
      </c>
      <c r="AD515" s="1">
        <f>(Table2[[#This Row],[Day High]]/Table2[[#This Row],[Close Price]])-1</f>
        <v>1.0441333057864322E-2</v>
      </c>
      <c r="AE515" s="1">
        <f>(Table2[[#This Row],[Close Price]]/Table2[[#This Row],[Current Week Low]])-1</f>
        <v>5.7885003362474707E-2</v>
      </c>
      <c r="AF515" s="1">
        <f>(Table2[[#This Row],[Current Week High]]/Table2[[#This Row],[Close Price]])-1</f>
        <v>1.0441333057864322E-2</v>
      </c>
      <c r="AG515" s="1">
        <f>(Table2[[#This Row],[Close Price]]/Table2[[#This Row],[Current Month Low]])-1</f>
        <v>5.7885003362474707E-2</v>
      </c>
      <c r="AH515" s="1">
        <f>(Table2[[#This Row],[Current Month High]]/Table2[[#This Row],[Close Price]])-1</f>
        <v>1.0441333057864322E-2</v>
      </c>
      <c r="AI515">
        <v>1.0441333057864299</v>
      </c>
      <c r="AJ515">
        <v>52.0540331545116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0.06</v>
      </c>
      <c r="AM515" t="s">
        <v>3226</v>
      </c>
      <c r="AN515">
        <v>1.84</v>
      </c>
      <c r="AO515" t="s">
        <v>3226</v>
      </c>
      <c r="AP515">
        <v>-3.9912976345778998E-2</v>
      </c>
      <c r="AQ515">
        <f>(Table2[[#This Row],[Sharpe Ratio]]-AVERAGE(Table2[Sharpe Ratio]))/_xlfn.STDEV.P(Table2[Sharpe Ratio])</f>
        <v>-1.1998935251996434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-0.73791861572590833</v>
      </c>
      <c r="AS515">
        <f>_xlfn.RANK.AVG(Table2[[#This Row],[1Y Return vs Nifty Z-Score]],Table2[1Y Return vs Nifty Z-Score])</f>
        <v>456</v>
      </c>
      <c r="AT515">
        <f>_xlfn.RANK.AVG(Table2[[#This Row],[6M Return vs Nifty Z-Score]],Table2[6M Return vs Nifty Z-Score])</f>
        <v>342</v>
      </c>
      <c r="AU515">
        <f>_xlfn.RANK.AVG(Table2[[#This Row],[Sharpe Ratio Z-Score]],Table2[Sharpe Ratio Z-Score])</f>
        <v>656</v>
      </c>
      <c r="AV515">
        <f>(Table2[[#This Row],[Rank 1Y]]+Table2[[#This Row],[Rank 6M]]+Table2[[#This Row],[Rank Sharpe]])/3</f>
        <v>484.66666666666669</v>
      </c>
    </row>
    <row r="516" spans="1:48" x14ac:dyDescent="0.3">
      <c r="A516" t="s">
        <v>1539</v>
      </c>
      <c r="B516" t="s">
        <v>1540</v>
      </c>
      <c r="C516" t="s">
        <v>3168</v>
      </c>
      <c r="D516" t="s">
        <v>24</v>
      </c>
      <c r="E516">
        <v>6627.0029811750001</v>
      </c>
      <c r="F516">
        <v>25.33</v>
      </c>
      <c r="G516">
        <v>-9.0015066013334604</v>
      </c>
      <c r="H516">
        <f>(Table2[[#This Row],[1Y Return vs Nifty]]-AVERAGE(Table2[1Y Return vs Nifty]))/_xlfn.STDEV.P(Table2[1Y Return vs Nifty])</f>
        <v>-0.62473488726982918</v>
      </c>
      <c r="I516">
        <v>-5.00351228129579</v>
      </c>
      <c r="J516">
        <f>(Table2[[#This Row],[1M Return vs Nifty]]-AVERAGE(Table2[1M Return vs Nifty]))/_xlfn.STDEV.P(Table2[1M Return vs Nifty])</f>
        <v>-0.3531396061942586</v>
      </c>
      <c r="K516">
        <v>-18.7736309228865</v>
      </c>
      <c r="L516">
        <f>(Table2[[#This Row],[6M Return vs Nifty]]-AVERAGE(Table2[6M Return vs Nifty]))/_xlfn.STDEV.P(Table2[6M Return vs Nifty])</f>
        <v>-1.1305435427246155</v>
      </c>
      <c r="M516">
        <v>-3.64995524241828</v>
      </c>
      <c r="N516">
        <f>(Table2[[#This Row],[1W Return vs Nifty]]-AVERAGE(Table2[1W Return vs Nifty]))/_xlfn.STDEV.P(Table2[1W Return vs Nifty])</f>
        <v>-0.22420406367657378</v>
      </c>
      <c r="O516">
        <v>25.33</v>
      </c>
      <c r="P516">
        <v>25.875127834560502</v>
      </c>
      <c r="Q516">
        <v>26.015976596980199</v>
      </c>
      <c r="R516">
        <v>54.224802520054503</v>
      </c>
      <c r="S516" s="1">
        <f>(Table2[[#This Row],[Close Price]]-Table2[[#This Row],[20D EMA]])/Table2[[#This Row],[20D EMA]]</f>
        <v>0</v>
      </c>
      <c r="T516" s="1">
        <f>(Table2[[#This Row],[Close Price]]-Table2[[#This Row],[50D EMA]])/Table2[[#This Row],[50D EMA]]</f>
        <v>-2.1067638314520524E-2</v>
      </c>
      <c r="U516" s="1">
        <f>(Table2[[#This Row],[Close Price]]-Table2[[#This Row],[200D EMA]])/Table2[[#This Row],[200D EMA]]</f>
        <v>-2.6367512840545265E-2</v>
      </c>
      <c r="V516">
        <v>0.47766363408059398</v>
      </c>
      <c r="W516">
        <v>24.92</v>
      </c>
      <c r="X516">
        <v>25.59</v>
      </c>
      <c r="Y516">
        <v>24.53</v>
      </c>
      <c r="Z516">
        <v>25.59</v>
      </c>
      <c r="AA516">
        <v>24.53</v>
      </c>
      <c r="AB516">
        <v>25.7</v>
      </c>
      <c r="AC516" s="1">
        <f>(Table2[[#This Row],[Close Price]]/Table2[[#This Row],[Day Low]])-1</f>
        <v>1.645264847512018E-2</v>
      </c>
      <c r="AD516" s="1">
        <f>(Table2[[#This Row],[Day High]]/Table2[[#This Row],[Close Price]])-1</f>
        <v>1.0264508487958901E-2</v>
      </c>
      <c r="AE516" s="1">
        <f>(Table2[[#This Row],[Close Price]]/Table2[[#This Row],[Current Week Low]])-1</f>
        <v>3.2613126783530344E-2</v>
      </c>
      <c r="AF516" s="1">
        <f>(Table2[[#This Row],[Current Week High]]/Table2[[#This Row],[Close Price]])-1</f>
        <v>1.0264508487958901E-2</v>
      </c>
      <c r="AG516" s="1">
        <f>(Table2[[#This Row],[Close Price]]/Table2[[#This Row],[Current Month Low]])-1</f>
        <v>3.2613126783530344E-2</v>
      </c>
      <c r="AH516" s="1">
        <f>(Table2[[#This Row],[Current Month High]]/Table2[[#This Row],[Close Price]])-1</f>
        <v>1.4607185155941504E-2</v>
      </c>
      <c r="AI516">
        <v>45.604915386440702</v>
      </c>
      <c r="AJ516">
        <v>23.930869863375001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-0.05</v>
      </c>
      <c r="AM516" t="s">
        <v>3227</v>
      </c>
      <c r="AN516">
        <v>-1.29</v>
      </c>
      <c r="AO516" t="s">
        <v>3227</v>
      </c>
      <c r="AP516">
        <v>9.9257436880206995E-2</v>
      </c>
      <c r="AQ516">
        <f>(Table2[[#This Row],[Sharpe Ratio]]-AVERAGE(Table2[Sharpe Ratio]))/_xlfn.STDEV.P(Table2[Sharpe Ratio])</f>
        <v>0.41892682521951535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537</v>
      </c>
      <c r="AT516">
        <f>_xlfn.RANK.AVG(Table2[[#This Row],[6M Return vs Nifty Z-Score]],Table2[6M Return vs Nifty Z-Score])</f>
        <v>691</v>
      </c>
      <c r="AU516">
        <f>_xlfn.RANK.AVG(Table2[[#This Row],[Sharpe Ratio Z-Score]],Table2[Sharpe Ratio Z-Score])</f>
        <v>227</v>
      </c>
      <c r="AV516">
        <f>(Table2[[#This Row],[Rank 1Y]]+Table2[[#This Row],[Rank 6M]]+Table2[[#This Row],[Rank Sharpe]])/3</f>
        <v>485</v>
      </c>
    </row>
    <row r="517" spans="1:48" x14ac:dyDescent="0.3">
      <c r="A517" t="s">
        <v>755</v>
      </c>
      <c r="B517" t="s">
        <v>756</v>
      </c>
      <c r="C517" t="s">
        <v>3177</v>
      </c>
      <c r="D517" t="s">
        <v>493</v>
      </c>
      <c r="E517">
        <v>22907.777487097999</v>
      </c>
      <c r="F517">
        <v>189.91</v>
      </c>
      <c r="G517">
        <v>-36.2074185533357</v>
      </c>
      <c r="H517">
        <f>(Table2[[#This Row],[1Y Return vs Nifty]]-AVERAGE(Table2[1Y Return vs Nifty]))/_xlfn.STDEV.P(Table2[1Y Return vs Nifty])</f>
        <v>-1.0721646244008343</v>
      </c>
      <c r="I517">
        <v>3.17658464773164</v>
      </c>
      <c r="J517">
        <f>(Table2[[#This Row],[1M Return vs Nifty]]-AVERAGE(Table2[1M Return vs Nifty]))/_xlfn.STDEV.P(Table2[1M Return vs Nifty])</f>
        <v>0.42864839888384071</v>
      </c>
      <c r="K517">
        <v>13.1788820809622</v>
      </c>
      <c r="L517">
        <f>(Table2[[#This Row],[6M Return vs Nifty]]-AVERAGE(Table2[6M Return vs Nifty]))/_xlfn.STDEV.P(Table2[6M Return vs Nifty])</f>
        <v>-0.22412217098671028</v>
      </c>
      <c r="M517">
        <v>-1.1103836104888201</v>
      </c>
      <c r="N517">
        <f>(Table2[[#This Row],[1W Return vs Nifty]]-AVERAGE(Table2[1W Return vs Nifty]))/_xlfn.STDEV.P(Table2[1W Return vs Nifty])</f>
        <v>0.38179709526812416</v>
      </c>
      <c r="O517">
        <v>181.56</v>
      </c>
      <c r="P517">
        <v>176.697058065401</v>
      </c>
      <c r="Q517">
        <v>172.69528837708</v>
      </c>
      <c r="R517">
        <v>70.153311768304505</v>
      </c>
      <c r="S517" s="1">
        <f>(Table2[[#This Row],[Close Price]]-Table2[[#This Row],[20D EMA]])/Table2[[#This Row],[20D EMA]]</f>
        <v>4.5990306234853458E-2</v>
      </c>
      <c r="T517" s="1">
        <f>(Table2[[#This Row],[Close Price]]-Table2[[#This Row],[50D EMA]])/Table2[[#This Row],[50D EMA]]</f>
        <v>7.4777373654452625E-2</v>
      </c>
      <c r="U517" s="1">
        <f>(Table2[[#This Row],[Close Price]]-Table2[[#This Row],[200D EMA]])/Table2[[#This Row],[200D EMA]]</f>
        <v>9.9682578399774777E-2</v>
      </c>
      <c r="V517">
        <v>0.87454928127419496</v>
      </c>
      <c r="W517">
        <v>186.05</v>
      </c>
      <c r="X517">
        <v>192</v>
      </c>
      <c r="Y517">
        <v>178.99</v>
      </c>
      <c r="Z517">
        <v>192</v>
      </c>
      <c r="AA517">
        <v>174.96</v>
      </c>
      <c r="AB517">
        <v>192</v>
      </c>
      <c r="AC517" s="1">
        <f>(Table2[[#This Row],[Close Price]]/Table2[[#This Row],[Day Low]])-1</f>
        <v>2.0747110991668816E-2</v>
      </c>
      <c r="AD517" s="1">
        <f>(Table2[[#This Row],[Day High]]/Table2[[#This Row],[Close Price]])-1</f>
        <v>1.100521299562951E-2</v>
      </c>
      <c r="AE517" s="1">
        <f>(Table2[[#This Row],[Close Price]]/Table2[[#This Row],[Current Week Low]])-1</f>
        <v>6.1008994915916936E-2</v>
      </c>
      <c r="AF517" s="1">
        <f>(Table2[[#This Row],[Current Week High]]/Table2[[#This Row],[Close Price]])-1</f>
        <v>1.100521299562951E-2</v>
      </c>
      <c r="AG517" s="1">
        <f>(Table2[[#This Row],[Close Price]]/Table2[[#This Row],[Current Month Low]])-1</f>
        <v>8.5448102423411054E-2</v>
      </c>
      <c r="AH517" s="1">
        <f>(Table2[[#This Row],[Current Month High]]/Table2[[#This Row],[Close Price]])-1</f>
        <v>1.100521299562951E-2</v>
      </c>
      <c r="AI517">
        <v>17.424042967721501</v>
      </c>
      <c r="AJ517">
        <v>33.504393673110698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-0.01</v>
      </c>
      <c r="AM517" t="s">
        <v>3227</v>
      </c>
      <c r="AN517">
        <v>6.21</v>
      </c>
      <c r="AO517" t="s">
        <v>3226</v>
      </c>
      <c r="AP517">
        <v>4.5308953128730997E-2</v>
      </c>
      <c r="AQ517">
        <f>(Table2[[#This Row],[Sharpe Ratio]]-AVERAGE(Table2[Sharpe Ratio]))/_xlfn.STDEV.P(Table2[Sharpe Ratio])</f>
        <v>-0.20859810157174755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-0.69443940280732708</v>
      </c>
      <c r="AS517">
        <f>_xlfn.RANK.AVG(Table2[[#This Row],[1Y Return vs Nifty Z-Score]],Table2[1Y Return vs Nifty Z-Score])</f>
        <v>681</v>
      </c>
      <c r="AT517">
        <f>_xlfn.RANK.AVG(Table2[[#This Row],[6M Return vs Nifty Z-Score]],Table2[6M Return vs Nifty Z-Score])</f>
        <v>383</v>
      </c>
      <c r="AU517">
        <f>_xlfn.RANK.AVG(Table2[[#This Row],[Sharpe Ratio Z-Score]],Table2[Sharpe Ratio Z-Score])</f>
        <v>393</v>
      </c>
      <c r="AV517">
        <f>(Table2[[#This Row],[Rank 1Y]]+Table2[[#This Row],[Rank 6M]]+Table2[[#This Row],[Rank Sharpe]])/3</f>
        <v>485.66666666666669</v>
      </c>
    </row>
    <row r="518" spans="1:48" x14ac:dyDescent="0.3">
      <c r="A518" t="s">
        <v>38</v>
      </c>
      <c r="B518" t="s">
        <v>39</v>
      </c>
      <c r="C518" t="s">
        <v>3168</v>
      </c>
      <c r="D518" t="s">
        <v>40</v>
      </c>
      <c r="E518">
        <v>654099.63724891504</v>
      </c>
      <c r="F518">
        <v>1034.1500000000001</v>
      </c>
      <c r="G518">
        <v>30.5154471861755</v>
      </c>
      <c r="H518">
        <f>(Table2[[#This Row],[1Y Return vs Nifty]]-AVERAGE(Table2[1Y Return vs Nifty]))/_xlfn.STDEV.P(Table2[1Y Return vs Nifty])</f>
        <v>2.5162836304254262E-2</v>
      </c>
      <c r="I518">
        <v>-10.2754354907453</v>
      </c>
      <c r="J518">
        <f>(Table2[[#This Row],[1M Return vs Nifty]]-AVERAGE(Table2[1M Return vs Nifty]))/_xlfn.STDEV.P(Table2[1M Return vs Nifty])</f>
        <v>-0.85698771026929077</v>
      </c>
      <c r="K518">
        <v>-1.594782730683</v>
      </c>
      <c r="L518">
        <f>(Table2[[#This Row],[6M Return vs Nifty]]-AVERAGE(Table2[6M Return vs Nifty]))/_xlfn.STDEV.P(Table2[6M Return vs Nifty])</f>
        <v>-0.64321801870781092</v>
      </c>
      <c r="M518">
        <v>-5.5956556803507498</v>
      </c>
      <c r="N518">
        <f>(Table2[[#This Row],[1W Return vs Nifty]]-AVERAGE(Table2[1W Return vs Nifty]))/_xlfn.STDEV.P(Table2[1W Return vs Nifty])</f>
        <v>-0.68849367280662011</v>
      </c>
      <c r="O518">
        <v>1054.3900000000001</v>
      </c>
      <c r="P518">
        <v>1061.00813304646</v>
      </c>
      <c r="Q518">
        <v>963.93221465432202</v>
      </c>
      <c r="R518">
        <v>41.331690648608003</v>
      </c>
      <c r="S518" s="1">
        <f>(Table2[[#This Row],[Close Price]]-Table2[[#This Row],[20D EMA]])/Table2[[#This Row],[20D EMA]]</f>
        <v>-1.91959331936001E-2</v>
      </c>
      <c r="T518" s="1">
        <f>(Table2[[#This Row],[Close Price]]-Table2[[#This Row],[50D EMA]])/Table2[[#This Row],[50D EMA]]</f>
        <v>-2.5313786209482166E-2</v>
      </c>
      <c r="U518" s="1">
        <f>(Table2[[#This Row],[Close Price]]-Table2[[#This Row],[200D EMA]])/Table2[[#This Row],[200D EMA]]</f>
        <v>7.2845148526194892E-2</v>
      </c>
      <c r="V518">
        <v>0.29986934295343098</v>
      </c>
      <c r="W518">
        <v>1028.7</v>
      </c>
      <c r="X518">
        <v>1046</v>
      </c>
      <c r="Y518">
        <v>1004.85</v>
      </c>
      <c r="Z518">
        <v>1046</v>
      </c>
      <c r="AA518">
        <v>1004.85</v>
      </c>
      <c r="AB518">
        <v>1079.95</v>
      </c>
      <c r="AC518" s="1">
        <f>(Table2[[#This Row],[Close Price]]/Table2[[#This Row],[Day Low]])-1</f>
        <v>5.2979488675026776E-3</v>
      </c>
      <c r="AD518" s="1">
        <f>(Table2[[#This Row],[Day High]]/Table2[[#This Row],[Close Price]])-1</f>
        <v>1.1458685877290486E-2</v>
      </c>
      <c r="AE518" s="1">
        <f>(Table2[[#This Row],[Close Price]]/Table2[[#This Row],[Current Week Low]])-1</f>
        <v>2.9158580882718832E-2</v>
      </c>
      <c r="AF518" s="1">
        <f>(Table2[[#This Row],[Current Week High]]/Table2[[#This Row],[Close Price]])-1</f>
        <v>1.1458685877290486E-2</v>
      </c>
      <c r="AG518" s="1">
        <f>(Table2[[#This Row],[Close Price]]/Table2[[#This Row],[Current Month Low]])-1</f>
        <v>2.9158580882718832E-2</v>
      </c>
      <c r="AH518" s="1">
        <f>(Table2[[#This Row],[Current Month High]]/Table2[[#This Row],[Close Price]])-1</f>
        <v>4.4287579171299996E-2</v>
      </c>
      <c r="AI518">
        <v>18.164676304211099</v>
      </c>
      <c r="AJ518">
        <v>73.122959738846504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0.02</v>
      </c>
      <c r="AM518" t="s">
        <v>3226</v>
      </c>
      <c r="AN518">
        <v>-4.6399999999999997</v>
      </c>
      <c r="AO518" t="s">
        <v>3227</v>
      </c>
      <c r="AP518">
        <v>-2.1850556267766E-2</v>
      </c>
      <c r="AQ518">
        <f>(Table2[[#This Row],[Sharpe Ratio]]-AVERAGE(Table2[Sharpe Ratio]))/_xlfn.STDEV.P(Table2[Sharpe Ratio])</f>
        <v>-0.98979273924719224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293</v>
      </c>
      <c r="AT518">
        <f>_xlfn.RANK.AVG(Table2[[#This Row],[6M Return vs Nifty Z-Score]],Table2[6M Return vs Nifty Z-Score])</f>
        <v>537</v>
      </c>
      <c r="AU518">
        <f>_xlfn.RANK.AVG(Table2[[#This Row],[Sharpe Ratio Z-Score]],Table2[Sharpe Ratio Z-Score])</f>
        <v>628</v>
      </c>
      <c r="AV518">
        <f>(Table2[[#This Row],[Rank 1Y]]+Table2[[#This Row],[Rank 6M]]+Table2[[#This Row],[Rank Sharpe]])/3</f>
        <v>486</v>
      </c>
    </row>
    <row r="519" spans="1:48" x14ac:dyDescent="0.3">
      <c r="A519" t="s">
        <v>310</v>
      </c>
      <c r="B519" t="s">
        <v>311</v>
      </c>
      <c r="C519" t="s">
        <v>3170</v>
      </c>
      <c r="D519" t="s">
        <v>173</v>
      </c>
      <c r="E519">
        <v>88294.595647965005</v>
      </c>
      <c r="F519">
        <v>681.95</v>
      </c>
      <c r="G519">
        <v>-9.4479537593738794</v>
      </c>
      <c r="H519">
        <f>(Table2[[#This Row],[1Y Return vs Nifty]]-AVERAGE(Table2[1Y Return vs Nifty]))/_xlfn.STDEV.P(Table2[1Y Return vs Nifty])</f>
        <v>-0.63207717871432567</v>
      </c>
      <c r="I519">
        <v>0.56700825375362396</v>
      </c>
      <c r="J519">
        <f>(Table2[[#This Row],[1M Return vs Nifty]]-AVERAGE(Table2[1M Return vs Nifty]))/_xlfn.STDEV.P(Table2[1M Return vs Nifty])</f>
        <v>0.17924603350263557</v>
      </c>
      <c r="K519">
        <v>22.179483294684001</v>
      </c>
      <c r="L519">
        <f>(Table2[[#This Row],[6M Return vs Nifty]]-AVERAGE(Table2[6M Return vs Nifty]))/_xlfn.STDEV.P(Table2[6M Return vs Nifty])</f>
        <v>3.1204766760717987E-2</v>
      </c>
      <c r="M519">
        <v>2.0986903922693099</v>
      </c>
      <c r="N519">
        <f>(Table2[[#This Row],[1W Return vs Nifty]]-AVERAGE(Table2[1W Return vs Nifty]))/_xlfn.STDEV.P(Table2[1W Return vs Nifty])</f>
        <v>1.147557170849542</v>
      </c>
      <c r="O519">
        <v>667.57</v>
      </c>
      <c r="P519">
        <v>655.27325864109605</v>
      </c>
      <c r="Q519">
        <v>596.58206993076601</v>
      </c>
      <c r="R519">
        <v>63.429496938097401</v>
      </c>
      <c r="S519" s="1">
        <f>(Table2[[#This Row],[Close Price]]-Table2[[#This Row],[20D EMA]])/Table2[[#This Row],[20D EMA]]</f>
        <v>2.1540812199469711E-2</v>
      </c>
      <c r="T519" s="1">
        <f>(Table2[[#This Row],[Close Price]]-Table2[[#This Row],[50D EMA]])/Table2[[#This Row],[50D EMA]]</f>
        <v>4.0710865287294271E-2</v>
      </c>
      <c r="U519" s="1">
        <f>(Table2[[#This Row],[Close Price]]-Table2[[#This Row],[200D EMA]])/Table2[[#This Row],[200D EMA]]</f>
        <v>0.14309503146673697</v>
      </c>
      <c r="V519">
        <v>1.13602245107148</v>
      </c>
      <c r="W519">
        <v>677.75</v>
      </c>
      <c r="X519">
        <v>690.2</v>
      </c>
      <c r="Y519">
        <v>660.5</v>
      </c>
      <c r="Z519">
        <v>690.2</v>
      </c>
      <c r="AA519">
        <v>633</v>
      </c>
      <c r="AB519">
        <v>690.2</v>
      </c>
      <c r="AC519" s="1">
        <f>(Table2[[#This Row],[Close Price]]/Table2[[#This Row],[Day Low]])-1</f>
        <v>6.1969752858723748E-3</v>
      </c>
      <c r="AD519" s="1">
        <f>(Table2[[#This Row],[Day High]]/Table2[[#This Row],[Close Price]])-1</f>
        <v>1.2097661118850356E-2</v>
      </c>
      <c r="AE519" s="1">
        <f>(Table2[[#This Row],[Close Price]]/Table2[[#This Row],[Current Week Low]])-1</f>
        <v>3.2475397426192432E-2</v>
      </c>
      <c r="AF519" s="1">
        <f>(Table2[[#This Row],[Current Week High]]/Table2[[#This Row],[Close Price]])-1</f>
        <v>1.2097661118850356E-2</v>
      </c>
      <c r="AG519" s="1">
        <f>(Table2[[#This Row],[Close Price]]/Table2[[#This Row],[Current Month Low]])-1</f>
        <v>7.7330173775671529E-2</v>
      </c>
      <c r="AH519" s="1">
        <f>(Table2[[#This Row],[Current Month High]]/Table2[[#This Row],[Close Price]])-1</f>
        <v>1.2097661118850356E-2</v>
      </c>
      <c r="AI519">
        <v>1.59102573502454</v>
      </c>
      <c r="AJ519">
        <v>40.232366851737602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-0.03</v>
      </c>
      <c r="AM519" t="s">
        <v>3227</v>
      </c>
      <c r="AN519">
        <v>3.03</v>
      </c>
      <c r="AO519" t="s">
        <v>3226</v>
      </c>
      <c r="AP519">
        <v>-2.0663902922964002E-2</v>
      </c>
      <c r="AQ519">
        <f>(Table2[[#This Row],[Sharpe Ratio]]-AVERAGE(Table2[Sharpe Ratio]))/_xlfn.STDEV.P(Table2[Sharpe Ratio])</f>
        <v>-0.97598967192181796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-0.25005887952324812</v>
      </c>
      <c r="AS519">
        <f>_xlfn.RANK.AVG(Table2[[#This Row],[1Y Return vs Nifty Z-Score]],Table2[1Y Return vs Nifty Z-Score])</f>
        <v>540</v>
      </c>
      <c r="AT519">
        <f>_xlfn.RANK.AVG(Table2[[#This Row],[6M Return vs Nifty Z-Score]],Table2[6M Return vs Nifty Z-Score])</f>
        <v>297</v>
      </c>
      <c r="AU519">
        <f>_xlfn.RANK.AVG(Table2[[#This Row],[Sharpe Ratio Z-Score]],Table2[Sharpe Ratio Z-Score])</f>
        <v>622</v>
      </c>
      <c r="AV519">
        <f>(Table2[[#This Row],[Rank 1Y]]+Table2[[#This Row],[Rank 6M]]+Table2[[#This Row],[Rank Sharpe]])/3</f>
        <v>486.33333333333331</v>
      </c>
    </row>
    <row r="520" spans="1:48" x14ac:dyDescent="0.3">
      <c r="A520" t="s">
        <v>415</v>
      </c>
      <c r="B520" t="s">
        <v>416</v>
      </c>
      <c r="C520" t="s">
        <v>3179</v>
      </c>
      <c r="D520" t="s">
        <v>417</v>
      </c>
      <c r="E520">
        <v>58574.512144979999</v>
      </c>
      <c r="F520">
        <v>961.35</v>
      </c>
      <c r="G520">
        <v>11.172207173334099</v>
      </c>
      <c r="H520">
        <f>(Table2[[#This Row],[1Y Return vs Nifty]]-AVERAGE(Table2[1Y Return vs Nifty]))/_xlfn.STDEV.P(Table2[1Y Return vs Nifty])</f>
        <v>-0.29295701975778859</v>
      </c>
      <c r="I520">
        <v>-8.4503153510175206</v>
      </c>
      <c r="J520">
        <f>(Table2[[#This Row],[1M Return vs Nifty]]-AVERAGE(Table2[1M Return vs Nifty]))/_xlfn.STDEV.P(Table2[1M Return vs Nifty])</f>
        <v>-0.68255737705375408</v>
      </c>
      <c r="K520">
        <v>-3.8015375786208798</v>
      </c>
      <c r="L520">
        <f>(Table2[[#This Row],[6M Return vs Nifty]]-AVERAGE(Table2[6M Return vs Nifty]))/_xlfn.STDEV.P(Table2[6M Return vs Nifty])</f>
        <v>-0.70581872107247923</v>
      </c>
      <c r="M520">
        <v>-2.9201660646379102</v>
      </c>
      <c r="N520">
        <f>(Table2[[#This Row],[1W Return vs Nifty]]-AVERAGE(Table2[1W Return vs Nifty]))/_xlfn.STDEV.P(Table2[1W Return vs Nifty])</f>
        <v>-5.0059305576485469E-2</v>
      </c>
      <c r="O520">
        <v>965.18</v>
      </c>
      <c r="P520">
        <v>989.75985146037203</v>
      </c>
      <c r="Q520">
        <v>947.44296638152298</v>
      </c>
      <c r="R520">
        <v>52.1139887679034</v>
      </c>
      <c r="S520" s="1">
        <f>(Table2[[#This Row],[Close Price]]-Table2[[#This Row],[20D EMA]])/Table2[[#This Row],[20D EMA]]</f>
        <v>-3.9681717399862489E-3</v>
      </c>
      <c r="T520" s="1">
        <f>(Table2[[#This Row],[Close Price]]-Table2[[#This Row],[50D EMA]])/Table2[[#This Row],[50D EMA]]</f>
        <v>-2.8703782456374453E-2</v>
      </c>
      <c r="U520" s="1">
        <f>(Table2[[#This Row],[Close Price]]-Table2[[#This Row],[200D EMA]])/Table2[[#This Row],[200D EMA]]</f>
        <v>1.4678491594687572E-2</v>
      </c>
      <c r="V520">
        <v>0.87682242970628999</v>
      </c>
      <c r="W520">
        <v>953.15</v>
      </c>
      <c r="X520">
        <v>966.6</v>
      </c>
      <c r="Y520">
        <v>931</v>
      </c>
      <c r="Z520">
        <v>966.6</v>
      </c>
      <c r="AA520">
        <v>931</v>
      </c>
      <c r="AB520">
        <v>979.5</v>
      </c>
      <c r="AC520" s="1">
        <f>(Table2[[#This Row],[Close Price]]/Table2[[#This Row],[Day Low]])-1</f>
        <v>8.6030530346745682E-3</v>
      </c>
      <c r="AD520" s="1">
        <f>(Table2[[#This Row],[Day High]]/Table2[[#This Row],[Close Price]])-1</f>
        <v>5.4610703697923757E-3</v>
      </c>
      <c r="AE520" s="1">
        <f>(Table2[[#This Row],[Close Price]]/Table2[[#This Row],[Current Week Low]])-1</f>
        <v>3.2599355531686358E-2</v>
      </c>
      <c r="AF520" s="1">
        <f>(Table2[[#This Row],[Current Week High]]/Table2[[#This Row],[Close Price]])-1</f>
        <v>5.4610703697923757E-3</v>
      </c>
      <c r="AG520" s="1">
        <f>(Table2[[#This Row],[Close Price]]/Table2[[#This Row],[Current Month Low]])-1</f>
        <v>3.2599355531686358E-2</v>
      </c>
      <c r="AH520" s="1">
        <f>(Table2[[#This Row],[Current Month High]]/Table2[[#This Row],[Close Price]])-1</f>
        <v>1.8879700421282619E-2</v>
      </c>
      <c r="AI520">
        <v>22.744057835335699</v>
      </c>
      <c r="AJ520">
        <v>43.015471585837503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-0.11</v>
      </c>
      <c r="AM520" t="s">
        <v>3227</v>
      </c>
      <c r="AN520">
        <v>-1.0900000000000001</v>
      </c>
      <c r="AO520" t="s">
        <v>3227</v>
      </c>
      <c r="AP520">
        <v>9.7163993037160008E-3</v>
      </c>
      <c r="AQ520">
        <f>(Table2[[#This Row],[Sharpe Ratio]]-AVERAGE(Table2[Sharpe Ratio]))/_xlfn.STDEV.P(Table2[Sharpe Ratio])</f>
        <v>-0.62260815672451253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394</v>
      </c>
      <c r="AT520">
        <f>_xlfn.RANK.AVG(Table2[[#This Row],[6M Return vs Nifty Z-Score]],Table2[6M Return vs Nifty Z-Score])</f>
        <v>565</v>
      </c>
      <c r="AU520">
        <f>_xlfn.RANK.AVG(Table2[[#This Row],[Sharpe Ratio Z-Score]],Table2[Sharpe Ratio Z-Score])</f>
        <v>500</v>
      </c>
      <c r="AV520">
        <f>(Table2[[#This Row],[Rank 1Y]]+Table2[[#This Row],[Rank 6M]]+Table2[[#This Row],[Rank Sharpe]])/3</f>
        <v>486.33333333333331</v>
      </c>
    </row>
    <row r="521" spans="1:48" x14ac:dyDescent="0.3">
      <c r="A521" t="s">
        <v>420</v>
      </c>
      <c r="B521" t="s">
        <v>421</v>
      </c>
      <c r="C521" t="s">
        <v>3170</v>
      </c>
      <c r="D521" t="s">
        <v>251</v>
      </c>
      <c r="E521">
        <v>55000.2370692349</v>
      </c>
      <c r="F521">
        <v>2080.15</v>
      </c>
      <c r="G521">
        <v>3.5797460434292301</v>
      </c>
      <c r="H521">
        <f>(Table2[[#This Row],[1Y Return vs Nifty]]-AVERAGE(Table2[1Y Return vs Nifty]))/_xlfn.STDEV.P(Table2[1Y Return vs Nifty])</f>
        <v>-0.41782300085498525</v>
      </c>
      <c r="I521">
        <v>2.8562068146019302</v>
      </c>
      <c r="J521">
        <f>(Table2[[#This Row],[1M Return vs Nifty]]-AVERAGE(Table2[1M Return vs Nifty]))/_xlfn.STDEV.P(Table2[1M Return vs Nifty])</f>
        <v>0.39802925717845028</v>
      </c>
      <c r="K521">
        <v>7.9737177046291903</v>
      </c>
      <c r="L521">
        <f>(Table2[[#This Row],[6M Return vs Nifty]]-AVERAGE(Table2[6M Return vs Nifty]))/_xlfn.STDEV.P(Table2[6M Return vs Nifty])</f>
        <v>-0.37178104944640294</v>
      </c>
      <c r="M521">
        <v>6.1429308353765498E-2</v>
      </c>
      <c r="N521">
        <f>(Table2[[#This Row],[1W Return vs Nifty]]-AVERAGE(Table2[1W Return vs Nifty]))/_xlfn.STDEV.P(Table2[1W Return vs Nifty])</f>
        <v>0.66141905117470234</v>
      </c>
      <c r="O521">
        <v>2037.49</v>
      </c>
      <c r="P521">
        <v>2015.8737405540601</v>
      </c>
      <c r="Q521">
        <v>1886.8232454966001</v>
      </c>
      <c r="R521">
        <v>67.3767396861641</v>
      </c>
      <c r="S521" s="1">
        <f>(Table2[[#This Row],[Close Price]]-Table2[[#This Row],[20D EMA]])/Table2[[#This Row],[20D EMA]]</f>
        <v>2.0937526073747641E-2</v>
      </c>
      <c r="T521" s="1">
        <f>(Table2[[#This Row],[Close Price]]-Table2[[#This Row],[50D EMA]])/Table2[[#This Row],[50D EMA]]</f>
        <v>3.1885062121139479E-2</v>
      </c>
      <c r="U521" s="1">
        <f>(Table2[[#This Row],[Close Price]]-Table2[[#This Row],[200D EMA]])/Table2[[#This Row],[200D EMA]]</f>
        <v>0.10246150770339785</v>
      </c>
      <c r="V521">
        <v>0.87148731687327796</v>
      </c>
      <c r="W521">
        <v>2061.0500000000002</v>
      </c>
      <c r="X521">
        <v>2090</v>
      </c>
      <c r="Y521">
        <v>2003.05</v>
      </c>
      <c r="Z521">
        <v>2095.4499999999998</v>
      </c>
      <c r="AA521">
        <v>2003.05</v>
      </c>
      <c r="AB521">
        <v>2095.4499999999998</v>
      </c>
      <c r="AC521" s="1">
        <f>(Table2[[#This Row],[Close Price]]/Table2[[#This Row],[Day Low]])-1</f>
        <v>9.2671211275805465E-3</v>
      </c>
      <c r="AD521" s="1">
        <f>(Table2[[#This Row],[Day High]]/Table2[[#This Row],[Close Price]])-1</f>
        <v>4.7352354397518504E-3</v>
      </c>
      <c r="AE521" s="1">
        <f>(Table2[[#This Row],[Close Price]]/Table2[[#This Row],[Current Week Low]])-1</f>
        <v>3.8491300766331449E-2</v>
      </c>
      <c r="AF521" s="1">
        <f>(Table2[[#This Row],[Current Week High]]/Table2[[#This Row],[Close Price]])-1</f>
        <v>7.3552388048936379E-3</v>
      </c>
      <c r="AG521" s="1">
        <f>(Table2[[#This Row],[Close Price]]/Table2[[#This Row],[Current Month Low]])-1</f>
        <v>3.8491300766331449E-2</v>
      </c>
      <c r="AH521" s="1">
        <f>(Table2[[#This Row],[Current Month High]]/Table2[[#This Row],[Close Price]])-1</f>
        <v>7.3552388048936379E-3</v>
      </c>
      <c r="AI521">
        <v>4.9179145734682397</v>
      </c>
      <c r="AJ521">
        <v>35.505830239072303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-0.06</v>
      </c>
      <c r="AM521" t="s">
        <v>3227</v>
      </c>
      <c r="AN521">
        <v>2.46</v>
      </c>
      <c r="AO521" t="s">
        <v>3226</v>
      </c>
      <c r="AP521">
        <v>-2.4351091718869998E-3</v>
      </c>
      <c r="AQ521">
        <f>(Table2[[#This Row],[Sharpe Ratio]]-AVERAGE(Table2[Sharpe Ratio]))/_xlfn.STDEV.P(Table2[Sharpe Ratio])</f>
        <v>-0.76395363923490012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-0.49410938118313552</v>
      </c>
      <c r="AS521">
        <f>_xlfn.RANK.AVG(Table2[[#This Row],[1Y Return vs Nifty Z-Score]],Table2[1Y Return vs Nifty Z-Score])</f>
        <v>443</v>
      </c>
      <c r="AT521">
        <f>_xlfn.RANK.AVG(Table2[[#This Row],[6M Return vs Nifty Z-Score]],Table2[6M Return vs Nifty Z-Score])</f>
        <v>439</v>
      </c>
      <c r="AU521">
        <f>_xlfn.RANK.AVG(Table2[[#This Row],[Sharpe Ratio Z-Score]],Table2[Sharpe Ratio Z-Score])</f>
        <v>584</v>
      </c>
      <c r="AV521">
        <f>(Table2[[#This Row],[Rank 1Y]]+Table2[[#This Row],[Rank 6M]]+Table2[[#This Row],[Rank Sharpe]])/3</f>
        <v>488.66666666666669</v>
      </c>
    </row>
    <row r="522" spans="1:48" x14ac:dyDescent="0.3">
      <c r="A522" t="s">
        <v>653</v>
      </c>
      <c r="B522" t="s">
        <v>654</v>
      </c>
      <c r="C522" t="s">
        <v>3182</v>
      </c>
      <c r="D522" t="s">
        <v>383</v>
      </c>
      <c r="E522">
        <v>29193.93354228</v>
      </c>
      <c r="F522">
        <v>6495.9</v>
      </c>
      <c r="G522">
        <v>-1.31456623018898</v>
      </c>
      <c r="H522">
        <f>(Table2[[#This Row],[1Y Return vs Nifty]]-AVERAGE(Table2[1Y Return vs Nifty]))/_xlfn.STDEV.P(Table2[1Y Return vs Nifty])</f>
        <v>-0.49831509602479573</v>
      </c>
      <c r="I522">
        <v>-3.8974846373284202</v>
      </c>
      <c r="J522">
        <f>(Table2[[#This Row],[1M Return vs Nifty]]-AVERAGE(Table2[1M Return vs Nifty]))/_xlfn.STDEV.P(Table2[1M Return vs Nifty])</f>
        <v>-0.24743436176492564</v>
      </c>
      <c r="K522">
        <v>13.870421062687999</v>
      </c>
      <c r="L522">
        <f>(Table2[[#This Row],[6M Return vs Nifty]]-AVERAGE(Table2[6M Return vs Nifty]))/_xlfn.STDEV.P(Table2[6M Return vs Nifty])</f>
        <v>-0.20450475584472658</v>
      </c>
      <c r="M522">
        <v>-1.10750430377817</v>
      </c>
      <c r="N522">
        <f>(Table2[[#This Row],[1W Return vs Nifty]]-AVERAGE(Table2[1W Return vs Nifty]))/_xlfn.STDEV.P(Table2[1W Return vs Nifty])</f>
        <v>0.38248416515883854</v>
      </c>
      <c r="O522">
        <v>6424.39</v>
      </c>
      <c r="P522">
        <v>6389.0689410086898</v>
      </c>
      <c r="Q522">
        <v>5887.2176579584902</v>
      </c>
      <c r="R522">
        <v>58.125258893354498</v>
      </c>
      <c r="S522" s="1">
        <f>(Table2[[#This Row],[Close Price]]-Table2[[#This Row],[20D EMA]])/Table2[[#This Row],[20D EMA]]</f>
        <v>1.113101788652297E-2</v>
      </c>
      <c r="T522" s="1">
        <f>(Table2[[#This Row],[Close Price]]-Table2[[#This Row],[50D EMA]])/Table2[[#This Row],[50D EMA]]</f>
        <v>1.6720911916540324E-2</v>
      </c>
      <c r="U522" s="1">
        <f>(Table2[[#This Row],[Close Price]]-Table2[[#This Row],[200D EMA]])/Table2[[#This Row],[200D EMA]]</f>
        <v>0.10339049401692788</v>
      </c>
      <c r="V522">
        <v>0.86571978873101296</v>
      </c>
      <c r="W522">
        <v>6436.55</v>
      </c>
      <c r="X522">
        <v>6564.2</v>
      </c>
      <c r="Y522">
        <v>6213.4</v>
      </c>
      <c r="Z522">
        <v>6564.2</v>
      </c>
      <c r="AA522">
        <v>6213.4</v>
      </c>
      <c r="AB522">
        <v>6564.2</v>
      </c>
      <c r="AC522" s="1">
        <f>(Table2[[#This Row],[Close Price]]/Table2[[#This Row],[Day Low]])-1</f>
        <v>9.2207782119302362E-3</v>
      </c>
      <c r="AD522" s="1">
        <f>(Table2[[#This Row],[Day High]]/Table2[[#This Row],[Close Price]])-1</f>
        <v>1.0514324420018761E-2</v>
      </c>
      <c r="AE522" s="1">
        <f>(Table2[[#This Row],[Close Price]]/Table2[[#This Row],[Current Week Low]])-1</f>
        <v>4.5466250362120597E-2</v>
      </c>
      <c r="AF522" s="1">
        <f>(Table2[[#This Row],[Current Week High]]/Table2[[#This Row],[Close Price]])-1</f>
        <v>1.0514324420018761E-2</v>
      </c>
      <c r="AG522" s="1">
        <f>(Table2[[#This Row],[Close Price]]/Table2[[#This Row],[Current Month Low]])-1</f>
        <v>4.5466250362120597E-2</v>
      </c>
      <c r="AH522" s="1">
        <f>(Table2[[#This Row],[Current Month High]]/Table2[[#This Row],[Close Price]])-1</f>
        <v>1.0514324420018761E-2</v>
      </c>
      <c r="AI522">
        <v>10.790652565464301</v>
      </c>
      <c r="AJ522">
        <v>34.968522096864596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-0.04</v>
      </c>
      <c r="AM522" t="s">
        <v>3227</v>
      </c>
      <c r="AN522">
        <v>2.09</v>
      </c>
      <c r="AO522" t="s">
        <v>3226</v>
      </c>
      <c r="AP522">
        <v>-1.7161870599241999E-2</v>
      </c>
      <c r="AQ522">
        <f>(Table2[[#This Row],[Sharpe Ratio]]-AVERAGE(Table2[Sharpe Ratio]))/_xlfn.STDEV.P(Table2[Sharpe Ratio])</f>
        <v>-0.93525428095720808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-1.5030243294328174</v>
      </c>
      <c r="AS522">
        <f>_xlfn.RANK.AVG(Table2[[#This Row],[1Y Return vs Nifty Z-Score]],Table2[1Y Return vs Nifty Z-Score])</f>
        <v>485</v>
      </c>
      <c r="AT522">
        <f>_xlfn.RANK.AVG(Table2[[#This Row],[6M Return vs Nifty Z-Score]],Table2[6M Return vs Nifty Z-Score])</f>
        <v>374</v>
      </c>
      <c r="AU522">
        <f>_xlfn.RANK.AVG(Table2[[#This Row],[Sharpe Ratio Z-Score]],Table2[Sharpe Ratio Z-Score])</f>
        <v>610</v>
      </c>
      <c r="AV522">
        <f>(Table2[[#This Row],[Rank 1Y]]+Table2[[#This Row],[Rank 6M]]+Table2[[#This Row],[Rank Sharpe]])/3</f>
        <v>489.66666666666669</v>
      </c>
    </row>
    <row r="523" spans="1:48" x14ac:dyDescent="0.3">
      <c r="A523" t="s">
        <v>1108</v>
      </c>
      <c r="B523" t="s">
        <v>1109</v>
      </c>
      <c r="C523" t="s">
        <v>3171</v>
      </c>
      <c r="D523" t="s">
        <v>46</v>
      </c>
      <c r="E523">
        <v>11777.713065149999</v>
      </c>
      <c r="F523">
        <v>459.1</v>
      </c>
      <c r="G523">
        <v>3.2208594176063099</v>
      </c>
      <c r="H523">
        <f>(Table2[[#This Row],[1Y Return vs Nifty]]-AVERAGE(Table2[1Y Return vs Nifty]))/_xlfn.STDEV.P(Table2[1Y Return vs Nifty])</f>
        <v>-0.42372526757315593</v>
      </c>
      <c r="I523">
        <v>-10.9182182276401</v>
      </c>
      <c r="J523">
        <f>(Table2[[#This Row],[1M Return vs Nifty]]-AVERAGE(Table2[1M Return vs Nifty]))/_xlfn.STDEV.P(Table2[1M Return vs Nifty])</f>
        <v>-0.91841972482066037</v>
      </c>
      <c r="K523">
        <v>2.3134078419086799</v>
      </c>
      <c r="L523">
        <f>(Table2[[#This Row],[6M Return vs Nifty]]-AVERAGE(Table2[6M Return vs Nifty]))/_xlfn.STDEV.P(Table2[6M Return vs Nifty])</f>
        <v>-0.53235138798630843</v>
      </c>
      <c r="M523">
        <v>-1.8985261056595499</v>
      </c>
      <c r="N523">
        <f>(Table2[[#This Row],[1W Return vs Nifty]]-AVERAGE(Table2[1W Return vs Nifty]))/_xlfn.STDEV.P(Table2[1W Return vs Nifty])</f>
        <v>0.19372787151318865</v>
      </c>
      <c r="O523">
        <v>458.61</v>
      </c>
      <c r="P523">
        <v>469.71783212708601</v>
      </c>
      <c r="Q523">
        <v>441.35082112671898</v>
      </c>
      <c r="R523">
        <v>55.9793893942824</v>
      </c>
      <c r="S523" s="1">
        <f>(Table2[[#This Row],[Close Price]]-Table2[[#This Row],[20D EMA]])/Table2[[#This Row],[20D EMA]]</f>
        <v>1.0684459562591508E-3</v>
      </c>
      <c r="T523" s="1">
        <f>(Table2[[#This Row],[Close Price]]-Table2[[#This Row],[50D EMA]])/Table2[[#This Row],[50D EMA]]</f>
        <v>-2.26047030810047E-2</v>
      </c>
      <c r="U523" s="1">
        <f>(Table2[[#This Row],[Close Price]]-Table2[[#This Row],[200D EMA]])/Table2[[#This Row],[200D EMA]]</f>
        <v>4.0215579134914449E-2</v>
      </c>
      <c r="V523">
        <v>0.59462033944529002</v>
      </c>
      <c r="W523">
        <v>456.25</v>
      </c>
      <c r="X523">
        <v>461.9</v>
      </c>
      <c r="Y523">
        <v>445</v>
      </c>
      <c r="Z523">
        <v>461.9</v>
      </c>
      <c r="AA523">
        <v>440.55</v>
      </c>
      <c r="AB523">
        <v>463.95</v>
      </c>
      <c r="AC523" s="1">
        <f>(Table2[[#This Row],[Close Price]]/Table2[[#This Row],[Day Low]])-1</f>
        <v>6.2465753424658654E-3</v>
      </c>
      <c r="AD523" s="1">
        <f>(Table2[[#This Row],[Day High]]/Table2[[#This Row],[Close Price]])-1</f>
        <v>6.0988891309081694E-3</v>
      </c>
      <c r="AE523" s="1">
        <f>(Table2[[#This Row],[Close Price]]/Table2[[#This Row],[Current Week Low]])-1</f>
        <v>3.1685393258427119E-2</v>
      </c>
      <c r="AF523" s="1">
        <f>(Table2[[#This Row],[Current Week High]]/Table2[[#This Row],[Close Price]])-1</f>
        <v>6.0988891309081694E-3</v>
      </c>
      <c r="AG523" s="1">
        <f>(Table2[[#This Row],[Close Price]]/Table2[[#This Row],[Current Month Low]])-1</f>
        <v>4.2106457836794897E-2</v>
      </c>
      <c r="AH523" s="1">
        <f>(Table2[[#This Row],[Current Month High]]/Table2[[#This Row],[Close Price]])-1</f>
        <v>1.0564147244608968E-2</v>
      </c>
      <c r="AI523">
        <v>25.201481158788901</v>
      </c>
      <c r="AJ523">
        <v>48.049016446307597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-0.09</v>
      </c>
      <c r="AM523" t="s">
        <v>3227</v>
      </c>
      <c r="AN523">
        <v>0.34</v>
      </c>
      <c r="AO523" t="s">
        <v>3226</v>
      </c>
      <c r="AP523">
        <v>1.09808461822E-3</v>
      </c>
      <c r="AQ523">
        <f>(Table2[[#This Row],[Sharpe Ratio]]-AVERAGE(Table2[Sharpe Ratio]))/_xlfn.STDEV.P(Table2[Sharpe Ratio])</f>
        <v>-0.72285578030915076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448</v>
      </c>
      <c r="AT523">
        <f>_xlfn.RANK.AVG(Table2[[#This Row],[6M Return vs Nifty Z-Score]],Table2[6M Return vs Nifty Z-Score])</f>
        <v>501</v>
      </c>
      <c r="AU523">
        <f>_xlfn.RANK.AVG(Table2[[#This Row],[Sharpe Ratio Z-Score]],Table2[Sharpe Ratio Z-Score])</f>
        <v>527</v>
      </c>
      <c r="AV523">
        <f>(Table2[[#This Row],[Rank 1Y]]+Table2[[#This Row],[Rank 6M]]+Table2[[#This Row],[Rank Sharpe]])/3</f>
        <v>492</v>
      </c>
    </row>
    <row r="524" spans="1:48" x14ac:dyDescent="0.3">
      <c r="A524" t="s">
        <v>1294</v>
      </c>
      <c r="B524" t="s">
        <v>1295</v>
      </c>
      <c r="C524" t="s">
        <v>3172</v>
      </c>
      <c r="D524" t="s">
        <v>279</v>
      </c>
      <c r="E524">
        <v>8979.92237312</v>
      </c>
      <c r="F524">
        <v>1369.6</v>
      </c>
      <c r="G524">
        <v>2.6542754937422202</v>
      </c>
      <c r="H524">
        <f>(Table2[[#This Row],[1Y Return vs Nifty]]-AVERAGE(Table2[1Y Return vs Nifty]))/_xlfn.STDEV.P(Table2[1Y Return vs Nifty])</f>
        <v>-0.43304333404945744</v>
      </c>
      <c r="I524">
        <v>-0.60472202632551997</v>
      </c>
      <c r="J524">
        <f>(Table2[[#This Row],[1M Return vs Nifty]]-AVERAGE(Table2[1M Return vs Nifty]))/_xlfn.STDEV.P(Table2[1M Return vs Nifty])</f>
        <v>6.7261458490809958E-2</v>
      </c>
      <c r="K524">
        <v>4.8978342062666904</v>
      </c>
      <c r="L524">
        <f>(Table2[[#This Row],[6M Return vs Nifty]]-AVERAGE(Table2[6M Return vs Nifty]))/_xlfn.STDEV.P(Table2[6M Return vs Nifty])</f>
        <v>-0.4590369888949184</v>
      </c>
      <c r="M524">
        <v>-0.72576660263913395</v>
      </c>
      <c r="N524">
        <f>(Table2[[#This Row],[1W Return vs Nifty]]-AVERAGE(Table2[1W Return vs Nifty]))/_xlfn.STDEV.P(Table2[1W Return vs Nifty])</f>
        <v>0.4735757045328956</v>
      </c>
      <c r="O524">
        <v>1341.29</v>
      </c>
      <c r="P524">
        <v>1319.90852514635</v>
      </c>
      <c r="Q524">
        <v>1224.9965469912399</v>
      </c>
      <c r="R524">
        <v>66.5340541177886</v>
      </c>
      <c r="S524" s="1">
        <f>(Table2[[#This Row],[Close Price]]-Table2[[#This Row],[20D EMA]])/Table2[[#This Row],[20D EMA]]</f>
        <v>2.1106546682671121E-2</v>
      </c>
      <c r="T524" s="1">
        <f>(Table2[[#This Row],[Close Price]]-Table2[[#This Row],[50D EMA]])/Table2[[#This Row],[50D EMA]]</f>
        <v>3.7647665657845601E-2</v>
      </c>
      <c r="U524" s="1">
        <f>(Table2[[#This Row],[Close Price]]-Table2[[#This Row],[200D EMA]])/Table2[[#This Row],[200D EMA]]</f>
        <v>0.11804396784948165</v>
      </c>
      <c r="V524">
        <v>1.0628802690701999</v>
      </c>
      <c r="W524">
        <v>1350.25</v>
      </c>
      <c r="X524">
        <v>1374.5</v>
      </c>
      <c r="Y524">
        <v>1313</v>
      </c>
      <c r="Z524">
        <v>1374.5</v>
      </c>
      <c r="AA524">
        <v>1313</v>
      </c>
      <c r="AB524">
        <v>1394.5</v>
      </c>
      <c r="AC524" s="1">
        <f>(Table2[[#This Row],[Close Price]]/Table2[[#This Row],[Day Low]])-1</f>
        <v>1.4330679503795629E-2</v>
      </c>
      <c r="AD524" s="1">
        <f>(Table2[[#This Row],[Day High]]/Table2[[#This Row],[Close Price]])-1</f>
        <v>3.5776869158878899E-3</v>
      </c>
      <c r="AE524" s="1">
        <f>(Table2[[#This Row],[Close Price]]/Table2[[#This Row],[Current Week Low]])-1</f>
        <v>4.3107387661843077E-2</v>
      </c>
      <c r="AF524" s="1">
        <f>(Table2[[#This Row],[Current Week High]]/Table2[[#This Row],[Close Price]])-1</f>
        <v>3.5776869158878899E-3</v>
      </c>
      <c r="AG524" s="1">
        <f>(Table2[[#This Row],[Close Price]]/Table2[[#This Row],[Current Month Low]])-1</f>
        <v>4.3107387661843077E-2</v>
      </c>
      <c r="AH524" s="1">
        <f>(Table2[[#This Row],[Current Month High]]/Table2[[#This Row],[Close Price]])-1</f>
        <v>1.8180490654205572E-2</v>
      </c>
      <c r="AI524">
        <v>20.7615362149532</v>
      </c>
      <c r="AJ524">
        <v>40.198587368205501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-0.08</v>
      </c>
      <c r="AM524" t="s">
        <v>3227</v>
      </c>
      <c r="AN524">
        <v>3.57</v>
      </c>
      <c r="AO524" t="s">
        <v>3226</v>
      </c>
      <c r="AQ524">
        <f>(Table2[[#This Row],[Sharpe Ratio]]-AVERAGE(Table2[Sharpe Ratio]))/_xlfn.STDEV.P(Table2[Sharpe Ratio])</f>
        <v>-0.73562862250492922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-1.0868717824255993</v>
      </c>
      <c r="AS524">
        <f>_xlfn.RANK.AVG(Table2[[#This Row],[1Y Return vs Nifty Z-Score]],Table2[1Y Return vs Nifty Z-Score])</f>
        <v>455</v>
      </c>
      <c r="AT524">
        <f>_xlfn.RANK.AVG(Table2[[#This Row],[6M Return vs Nifty Z-Score]],Table2[6M Return vs Nifty Z-Score])</f>
        <v>475</v>
      </c>
      <c r="AU524">
        <f>_xlfn.RANK.AVG(Table2[[#This Row],[Sharpe Ratio Z-Score]],Table2[Sharpe Ratio Z-Score])</f>
        <v>551.5</v>
      </c>
      <c r="AV524">
        <f>(Table2[[#This Row],[Rank 1Y]]+Table2[[#This Row],[Rank 6M]]+Table2[[#This Row],[Rank Sharpe]])/3</f>
        <v>493.83333333333331</v>
      </c>
    </row>
    <row r="525" spans="1:48" x14ac:dyDescent="0.3">
      <c r="A525" t="s">
        <v>845</v>
      </c>
      <c r="B525" t="s">
        <v>846</v>
      </c>
      <c r="C525" t="s">
        <v>3167</v>
      </c>
      <c r="D525" t="s">
        <v>21</v>
      </c>
      <c r="E525">
        <v>19042.827791219999</v>
      </c>
      <c r="F525">
        <v>685.95</v>
      </c>
      <c r="G525">
        <v>-1.0755170999383801</v>
      </c>
      <c r="H525">
        <f>(Table2[[#This Row],[1Y Return vs Nifty]]-AVERAGE(Table2[1Y Return vs Nifty]))/_xlfn.STDEV.P(Table2[1Y Return vs Nifty])</f>
        <v>-0.49438368252547543</v>
      </c>
      <c r="I525">
        <v>6.3869793189144097</v>
      </c>
      <c r="J525">
        <f>(Table2[[#This Row],[1M Return vs Nifty]]-AVERAGE(Table2[1M Return vs Nifty]))/_xlfn.STDEV.P(Table2[1M Return vs Nifty])</f>
        <v>0.73547215259646892</v>
      </c>
      <c r="K525">
        <v>-22.610487280990998</v>
      </c>
      <c r="L525">
        <f>(Table2[[#This Row],[6M Return vs Nifty]]-AVERAGE(Table2[6M Return vs Nifty]))/_xlfn.STDEV.P(Table2[6M Return vs Nifty])</f>
        <v>-1.2393865812316487</v>
      </c>
      <c r="M525">
        <v>-2.3235195297933</v>
      </c>
      <c r="N525">
        <f>(Table2[[#This Row],[1W Return vs Nifty]]-AVERAGE(Table2[1W Return vs Nifty]))/_xlfn.STDEV.P(Table2[1W Return vs Nifty])</f>
        <v>9.231450544355152E-2</v>
      </c>
      <c r="O525">
        <v>661.17</v>
      </c>
      <c r="P525">
        <v>649.01423928292502</v>
      </c>
      <c r="Q525">
        <v>638.63677555142704</v>
      </c>
      <c r="R525">
        <v>64.878206734725893</v>
      </c>
      <c r="S525" s="1">
        <f>(Table2[[#This Row],[Close Price]]-Table2[[#This Row],[20D EMA]])/Table2[[#This Row],[20D EMA]]</f>
        <v>3.7479014474341071E-2</v>
      </c>
      <c r="T525" s="1">
        <f>(Table2[[#This Row],[Close Price]]-Table2[[#This Row],[50D EMA]])/Table2[[#This Row],[50D EMA]]</f>
        <v>5.6910555241259674E-2</v>
      </c>
      <c r="U525" s="1">
        <f>(Table2[[#This Row],[Close Price]]-Table2[[#This Row],[200D EMA]])/Table2[[#This Row],[200D EMA]]</f>
        <v>7.4084716477094026E-2</v>
      </c>
      <c r="V525">
        <v>0.61548481259350596</v>
      </c>
      <c r="W525">
        <v>677</v>
      </c>
      <c r="X525">
        <v>691</v>
      </c>
      <c r="Y525">
        <v>650.1</v>
      </c>
      <c r="Z525">
        <v>691</v>
      </c>
      <c r="AA525">
        <v>650.1</v>
      </c>
      <c r="AB525">
        <v>697.2</v>
      </c>
      <c r="AC525" s="1">
        <f>(Table2[[#This Row],[Close Price]]/Table2[[#This Row],[Day Low]])-1</f>
        <v>1.3220088626292537E-2</v>
      </c>
      <c r="AD525" s="1">
        <f>(Table2[[#This Row],[Day High]]/Table2[[#This Row],[Close Price]])-1</f>
        <v>7.3620526277424769E-3</v>
      </c>
      <c r="AE525" s="1">
        <f>(Table2[[#This Row],[Close Price]]/Table2[[#This Row],[Current Week Low]])-1</f>
        <v>5.5145362251961316E-2</v>
      </c>
      <c r="AF525" s="1">
        <f>(Table2[[#This Row],[Current Week High]]/Table2[[#This Row],[Close Price]])-1</f>
        <v>7.3620526277424769E-3</v>
      </c>
      <c r="AG525" s="1">
        <f>(Table2[[#This Row],[Close Price]]/Table2[[#This Row],[Current Month Low]])-1</f>
        <v>5.5145362251961316E-2</v>
      </c>
      <c r="AH525" s="1">
        <f>(Table2[[#This Row],[Current Month High]]/Table2[[#This Row],[Close Price]])-1</f>
        <v>1.6400612289525496E-2</v>
      </c>
      <c r="AI525">
        <v>26.831401705663598</v>
      </c>
      <c r="AJ525">
        <v>46.071124361158397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-0.04</v>
      </c>
      <c r="AM525" t="s">
        <v>3227</v>
      </c>
      <c r="AN525">
        <v>9.84</v>
      </c>
      <c r="AO525" t="s">
        <v>3226</v>
      </c>
      <c r="AP525">
        <v>8.0554908233574002E-2</v>
      </c>
      <c r="AQ525">
        <f>(Table2[[#This Row],[Sharpe Ratio]]-AVERAGE(Table2[Sharpe Ratio]))/_xlfn.STDEV.P(Table2[Sharpe Ratio])</f>
        <v>0.20138034191415707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-0.70460326380294669</v>
      </c>
      <c r="AS525">
        <f>_xlfn.RANK.AVG(Table2[[#This Row],[1Y Return vs Nifty Z-Score]],Table2[1Y Return vs Nifty Z-Score])</f>
        <v>483</v>
      </c>
      <c r="AT525">
        <f>_xlfn.RANK.AVG(Table2[[#This Row],[6M Return vs Nifty Z-Score]],Table2[6M Return vs Nifty Z-Score])</f>
        <v>707</v>
      </c>
      <c r="AU525">
        <f>_xlfn.RANK.AVG(Table2[[#This Row],[Sharpe Ratio Z-Score]],Table2[Sharpe Ratio Z-Score])</f>
        <v>295</v>
      </c>
      <c r="AV525">
        <f>(Table2[[#This Row],[Rank 1Y]]+Table2[[#This Row],[Rank 6M]]+Table2[[#This Row],[Rank Sharpe]])/3</f>
        <v>495</v>
      </c>
    </row>
    <row r="526" spans="1:48" x14ac:dyDescent="0.3">
      <c r="A526" t="s">
        <v>2060</v>
      </c>
      <c r="B526" t="s">
        <v>2061</v>
      </c>
      <c r="C526" t="s">
        <v>3170</v>
      </c>
      <c r="D526" t="s">
        <v>372</v>
      </c>
      <c r="E526">
        <v>3221.7737431999999</v>
      </c>
      <c r="F526">
        <v>2287</v>
      </c>
      <c r="G526">
        <v>-10.8702493408785</v>
      </c>
      <c r="H526">
        <f>(Table2[[#This Row],[1Y Return vs Nifty]]-AVERAGE(Table2[1Y Return vs Nifty]))/_xlfn.STDEV.P(Table2[1Y Return vs Nifty])</f>
        <v>-0.65546832028965396</v>
      </c>
      <c r="I526">
        <v>-10.668447475381999</v>
      </c>
      <c r="J526">
        <f>(Table2[[#This Row],[1M Return vs Nifty]]-AVERAGE(Table2[1M Return vs Nifty]))/_xlfn.STDEV.P(Table2[1M Return vs Nifty])</f>
        <v>-0.89454864116127231</v>
      </c>
      <c r="K526">
        <v>27.108021973595399</v>
      </c>
      <c r="L526">
        <f>(Table2[[#This Row],[6M Return vs Nifty]]-AVERAGE(Table2[6M Return vs Nifty]))/_xlfn.STDEV.P(Table2[6M Return vs Nifty])</f>
        <v>0.17101639251497711</v>
      </c>
      <c r="M526">
        <v>-11.3091418438872</v>
      </c>
      <c r="N526">
        <f>(Table2[[#This Row],[1W Return vs Nifty]]-AVERAGE(Table2[1W Return vs Nifty]))/_xlfn.STDEV.P(Table2[1W Return vs Nifty])</f>
        <v>-2.0518650355931127</v>
      </c>
      <c r="O526">
        <v>2308.83</v>
      </c>
      <c r="P526">
        <v>2179.68172046873</v>
      </c>
      <c r="Q526">
        <v>1972.12894714198</v>
      </c>
      <c r="R526">
        <v>42.812026937307301</v>
      </c>
      <c r="S526" s="1">
        <f>(Table2[[#This Row],[Close Price]]-Table2[[#This Row],[20D EMA]])/Table2[[#This Row],[20D EMA]]</f>
        <v>-9.4550053490295646E-3</v>
      </c>
      <c r="T526" s="1">
        <f>(Table2[[#This Row],[Close Price]]-Table2[[#This Row],[50D EMA]])/Table2[[#This Row],[50D EMA]]</f>
        <v>4.9235757002261668E-2</v>
      </c>
      <c r="U526" s="1">
        <f>(Table2[[#This Row],[Close Price]]-Table2[[#This Row],[200D EMA]])/Table2[[#This Row],[200D EMA]]</f>
        <v>0.15966047925736948</v>
      </c>
      <c r="V526">
        <v>0.79058931452708303</v>
      </c>
      <c r="W526">
        <v>2265.1999999999998</v>
      </c>
      <c r="X526">
        <v>2323.9499999999998</v>
      </c>
      <c r="Y526">
        <v>2265.1999999999998</v>
      </c>
      <c r="Z526">
        <v>2418.5</v>
      </c>
      <c r="AA526">
        <v>2265.1999999999998</v>
      </c>
      <c r="AB526">
        <v>2559.9499999999998</v>
      </c>
      <c r="AC526" s="1">
        <f>(Table2[[#This Row],[Close Price]]/Table2[[#This Row],[Day Low]])-1</f>
        <v>9.623874271587507E-3</v>
      </c>
      <c r="AD526" s="1">
        <f>(Table2[[#This Row],[Day High]]/Table2[[#This Row],[Close Price]])-1</f>
        <v>1.6156536947966593E-2</v>
      </c>
      <c r="AE526" s="1">
        <f>(Table2[[#This Row],[Close Price]]/Table2[[#This Row],[Current Week Low]])-1</f>
        <v>9.623874271587507E-3</v>
      </c>
      <c r="AF526" s="1">
        <f>(Table2[[#This Row],[Current Week High]]/Table2[[#This Row],[Close Price]])-1</f>
        <v>5.7498906864888566E-2</v>
      </c>
      <c r="AG526" s="1">
        <f>(Table2[[#This Row],[Close Price]]/Table2[[#This Row],[Current Month Low]])-1</f>
        <v>9.623874271587507E-3</v>
      </c>
      <c r="AH526" s="1">
        <f>(Table2[[#This Row],[Current Month High]]/Table2[[#This Row],[Close Price]])-1</f>
        <v>0.11934849147354609</v>
      </c>
      <c r="AI526">
        <v>11.934849147354599</v>
      </c>
      <c r="AJ526">
        <v>49.379490529065897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0.01</v>
      </c>
      <c r="AM526" t="s">
        <v>3226</v>
      </c>
      <c r="AN526">
        <v>-0.98</v>
      </c>
      <c r="AO526" t="s">
        <v>3227</v>
      </c>
      <c r="AP526">
        <v>-6.2352221174181002E-2</v>
      </c>
      <c r="AQ526">
        <f>(Table2[[#This Row],[Sharpe Ratio]]-AVERAGE(Table2[Sharpe Ratio]))/_xlfn.STDEV.P(Table2[Sharpe Ratio])</f>
        <v>-1.4609052254183534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-4.891770829947415</v>
      </c>
      <c r="AS526">
        <f>_xlfn.RANK.AVG(Table2[[#This Row],[1Y Return vs Nifty Z-Score]],Table2[1Y Return vs Nifty Z-Score])</f>
        <v>548</v>
      </c>
      <c r="AT526">
        <f>_xlfn.RANK.AVG(Table2[[#This Row],[6M Return vs Nifty Z-Score]],Table2[6M Return vs Nifty Z-Score])</f>
        <v>259</v>
      </c>
      <c r="AU526">
        <f>_xlfn.RANK.AVG(Table2[[#This Row],[Sharpe Ratio Z-Score]],Table2[Sharpe Ratio Z-Score])</f>
        <v>680</v>
      </c>
      <c r="AV526">
        <f>(Table2[[#This Row],[Rank 1Y]]+Table2[[#This Row],[Rank 6M]]+Table2[[#This Row],[Rank Sharpe]])/3</f>
        <v>495.66666666666669</v>
      </c>
    </row>
    <row r="527" spans="1:48" x14ac:dyDescent="0.3">
      <c r="A527" t="s">
        <v>125</v>
      </c>
      <c r="B527" t="s">
        <v>126</v>
      </c>
      <c r="C527" t="s">
        <v>3175</v>
      </c>
      <c r="D527" t="s">
        <v>127</v>
      </c>
      <c r="E527">
        <v>232638.99859947999</v>
      </c>
      <c r="F527">
        <v>954.55</v>
      </c>
      <c r="G527">
        <v>-8.5963839157005104</v>
      </c>
      <c r="H527">
        <f>(Table2[[#This Row],[1Y Return vs Nifty]]-AVERAGE(Table2[1Y Return vs Nifty]))/_xlfn.STDEV.P(Table2[1Y Return vs Nifty])</f>
        <v>-0.61807222008710994</v>
      </c>
      <c r="I527">
        <v>-1.69359425859373</v>
      </c>
      <c r="J527">
        <f>(Table2[[#This Row],[1M Return vs Nifty]]-AVERAGE(Table2[1M Return vs Nifty]))/_xlfn.STDEV.P(Table2[1M Return vs Nifty])</f>
        <v>-3.6804209390109865E-2</v>
      </c>
      <c r="K527">
        <v>5.1107261644215498</v>
      </c>
      <c r="L527">
        <f>(Table2[[#This Row],[6M Return vs Nifty]]-AVERAGE(Table2[6M Return vs Nifty]))/_xlfn.STDEV.P(Table2[6M Return vs Nifty])</f>
        <v>-0.45299771991099047</v>
      </c>
      <c r="M527">
        <v>1.24804538605945</v>
      </c>
      <c r="N527">
        <f>(Table2[[#This Row],[1W Return vs Nifty]]-AVERAGE(Table2[1W Return vs Nifty]))/_xlfn.STDEV.P(Table2[1W Return vs Nifty])</f>
        <v>0.94457338683946224</v>
      </c>
      <c r="O527">
        <v>934.48</v>
      </c>
      <c r="P527">
        <v>923.32102294594301</v>
      </c>
      <c r="Q527">
        <v>873.56323670015195</v>
      </c>
      <c r="R527">
        <v>64.594770589525993</v>
      </c>
      <c r="S527" s="1">
        <f>(Table2[[#This Row],[Close Price]]-Table2[[#This Row],[20D EMA]])/Table2[[#This Row],[20D EMA]]</f>
        <v>2.1477185172502286E-2</v>
      </c>
      <c r="T527" s="1">
        <f>(Table2[[#This Row],[Close Price]]-Table2[[#This Row],[50D EMA]])/Table2[[#This Row],[50D EMA]]</f>
        <v>3.3822447748907455E-2</v>
      </c>
      <c r="U527" s="1">
        <f>(Table2[[#This Row],[Close Price]]-Table2[[#This Row],[200D EMA]])/Table2[[#This Row],[200D EMA]]</f>
        <v>9.270852972908071E-2</v>
      </c>
      <c r="V527">
        <v>0.93793950535307002</v>
      </c>
      <c r="W527">
        <v>951.35</v>
      </c>
      <c r="X527">
        <v>972.45</v>
      </c>
      <c r="Y527">
        <v>919.05</v>
      </c>
      <c r="Z527">
        <v>972.45</v>
      </c>
      <c r="AA527">
        <v>911.7</v>
      </c>
      <c r="AB527">
        <v>972.45</v>
      </c>
      <c r="AC527" s="1">
        <f>(Table2[[#This Row],[Close Price]]/Table2[[#This Row],[Day Low]])-1</f>
        <v>3.3636411415356449E-3</v>
      </c>
      <c r="AD527" s="1">
        <f>(Table2[[#This Row],[Day High]]/Table2[[#This Row],[Close Price]])-1</f>
        <v>1.8752291655754094E-2</v>
      </c>
      <c r="AE527" s="1">
        <f>(Table2[[#This Row],[Close Price]]/Table2[[#This Row],[Current Week Low]])-1</f>
        <v>3.8626842935640004E-2</v>
      </c>
      <c r="AF527" s="1">
        <f>(Table2[[#This Row],[Current Week High]]/Table2[[#This Row],[Close Price]])-1</f>
        <v>1.8752291655754094E-2</v>
      </c>
      <c r="AG527" s="1">
        <f>(Table2[[#This Row],[Close Price]]/Table2[[#This Row],[Current Month Low]])-1</f>
        <v>4.7000109685203295E-2</v>
      </c>
      <c r="AH527" s="1">
        <f>(Table2[[#This Row],[Current Month High]]/Table2[[#This Row],[Close Price]])-1</f>
        <v>1.8752291655754094E-2</v>
      </c>
      <c r="AI527">
        <v>1.8752291655754001</v>
      </c>
      <c r="AJ527">
        <v>32.026279391424602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0.08</v>
      </c>
      <c r="AM527" t="s">
        <v>3226</v>
      </c>
      <c r="AN527">
        <v>0.56000000000000005</v>
      </c>
      <c r="AO527" t="s">
        <v>3226</v>
      </c>
      <c r="AP527">
        <v>1.4239024625027E-2</v>
      </c>
      <c r="AQ527">
        <f>(Table2[[#This Row],[Sharpe Ratio]]-AVERAGE(Table2[Sharpe Ratio]))/_xlfn.STDEV.P(Table2[Sharpe Ratio])</f>
        <v>-0.57000130058497644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-0.73330206313372448</v>
      </c>
      <c r="AS527">
        <f>_xlfn.RANK.AVG(Table2[[#This Row],[1Y Return vs Nifty Z-Score]],Table2[1Y Return vs Nifty Z-Score])</f>
        <v>529</v>
      </c>
      <c r="AT527">
        <f>_xlfn.RANK.AVG(Table2[[#This Row],[6M Return vs Nifty Z-Score]],Table2[6M Return vs Nifty Z-Score])</f>
        <v>471</v>
      </c>
      <c r="AU527">
        <f>_xlfn.RANK.AVG(Table2[[#This Row],[Sharpe Ratio Z-Score]],Table2[Sharpe Ratio Z-Score])</f>
        <v>488</v>
      </c>
      <c r="AV527">
        <f>(Table2[[#This Row],[Rank 1Y]]+Table2[[#This Row],[Rank 6M]]+Table2[[#This Row],[Rank Sharpe]])/3</f>
        <v>496</v>
      </c>
    </row>
    <row r="528" spans="1:48" x14ac:dyDescent="0.3">
      <c r="A528" t="s">
        <v>2185</v>
      </c>
      <c r="B528" t="s">
        <v>2186</v>
      </c>
      <c r="C528" t="s">
        <v>3167</v>
      </c>
      <c r="D528" t="s">
        <v>258</v>
      </c>
      <c r="E528">
        <v>2737.2523734849901</v>
      </c>
      <c r="F528">
        <v>1833.85</v>
      </c>
      <c r="G528">
        <v>-2.99408393139566</v>
      </c>
      <c r="H528">
        <f>(Table2[[#This Row],[1Y Return vs Nifty]]-AVERAGE(Table2[1Y Return vs Nifty]))/_xlfn.STDEV.P(Table2[1Y Return vs Nifty])</f>
        <v>-0.52593652495846066</v>
      </c>
      <c r="I528">
        <v>-2.11688970679044</v>
      </c>
      <c r="J528">
        <f>(Table2[[#This Row],[1M Return vs Nifty]]-AVERAGE(Table2[1M Return vs Nifty]))/_xlfn.STDEV.P(Table2[1M Return vs Nifty])</f>
        <v>-7.7259390652086826E-2</v>
      </c>
      <c r="K528">
        <v>-2.0682517341739999</v>
      </c>
      <c r="L528">
        <f>(Table2[[#This Row],[6M Return vs Nifty]]-AVERAGE(Table2[6M Return vs Nifty]))/_xlfn.STDEV.P(Table2[6M Return vs Nifty])</f>
        <v>-0.65664927601042122</v>
      </c>
      <c r="M528">
        <v>0.79873853739804401</v>
      </c>
      <c r="N528">
        <f>(Table2[[#This Row],[1W Return vs Nifty]]-AVERAGE(Table2[1W Return vs Nifty]))/_xlfn.STDEV.P(Table2[1W Return vs Nifty])</f>
        <v>0.83735826930259849</v>
      </c>
      <c r="O528">
        <v>1782</v>
      </c>
      <c r="P528">
        <v>1774.31520517953</v>
      </c>
      <c r="Q528">
        <v>1698.4920379980199</v>
      </c>
      <c r="R528">
        <v>69.787798504951894</v>
      </c>
      <c r="S528" s="1">
        <f>(Table2[[#This Row],[Close Price]]-Table2[[#This Row],[20D EMA]])/Table2[[#This Row],[20D EMA]]</f>
        <v>2.9096520763187379E-2</v>
      </c>
      <c r="T528" s="1">
        <f>(Table2[[#This Row],[Close Price]]-Table2[[#This Row],[50D EMA]])/Table2[[#This Row],[50D EMA]]</f>
        <v>3.3553674480541903E-2</v>
      </c>
      <c r="U528" s="1">
        <f>(Table2[[#This Row],[Close Price]]-Table2[[#This Row],[200D EMA]])/Table2[[#This Row],[200D EMA]]</f>
        <v>7.9693021205753695E-2</v>
      </c>
      <c r="V528">
        <v>0.57471258759399801</v>
      </c>
      <c r="W528">
        <v>1802.4</v>
      </c>
      <c r="X528">
        <v>1878</v>
      </c>
      <c r="Y528">
        <v>1750</v>
      </c>
      <c r="Z528">
        <v>1878</v>
      </c>
      <c r="AA528">
        <v>1733</v>
      </c>
      <c r="AB528">
        <v>1878</v>
      </c>
      <c r="AC528" s="1">
        <f>(Table2[[#This Row],[Close Price]]/Table2[[#This Row],[Day Low]])-1</f>
        <v>1.744895694629367E-2</v>
      </c>
      <c r="AD528" s="1">
        <f>(Table2[[#This Row],[Day High]]/Table2[[#This Row],[Close Price]])-1</f>
        <v>2.4075033399678425E-2</v>
      </c>
      <c r="AE528" s="1">
        <f>(Table2[[#This Row],[Close Price]]/Table2[[#This Row],[Current Week Low]])-1</f>
        <v>4.7914285714285576E-2</v>
      </c>
      <c r="AF528" s="1">
        <f>(Table2[[#This Row],[Current Week High]]/Table2[[#This Row],[Close Price]])-1</f>
        <v>2.4075033399678425E-2</v>
      </c>
      <c r="AG528" s="1">
        <f>(Table2[[#This Row],[Close Price]]/Table2[[#This Row],[Current Month Low]])-1</f>
        <v>5.8193883439122907E-2</v>
      </c>
      <c r="AH528" s="1">
        <f>(Table2[[#This Row],[Current Month High]]/Table2[[#This Row],[Close Price]])-1</f>
        <v>2.4075033399678425E-2</v>
      </c>
      <c r="AI528">
        <v>16.007307031654701</v>
      </c>
      <c r="AJ528">
        <v>39.988549618320597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-0.12</v>
      </c>
      <c r="AM528" t="s">
        <v>3227</v>
      </c>
      <c r="AN528">
        <v>2.09</v>
      </c>
      <c r="AO528" t="s">
        <v>3226</v>
      </c>
      <c r="AP528">
        <v>2.7176327369097E-2</v>
      </c>
      <c r="AQ528">
        <f>(Table2[[#This Row],[Sharpe Ratio]]-AVERAGE(Table2[Sharpe Ratio]))/_xlfn.STDEV.P(Table2[Sharpe Ratio])</f>
        <v>-0.41951551502058015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-0.8420024373389503</v>
      </c>
      <c r="AS528">
        <f>_xlfn.RANK.AVG(Table2[[#This Row],[1Y Return vs Nifty Z-Score]],Table2[1Y Return vs Nifty Z-Score])</f>
        <v>493</v>
      </c>
      <c r="AT528">
        <f>_xlfn.RANK.AVG(Table2[[#This Row],[6M Return vs Nifty Z-Score]],Table2[6M Return vs Nifty Z-Score])</f>
        <v>545</v>
      </c>
      <c r="AU528">
        <f>_xlfn.RANK.AVG(Table2[[#This Row],[Sharpe Ratio Z-Score]],Table2[Sharpe Ratio Z-Score])</f>
        <v>453</v>
      </c>
      <c r="AV528">
        <f>(Table2[[#This Row],[Rank 1Y]]+Table2[[#This Row],[Rank 6M]]+Table2[[#This Row],[Rank Sharpe]])/3</f>
        <v>497</v>
      </c>
    </row>
    <row r="529" spans="1:48" x14ac:dyDescent="0.3">
      <c r="A529" t="s">
        <v>1235</v>
      </c>
      <c r="B529" t="s">
        <v>1236</v>
      </c>
      <c r="C529" t="s">
        <v>3178</v>
      </c>
      <c r="D529" t="s">
        <v>464</v>
      </c>
      <c r="E529">
        <v>9885.7748962200003</v>
      </c>
      <c r="F529">
        <v>323.8</v>
      </c>
      <c r="G529">
        <v>-18.370985811081599</v>
      </c>
      <c r="H529">
        <f>(Table2[[#This Row],[1Y Return vs Nifty]]-AVERAGE(Table2[1Y Return vs Nifty]))/_xlfn.STDEV.P(Table2[1Y Return vs Nifty])</f>
        <v>-0.7788257932195376</v>
      </c>
      <c r="I529">
        <v>5.9069990180112999</v>
      </c>
      <c r="J529">
        <f>(Table2[[#This Row],[1M Return vs Nifty]]-AVERAGE(Table2[1M Return vs Nifty]))/_xlfn.STDEV.P(Table2[1M Return vs Nifty])</f>
        <v>0.68959948810660665</v>
      </c>
      <c r="K529">
        <v>30.3901503251052</v>
      </c>
      <c r="L529">
        <f>(Table2[[#This Row],[6M Return vs Nifty]]-AVERAGE(Table2[6M Return vs Nifty]))/_xlfn.STDEV.P(Table2[6M Return vs Nifty])</f>
        <v>0.26412303743636539</v>
      </c>
      <c r="M529">
        <v>7.0394800833437499</v>
      </c>
      <c r="N529">
        <f>(Table2[[#This Row],[1W Return vs Nifty]]-AVERAGE(Table2[1W Return vs Nifty]))/_xlfn.STDEV.P(Table2[1W Return vs Nifty])</f>
        <v>2.3265450919810737</v>
      </c>
      <c r="O529">
        <v>291.77999999999997</v>
      </c>
      <c r="P529">
        <v>288.95928088654102</v>
      </c>
      <c r="Q529">
        <v>282.34337386599702</v>
      </c>
      <c r="R529">
        <v>85.008744988059604</v>
      </c>
      <c r="S529" s="1">
        <f>(Table2[[#This Row],[Close Price]]-Table2[[#This Row],[20D EMA]])/Table2[[#This Row],[20D EMA]]</f>
        <v>0.10974021523065337</v>
      </c>
      <c r="T529" s="1">
        <f>(Table2[[#This Row],[Close Price]]-Table2[[#This Row],[50D EMA]])/Table2[[#This Row],[50D EMA]]</f>
        <v>0.12057310983944167</v>
      </c>
      <c r="U529" s="1">
        <f>(Table2[[#This Row],[Close Price]]-Table2[[#This Row],[200D EMA]])/Table2[[#This Row],[200D EMA]]</f>
        <v>0.1468305261297852</v>
      </c>
      <c r="V529">
        <v>1.9721409758700601</v>
      </c>
      <c r="W529">
        <v>316.95</v>
      </c>
      <c r="X529">
        <v>345.15</v>
      </c>
      <c r="Y529">
        <v>272</v>
      </c>
      <c r="Z529">
        <v>345.15</v>
      </c>
      <c r="AA529">
        <v>272</v>
      </c>
      <c r="AB529">
        <v>345.15</v>
      </c>
      <c r="AC529" s="1">
        <f>(Table2[[#This Row],[Close Price]]/Table2[[#This Row],[Day Low]])-1</f>
        <v>2.161224167849829E-2</v>
      </c>
      <c r="AD529" s="1">
        <f>(Table2[[#This Row],[Day High]]/Table2[[#This Row],[Close Price]])-1</f>
        <v>6.5935762816553334E-2</v>
      </c>
      <c r="AE529" s="1">
        <f>(Table2[[#This Row],[Close Price]]/Table2[[#This Row],[Current Week Low]])-1</f>
        <v>0.19044117647058822</v>
      </c>
      <c r="AF529" s="1">
        <f>(Table2[[#This Row],[Current Week High]]/Table2[[#This Row],[Close Price]])-1</f>
        <v>6.5935762816553334E-2</v>
      </c>
      <c r="AG529" s="1">
        <f>(Table2[[#This Row],[Close Price]]/Table2[[#This Row],[Current Month Low]])-1</f>
        <v>0.19044117647058822</v>
      </c>
      <c r="AH529" s="1">
        <f>(Table2[[#This Row],[Current Month High]]/Table2[[#This Row],[Close Price]])-1</f>
        <v>6.5935762816553334E-2</v>
      </c>
      <c r="AI529">
        <v>6.5935762816553298</v>
      </c>
      <c r="AJ529">
        <v>52.018779342723001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-0.01</v>
      </c>
      <c r="AM529" t="s">
        <v>3227</v>
      </c>
      <c r="AN529">
        <v>15.46</v>
      </c>
      <c r="AO529" t="s">
        <v>3226</v>
      </c>
      <c r="AP529">
        <v>-5.3386678990434998E-2</v>
      </c>
      <c r="AQ529">
        <f>(Table2[[#This Row],[Sharpe Ratio]]-AVERAGE(Table2[Sharpe Ratio]))/_xlfn.STDEV.P(Table2[Sharpe Ratio])</f>
        <v>-1.3566186762649628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1.1448231480395454</v>
      </c>
      <c r="AS529">
        <f>_xlfn.RANK.AVG(Table2[[#This Row],[1Y Return vs Nifty Z-Score]],Table2[1Y Return vs Nifty Z-Score])</f>
        <v>593</v>
      </c>
      <c r="AT529">
        <f>_xlfn.RANK.AVG(Table2[[#This Row],[6M Return vs Nifty Z-Score]],Table2[6M Return vs Nifty Z-Score])</f>
        <v>229</v>
      </c>
      <c r="AU529">
        <f>_xlfn.RANK.AVG(Table2[[#This Row],[Sharpe Ratio Z-Score]],Table2[Sharpe Ratio Z-Score])</f>
        <v>670</v>
      </c>
      <c r="AV529">
        <f>(Table2[[#This Row],[Rank 1Y]]+Table2[[#This Row],[Rank 6M]]+Table2[[#This Row],[Rank Sharpe]])/3</f>
        <v>497.33333333333331</v>
      </c>
    </row>
    <row r="530" spans="1:48" x14ac:dyDescent="0.3">
      <c r="A530" t="s">
        <v>476</v>
      </c>
      <c r="B530" t="s">
        <v>477</v>
      </c>
      <c r="C530" t="s">
        <v>3167</v>
      </c>
      <c r="D530" t="s">
        <v>21</v>
      </c>
      <c r="E530">
        <v>46777.348544749999</v>
      </c>
      <c r="F530">
        <v>7013.75</v>
      </c>
      <c r="G530">
        <v>2.6565000712197002</v>
      </c>
      <c r="H530">
        <f>(Table2[[#This Row],[1Y Return vs Nifty]]-AVERAGE(Table2[1Y Return vs Nifty]))/_xlfn.STDEV.P(Table2[1Y Return vs Nifty])</f>
        <v>-0.43300674854121451</v>
      </c>
      <c r="I530">
        <v>11.5532098768279</v>
      </c>
      <c r="J530">
        <f>(Table2[[#This Row],[1M Return vs Nifty]]-AVERAGE(Table2[1M Return vs Nifty]))/_xlfn.STDEV.P(Table2[1M Return vs Nifty])</f>
        <v>1.2292190014036635</v>
      </c>
      <c r="K530">
        <v>-1.6601156165436901</v>
      </c>
      <c r="L530">
        <f>(Table2[[#This Row],[6M Return vs Nifty]]-AVERAGE(Table2[6M Return vs Nifty]))/_xlfn.STDEV.P(Table2[6M Return vs Nifty])</f>
        <v>-0.64507136664367781</v>
      </c>
      <c r="M530">
        <v>2.3398990291196098</v>
      </c>
      <c r="N530">
        <f>(Table2[[#This Row],[1W Return vs Nifty]]-AVERAGE(Table2[1W Return vs Nifty]))/_xlfn.STDEV.P(Table2[1W Return vs Nifty])</f>
        <v>1.2051151903363544</v>
      </c>
      <c r="O530">
        <v>6470.45</v>
      </c>
      <c r="P530">
        <v>6154.9297310908996</v>
      </c>
      <c r="Q530">
        <v>5705.2176158845896</v>
      </c>
      <c r="R530">
        <v>83.013307046109901</v>
      </c>
      <c r="S530" s="1">
        <f>(Table2[[#This Row],[Close Price]]-Table2[[#This Row],[20D EMA]])/Table2[[#This Row],[20D EMA]]</f>
        <v>8.3966339280884664E-2</v>
      </c>
      <c r="T530" s="1">
        <f>(Table2[[#This Row],[Close Price]]-Table2[[#This Row],[50D EMA]])/Table2[[#This Row],[50D EMA]]</f>
        <v>0.13953372441782258</v>
      </c>
      <c r="U530" s="1">
        <f>(Table2[[#This Row],[Close Price]]-Table2[[#This Row],[200D EMA]])/Table2[[#This Row],[200D EMA]]</f>
        <v>0.22935713801208327</v>
      </c>
      <c r="V530">
        <v>1.0567534337467499</v>
      </c>
      <c r="W530">
        <v>6814.9</v>
      </c>
      <c r="X530">
        <v>7043.95</v>
      </c>
      <c r="Y530">
        <v>6431.15</v>
      </c>
      <c r="Z530">
        <v>7043.95</v>
      </c>
      <c r="AA530">
        <v>6222.7</v>
      </c>
      <c r="AB530">
        <v>7043.95</v>
      </c>
      <c r="AC530" s="1">
        <f>(Table2[[#This Row],[Close Price]]/Table2[[#This Row],[Day Low]])-1</f>
        <v>2.9178711353064601E-2</v>
      </c>
      <c r="AD530" s="1">
        <f>(Table2[[#This Row],[Day High]]/Table2[[#This Row],[Close Price]])-1</f>
        <v>4.3058278381749027E-3</v>
      </c>
      <c r="AE530" s="1">
        <f>(Table2[[#This Row],[Close Price]]/Table2[[#This Row],[Current Week Low]])-1</f>
        <v>9.0590329878793119E-2</v>
      </c>
      <c r="AF530" s="1">
        <f>(Table2[[#This Row],[Current Week High]]/Table2[[#This Row],[Close Price]])-1</f>
        <v>4.3058278381749027E-3</v>
      </c>
      <c r="AG530" s="1">
        <f>(Table2[[#This Row],[Close Price]]/Table2[[#This Row],[Current Month Low]])-1</f>
        <v>0.12712327446285387</v>
      </c>
      <c r="AH530" s="1">
        <f>(Table2[[#This Row],[Current Month High]]/Table2[[#This Row],[Close Price]])-1</f>
        <v>4.3058278381749027E-3</v>
      </c>
      <c r="AI530">
        <v>0.43058278381748999</v>
      </c>
      <c r="AJ530">
        <v>63.595544929733499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7.0000000000000007E-2</v>
      </c>
      <c r="AM530" t="s">
        <v>3226</v>
      </c>
      <c r="AN530">
        <v>12.12</v>
      </c>
      <c r="AO530" t="s">
        <v>3226</v>
      </c>
      <c r="AP530">
        <v>1.0102778003945E-2</v>
      </c>
      <c r="AQ530">
        <f>(Table2[[#This Row],[Sharpe Ratio]]-AVERAGE(Table2[Sharpe Ratio]))/_xlfn.STDEV.P(Table2[Sharpe Ratio])</f>
        <v>-0.61811382715833119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0.7381422493967944</v>
      </c>
      <c r="AS530">
        <f>_xlfn.RANK.AVG(Table2[[#This Row],[1Y Return vs Nifty Z-Score]],Table2[1Y Return vs Nifty Z-Score])</f>
        <v>454</v>
      </c>
      <c r="AT530">
        <f>_xlfn.RANK.AVG(Table2[[#This Row],[6M Return vs Nifty Z-Score]],Table2[6M Return vs Nifty Z-Score])</f>
        <v>539</v>
      </c>
      <c r="AU530">
        <f>_xlfn.RANK.AVG(Table2[[#This Row],[Sharpe Ratio Z-Score]],Table2[Sharpe Ratio Z-Score])</f>
        <v>499</v>
      </c>
      <c r="AV530">
        <f>(Table2[[#This Row],[Rank 1Y]]+Table2[[#This Row],[Rank 6M]]+Table2[[#This Row],[Rank Sharpe]])/3</f>
        <v>497.33333333333331</v>
      </c>
    </row>
    <row r="531" spans="1:48" x14ac:dyDescent="0.3">
      <c r="A531" t="s">
        <v>1147</v>
      </c>
      <c r="B531" t="s">
        <v>1148</v>
      </c>
      <c r="C531" t="s">
        <v>3178</v>
      </c>
      <c r="D531" t="s">
        <v>749</v>
      </c>
      <c r="E531">
        <v>10993.73523346</v>
      </c>
      <c r="F531">
        <v>8452.9</v>
      </c>
      <c r="G531">
        <v>-30.333721378321901</v>
      </c>
      <c r="H531">
        <f>(Table2[[#This Row],[1Y Return vs Nifty]]-AVERAGE(Table2[1Y Return vs Nifty]))/_xlfn.STDEV.P(Table2[1Y Return vs Nifty])</f>
        <v>-0.9755655180139543</v>
      </c>
      <c r="I531">
        <v>-22.835002963261999</v>
      </c>
      <c r="J531">
        <f>(Table2[[#This Row],[1M Return vs Nifty]]-AVERAGE(Table2[1M Return vs Nifty]))/_xlfn.STDEV.P(Table2[1M Return vs Nifty])</f>
        <v>-2.0573303570831389</v>
      </c>
      <c r="K531">
        <v>5.0348470201885602</v>
      </c>
      <c r="L531">
        <f>(Table2[[#This Row],[6M Return vs Nifty]]-AVERAGE(Table2[6M Return vs Nifty]))/_xlfn.STDEV.P(Table2[6M Return vs Nifty])</f>
        <v>-0.45515024162324763</v>
      </c>
      <c r="M531">
        <v>-9.8681275518507992</v>
      </c>
      <c r="N531">
        <f>(Table2[[#This Row],[1W Return vs Nifty]]-AVERAGE(Table2[1W Return vs Nifty]))/_xlfn.STDEV.P(Table2[1W Return vs Nifty])</f>
        <v>-1.7080053389219583</v>
      </c>
      <c r="O531">
        <v>9104.75</v>
      </c>
      <c r="P531">
        <v>9075.5472947032995</v>
      </c>
      <c r="Q531">
        <v>8281.4281419333292</v>
      </c>
      <c r="R531">
        <v>19.996038071011</v>
      </c>
      <c r="S531" s="1">
        <f>(Table2[[#This Row],[Close Price]]-Table2[[#This Row],[20D EMA]])/Table2[[#This Row],[20D EMA]]</f>
        <v>-7.1594497377742428E-2</v>
      </c>
      <c r="T531" s="1">
        <f>(Table2[[#This Row],[Close Price]]-Table2[[#This Row],[50D EMA]])/Table2[[#This Row],[50D EMA]]</f>
        <v>-6.8607134587540669E-2</v>
      </c>
      <c r="U531" s="1">
        <f>(Table2[[#This Row],[Close Price]]-Table2[[#This Row],[200D EMA]])/Table2[[#This Row],[200D EMA]]</f>
        <v>2.0705590283204421E-2</v>
      </c>
      <c r="V531">
        <v>0.60281632567823296</v>
      </c>
      <c r="W531">
        <v>8430.0499999999993</v>
      </c>
      <c r="X531">
        <v>8546.0499999999993</v>
      </c>
      <c r="Y531">
        <v>8430.0499999999993</v>
      </c>
      <c r="Z531">
        <v>9185</v>
      </c>
      <c r="AA531">
        <v>8430.0499999999993</v>
      </c>
      <c r="AB531">
        <v>9401.2000000000007</v>
      </c>
      <c r="AC531" s="1">
        <f>(Table2[[#This Row],[Close Price]]/Table2[[#This Row],[Day Low]])-1</f>
        <v>2.7105414558632468E-3</v>
      </c>
      <c r="AD531" s="1">
        <f>(Table2[[#This Row],[Day High]]/Table2[[#This Row],[Close Price]])-1</f>
        <v>1.1019886666114642E-2</v>
      </c>
      <c r="AE531" s="1">
        <f>(Table2[[#This Row],[Close Price]]/Table2[[#This Row],[Current Week Low]])-1</f>
        <v>2.7105414558632468E-3</v>
      </c>
      <c r="AF531" s="1">
        <f>(Table2[[#This Row],[Current Week High]]/Table2[[#This Row],[Close Price]])-1</f>
        <v>8.6609329342592467E-2</v>
      </c>
      <c r="AG531" s="1">
        <f>(Table2[[#This Row],[Close Price]]/Table2[[#This Row],[Current Month Low]])-1</f>
        <v>2.7105414558632468E-3</v>
      </c>
      <c r="AH531" s="1">
        <f>(Table2[[#This Row],[Current Month High]]/Table2[[#This Row],[Close Price]])-1</f>
        <v>0.11218635024666113</v>
      </c>
      <c r="AI531">
        <v>27.6479078186184</v>
      </c>
      <c r="AJ531">
        <v>28.245236072338798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-0.09</v>
      </c>
      <c r="AM531" t="s">
        <v>3227</v>
      </c>
      <c r="AN531">
        <v>-11.84</v>
      </c>
      <c r="AO531" t="s">
        <v>3227</v>
      </c>
      <c r="AP531">
        <v>6.1634309717957997E-2</v>
      </c>
      <c r="AQ531">
        <f>(Table2[[#This Row],[Sharpe Ratio]]-AVERAGE(Table2[Sharpe Ratio]))/_xlfn.STDEV.P(Table2[Sharpe Ratio])</f>
        <v>-1.870271460054931E-2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-5.2147541702428484</v>
      </c>
      <c r="AS531">
        <f>_xlfn.RANK.AVG(Table2[[#This Row],[1Y Return vs Nifty Z-Score]],Table2[1Y Return vs Nifty Z-Score])</f>
        <v>664</v>
      </c>
      <c r="AT531">
        <f>_xlfn.RANK.AVG(Table2[[#This Row],[6M Return vs Nifty Z-Score]],Table2[6M Return vs Nifty Z-Score])</f>
        <v>473</v>
      </c>
      <c r="AU531">
        <f>_xlfn.RANK.AVG(Table2[[#This Row],[Sharpe Ratio Z-Score]],Table2[Sharpe Ratio Z-Score])</f>
        <v>357</v>
      </c>
      <c r="AV531">
        <f>(Table2[[#This Row],[Rank 1Y]]+Table2[[#This Row],[Rank 6M]]+Table2[[#This Row],[Rank Sharpe]])/3</f>
        <v>498</v>
      </c>
    </row>
    <row r="532" spans="1:48" x14ac:dyDescent="0.3">
      <c r="A532" t="s">
        <v>1565</v>
      </c>
      <c r="B532" t="s">
        <v>1566</v>
      </c>
      <c r="C532" t="s">
        <v>3168</v>
      </c>
      <c r="D532" t="s">
        <v>543</v>
      </c>
      <c r="E532">
        <v>6388.8606586249998</v>
      </c>
      <c r="F532">
        <v>297.95</v>
      </c>
      <c r="G532">
        <v>-14.0758025133585</v>
      </c>
      <c r="H532">
        <f>(Table2[[#This Row],[1Y Return vs Nifty]]-AVERAGE(Table2[1Y Return vs Nifty]))/_xlfn.STDEV.P(Table2[1Y Return vs Nifty])</f>
        <v>-0.70818700201782259</v>
      </c>
      <c r="I532">
        <v>-9.6708740909722396E-2</v>
      </c>
      <c r="J532">
        <f>(Table2[[#This Row],[1M Return vs Nifty]]-AVERAGE(Table2[1M Return vs Nifty]))/_xlfn.STDEV.P(Table2[1M Return vs Nifty])</f>
        <v>0.11581329062730367</v>
      </c>
      <c r="K532">
        <v>-23.676492750064298</v>
      </c>
      <c r="L532">
        <f>(Table2[[#This Row],[6M Return vs Nifty]]-AVERAGE(Table2[6M Return vs Nifty]))/_xlfn.STDEV.P(Table2[6M Return vs Nifty])</f>
        <v>-1.2696267735896376</v>
      </c>
      <c r="M532">
        <v>-4.0095999025364604</v>
      </c>
      <c r="N532">
        <f>(Table2[[#This Row],[1W Return vs Nifty]]-AVERAGE(Table2[1W Return vs Nifty]))/_xlfn.STDEV.P(Table2[1W Return vs Nifty])</f>
        <v>-0.31002368699403215</v>
      </c>
      <c r="O532">
        <v>293.95</v>
      </c>
      <c r="P532">
        <v>297.81830001695403</v>
      </c>
      <c r="Q532">
        <v>311.26905714398902</v>
      </c>
      <c r="R532">
        <v>60.2832674224192</v>
      </c>
      <c r="S532" s="1">
        <f>(Table2[[#This Row],[Close Price]]-Table2[[#This Row],[20D EMA]])/Table2[[#This Row],[20D EMA]]</f>
        <v>1.3607756421160062E-2</v>
      </c>
      <c r="T532" s="1">
        <f>(Table2[[#This Row],[Close Price]]-Table2[[#This Row],[50D EMA]])/Table2[[#This Row],[50D EMA]]</f>
        <v>4.4221588478097167E-4</v>
      </c>
      <c r="U532" s="1">
        <f>(Table2[[#This Row],[Close Price]]-Table2[[#This Row],[200D EMA]])/Table2[[#This Row],[200D EMA]]</f>
        <v>-4.2789531558955457E-2</v>
      </c>
      <c r="V532">
        <v>0.701835871122793</v>
      </c>
      <c r="W532">
        <v>295.14999999999998</v>
      </c>
      <c r="X532">
        <v>301</v>
      </c>
      <c r="Y532">
        <v>283.25</v>
      </c>
      <c r="Z532">
        <v>301.10000000000002</v>
      </c>
      <c r="AA532">
        <v>283.25</v>
      </c>
      <c r="AB532">
        <v>307.2</v>
      </c>
      <c r="AC532" s="1">
        <f>(Table2[[#This Row],[Close Price]]/Table2[[#This Row],[Day Low]])-1</f>
        <v>9.4867016771134072E-3</v>
      </c>
      <c r="AD532" s="1">
        <f>(Table2[[#This Row],[Day High]]/Table2[[#This Row],[Close Price]])-1</f>
        <v>1.023661688202715E-2</v>
      </c>
      <c r="AE532" s="1">
        <f>(Table2[[#This Row],[Close Price]]/Table2[[#This Row],[Current Week Low]])-1</f>
        <v>5.1897616946160685E-2</v>
      </c>
      <c r="AF532" s="1">
        <f>(Table2[[#This Row],[Current Week High]]/Table2[[#This Row],[Close Price]])-1</f>
        <v>1.0572243665044612E-2</v>
      </c>
      <c r="AG532" s="1">
        <f>(Table2[[#This Row],[Close Price]]/Table2[[#This Row],[Current Month Low]])-1</f>
        <v>5.1897616946160685E-2</v>
      </c>
      <c r="AH532" s="1">
        <f>(Table2[[#This Row],[Current Month High]]/Table2[[#This Row],[Close Price]])-1</f>
        <v>3.1045477429098911E-2</v>
      </c>
      <c r="AI532">
        <v>36.022822621245098</v>
      </c>
      <c r="AJ532">
        <v>17.049695541150999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-0.04</v>
      </c>
      <c r="AM532" t="s">
        <v>3227</v>
      </c>
      <c r="AN532">
        <v>2.48</v>
      </c>
      <c r="AO532" t="s">
        <v>3226</v>
      </c>
      <c r="AP532">
        <v>0.104877392224706</v>
      </c>
      <c r="AQ532">
        <f>(Table2[[#This Row],[Sharpe Ratio]]-AVERAGE(Table2[Sharpe Ratio]))/_xlfn.STDEV.P(Table2[Sharpe Ratio])</f>
        <v>0.48429774615907595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569</v>
      </c>
      <c r="AT532">
        <f>_xlfn.RANK.AVG(Table2[[#This Row],[6M Return vs Nifty Z-Score]],Table2[6M Return vs Nifty Z-Score])</f>
        <v>712</v>
      </c>
      <c r="AU532">
        <f>_xlfn.RANK.AVG(Table2[[#This Row],[Sharpe Ratio Z-Score]],Table2[Sharpe Ratio Z-Score])</f>
        <v>214</v>
      </c>
      <c r="AV532">
        <f>(Table2[[#This Row],[Rank 1Y]]+Table2[[#This Row],[Rank 6M]]+Table2[[#This Row],[Rank Sharpe]])/3</f>
        <v>498.33333333333331</v>
      </c>
    </row>
    <row r="533" spans="1:48" x14ac:dyDescent="0.3">
      <c r="A533" t="s">
        <v>58</v>
      </c>
      <c r="B533" t="s">
        <v>59</v>
      </c>
      <c r="C533" t="s">
        <v>3174</v>
      </c>
      <c r="D533" t="s">
        <v>60</v>
      </c>
      <c r="E533">
        <v>387219.78215127002</v>
      </c>
      <c r="F533">
        <v>12316.05</v>
      </c>
      <c r="G533">
        <v>-8.7466908005036608</v>
      </c>
      <c r="H533">
        <f>(Table2[[#This Row],[1Y Return vs Nifty]]-AVERAGE(Table2[1Y Return vs Nifty]))/_xlfn.STDEV.P(Table2[1Y Return vs Nifty])</f>
        <v>-0.62054417434745957</v>
      </c>
      <c r="I533">
        <v>-3.4544336098361299</v>
      </c>
      <c r="J533">
        <f>(Table2[[#This Row],[1M Return vs Nifty]]-AVERAGE(Table2[1M Return vs Nifty]))/_xlfn.STDEV.P(Table2[1M Return vs Nifty])</f>
        <v>-0.20509110080650308</v>
      </c>
      <c r="K533">
        <v>-7.1399154924906298</v>
      </c>
      <c r="L533">
        <f>(Table2[[#This Row],[6M Return vs Nifty]]-AVERAGE(Table2[6M Return vs Nifty]))/_xlfn.STDEV.P(Table2[6M Return vs Nifty])</f>
        <v>-0.80052104034561011</v>
      </c>
      <c r="M533">
        <v>-0.79466768733218696</v>
      </c>
      <c r="N533">
        <f>(Table2[[#This Row],[1W Return vs Nifty]]-AVERAGE(Table2[1W Return vs Nifty]))/_xlfn.STDEV.P(Table2[1W Return vs Nifty])</f>
        <v>0.4571342950244684</v>
      </c>
      <c r="O533">
        <v>12321.63</v>
      </c>
      <c r="P533">
        <v>12372.578042891701</v>
      </c>
      <c r="Q533">
        <v>11808.183745734499</v>
      </c>
      <c r="R533">
        <v>50.653789116202702</v>
      </c>
      <c r="S533" s="1">
        <f>(Table2[[#This Row],[Close Price]]-Table2[[#This Row],[20D EMA]])/Table2[[#This Row],[20D EMA]]</f>
        <v>-4.5286216190552122E-4</v>
      </c>
      <c r="T533" s="1">
        <f>(Table2[[#This Row],[Close Price]]-Table2[[#This Row],[50D EMA]])/Table2[[#This Row],[50D EMA]]</f>
        <v>-4.5688168379893774E-3</v>
      </c>
      <c r="U533" s="1">
        <f>(Table2[[#This Row],[Close Price]]-Table2[[#This Row],[200D EMA]])/Table2[[#This Row],[200D EMA]]</f>
        <v>4.3009684232679563E-2</v>
      </c>
      <c r="V533">
        <v>1.00801920729978</v>
      </c>
      <c r="W533">
        <v>12291.05</v>
      </c>
      <c r="X533">
        <v>12395</v>
      </c>
      <c r="Y533">
        <v>12098</v>
      </c>
      <c r="Z533">
        <v>12427</v>
      </c>
      <c r="AA533">
        <v>12094.7</v>
      </c>
      <c r="AB533">
        <v>12525</v>
      </c>
      <c r="AC533" s="1">
        <f>(Table2[[#This Row],[Close Price]]/Table2[[#This Row],[Day Low]])-1</f>
        <v>2.0340003498480197E-3</v>
      </c>
      <c r="AD533" s="1">
        <f>(Table2[[#This Row],[Day High]]/Table2[[#This Row],[Close Price]])-1</f>
        <v>6.4103344822408204E-3</v>
      </c>
      <c r="AE533" s="1">
        <f>(Table2[[#This Row],[Close Price]]/Table2[[#This Row],[Current Week Low]])-1</f>
        <v>1.8023640271119135E-2</v>
      </c>
      <c r="AF533" s="1">
        <f>(Table2[[#This Row],[Current Week High]]/Table2[[#This Row],[Close Price]])-1</f>
        <v>9.0085701178543864E-3</v>
      </c>
      <c r="AG533" s="1">
        <f>(Table2[[#This Row],[Close Price]]/Table2[[#This Row],[Current Month Low]])-1</f>
        <v>1.8301404747533834E-2</v>
      </c>
      <c r="AH533" s="1">
        <f>(Table2[[#This Row],[Current Month High]]/Table2[[#This Row],[Close Price]])-1</f>
        <v>1.6965666751921349E-2</v>
      </c>
      <c r="AI533">
        <v>11.074573422485299</v>
      </c>
      <c r="AJ533">
        <v>26.4786678510728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-0.02</v>
      </c>
      <c r="AM533" t="s">
        <v>3227</v>
      </c>
      <c r="AN533">
        <v>-0.34</v>
      </c>
      <c r="AO533" t="s">
        <v>3227</v>
      </c>
      <c r="AP533">
        <v>5.8537961426441999E-2</v>
      </c>
      <c r="AQ533">
        <f>(Table2[[#This Row],[Sharpe Ratio]]-AVERAGE(Table2[Sharpe Ratio]))/_xlfn.STDEV.P(Table2[Sharpe Ratio])</f>
        <v>-5.4719217750198404E-2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533</v>
      </c>
      <c r="AT533">
        <f>_xlfn.RANK.AVG(Table2[[#This Row],[6M Return vs Nifty Z-Score]],Table2[6M Return vs Nifty Z-Score])</f>
        <v>596</v>
      </c>
      <c r="AU533">
        <f>_xlfn.RANK.AVG(Table2[[#This Row],[Sharpe Ratio Z-Score]],Table2[Sharpe Ratio Z-Score])</f>
        <v>367</v>
      </c>
      <c r="AV533">
        <f>(Table2[[#This Row],[Rank 1Y]]+Table2[[#This Row],[Rank 6M]]+Table2[[#This Row],[Rank Sharpe]])/3</f>
        <v>498.66666666666669</v>
      </c>
    </row>
    <row r="534" spans="1:48" x14ac:dyDescent="0.3">
      <c r="A534" t="s">
        <v>128</v>
      </c>
      <c r="B534" t="s">
        <v>129</v>
      </c>
      <c r="C534" t="s">
        <v>3168</v>
      </c>
      <c r="D534" t="s">
        <v>51</v>
      </c>
      <c r="E534">
        <v>223572.07057571999</v>
      </c>
      <c r="F534">
        <v>351.9</v>
      </c>
      <c r="G534">
        <v>20.1626053193506</v>
      </c>
      <c r="H534">
        <f>(Table2[[#This Row],[1Y Return vs Nifty]]-AVERAGE(Table2[1Y Return vs Nifty]))/_xlfn.STDEV.P(Table2[1Y Return vs Nifty])</f>
        <v>-0.1451004992238687</v>
      </c>
      <c r="I534">
        <v>1.1010376237925401</v>
      </c>
      <c r="J534">
        <f>(Table2[[#This Row],[1M Return vs Nifty]]-AVERAGE(Table2[1M Return vs Nifty]))/_xlfn.STDEV.P(Table2[1M Return vs Nifty])</f>
        <v>0.23028427418341885</v>
      </c>
      <c r="K534">
        <v>-8.0476624367717804</v>
      </c>
      <c r="L534">
        <f>(Table2[[#This Row],[6M Return vs Nifty]]-AVERAGE(Table2[6M Return vs Nifty]))/_xlfn.STDEV.P(Table2[6M Return vs Nifty])</f>
        <v>-0.82627179210423096</v>
      </c>
      <c r="M534">
        <v>-0.82876540074402305</v>
      </c>
      <c r="N534">
        <f>(Table2[[#This Row],[1W Return vs Nifty]]-AVERAGE(Table2[1W Return vs Nifty]))/_xlfn.STDEV.P(Table2[1W Return vs Nifty])</f>
        <v>0.44899778350215397</v>
      </c>
      <c r="O534">
        <v>339.61</v>
      </c>
      <c r="P534">
        <v>338.38815963979999</v>
      </c>
      <c r="Q534">
        <v>308.34767791489401</v>
      </c>
      <c r="R534">
        <v>63.886099024653802</v>
      </c>
      <c r="S534" s="1">
        <f>(Table2[[#This Row],[Close Price]]-Table2[[#This Row],[20D EMA]])/Table2[[#This Row],[20D EMA]]</f>
        <v>3.6188569241188316E-2</v>
      </c>
      <c r="T534" s="1">
        <f>(Table2[[#This Row],[Close Price]]-Table2[[#This Row],[50D EMA]])/Table2[[#This Row],[50D EMA]]</f>
        <v>3.9930003386001361E-2</v>
      </c>
      <c r="U534" s="1">
        <f>(Table2[[#This Row],[Close Price]]-Table2[[#This Row],[200D EMA]])/Table2[[#This Row],[200D EMA]]</f>
        <v>0.14124420323063597</v>
      </c>
      <c r="V534">
        <v>1.7228853300965099</v>
      </c>
      <c r="W534">
        <v>346.9</v>
      </c>
      <c r="X534">
        <v>354.4</v>
      </c>
      <c r="Y534">
        <v>329.3</v>
      </c>
      <c r="Z534">
        <v>359.75</v>
      </c>
      <c r="AA534">
        <v>323.14999999999998</v>
      </c>
      <c r="AB534">
        <v>359.75</v>
      </c>
      <c r="AC534" s="1">
        <f>(Table2[[#This Row],[Close Price]]/Table2[[#This Row],[Day Low]])-1</f>
        <v>1.4413375612568391E-2</v>
      </c>
      <c r="AD534" s="1">
        <f>(Table2[[#This Row],[Day High]]/Table2[[#This Row],[Close Price]])-1</f>
        <v>7.1042909917591324E-3</v>
      </c>
      <c r="AE534" s="1">
        <f>(Table2[[#This Row],[Close Price]]/Table2[[#This Row],[Current Week Low]])-1</f>
        <v>6.8630428180989966E-2</v>
      </c>
      <c r="AF534" s="1">
        <f>(Table2[[#This Row],[Current Week High]]/Table2[[#This Row],[Close Price]])-1</f>
        <v>2.2307473714123338E-2</v>
      </c>
      <c r="AG534" s="1">
        <f>(Table2[[#This Row],[Close Price]]/Table2[[#This Row],[Current Month Low]])-1</f>
        <v>8.8967971530249157E-2</v>
      </c>
      <c r="AH534" s="1">
        <f>(Table2[[#This Row],[Current Month High]]/Table2[[#This Row],[Close Price]])-1</f>
        <v>2.2307473714123338E-2</v>
      </c>
      <c r="AI534">
        <v>12.1625461778914</v>
      </c>
      <c r="AJ534">
        <v>72.288861689106398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-0.03</v>
      </c>
      <c r="AM534" t="s">
        <v>3227</v>
      </c>
      <c r="AN534">
        <v>9.1999999999999993</v>
      </c>
      <c r="AO534" t="s">
        <v>3226</v>
      </c>
      <c r="AQ534">
        <f>(Table2[[#This Row],[Sharpe Ratio]]-AVERAGE(Table2[Sharpe Ratio]))/_xlfn.STDEV.P(Table2[Sharpe Ratio])</f>
        <v>-0.73562862250492922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-1.027718856147456</v>
      </c>
      <c r="AS534">
        <f>_xlfn.RANK.AVG(Table2[[#This Row],[1Y Return vs Nifty Z-Score]],Table2[1Y Return vs Nifty Z-Score])</f>
        <v>346</v>
      </c>
      <c r="AT534">
        <f>_xlfn.RANK.AVG(Table2[[#This Row],[6M Return vs Nifty Z-Score]],Table2[6M Return vs Nifty Z-Score])</f>
        <v>602</v>
      </c>
      <c r="AU534">
        <f>_xlfn.RANK.AVG(Table2[[#This Row],[Sharpe Ratio Z-Score]],Table2[Sharpe Ratio Z-Score])</f>
        <v>551.5</v>
      </c>
      <c r="AV534">
        <f>(Table2[[#This Row],[Rank 1Y]]+Table2[[#This Row],[Rank 6M]]+Table2[[#This Row],[Rank Sharpe]])/3</f>
        <v>499.83333333333331</v>
      </c>
    </row>
    <row r="535" spans="1:48" x14ac:dyDescent="0.3">
      <c r="A535" t="s">
        <v>79</v>
      </c>
      <c r="B535" t="s">
        <v>80</v>
      </c>
      <c r="C535" t="s">
        <v>3178</v>
      </c>
      <c r="D535" t="s">
        <v>81</v>
      </c>
      <c r="E535">
        <v>334156.089652</v>
      </c>
      <c r="F535">
        <v>3767</v>
      </c>
      <c r="G535">
        <v>-10.901475871468699</v>
      </c>
      <c r="H535">
        <f>(Table2[[#This Row],[1Y Return vs Nifty]]-AVERAGE(Table2[1Y Return vs Nifty]))/_xlfn.STDEV.P(Table2[1Y Return vs Nifty])</f>
        <v>-0.65598187331438385</v>
      </c>
      <c r="I535">
        <v>8.2775862805796994</v>
      </c>
      <c r="J535">
        <f>(Table2[[#This Row],[1M Return vs Nifty]]-AVERAGE(Table2[1M Return vs Nifty]))/_xlfn.STDEV.P(Table2[1M Return vs Nifty])</f>
        <v>0.91616119060800327</v>
      </c>
      <c r="K535">
        <v>-11.371690542244</v>
      </c>
      <c r="L535">
        <f>(Table2[[#This Row],[6M Return vs Nifty]]-AVERAGE(Table2[6M Return vs Nifty]))/_xlfn.STDEV.P(Table2[6M Return vs Nifty])</f>
        <v>-0.92056703938867979</v>
      </c>
      <c r="M535">
        <v>-0.47132822834355098</v>
      </c>
      <c r="N535">
        <f>(Table2[[#This Row],[1W Return vs Nifty]]-AVERAGE(Table2[1W Return vs Nifty]))/_xlfn.STDEV.P(Table2[1W Return vs Nifty])</f>
        <v>0.53429064864572651</v>
      </c>
      <c r="O535">
        <v>3624.37</v>
      </c>
      <c r="P535">
        <v>3521.9922012583902</v>
      </c>
      <c r="Q535">
        <v>3431.7113110857199</v>
      </c>
      <c r="R535">
        <v>74.421842853953706</v>
      </c>
      <c r="S535" s="1">
        <f>(Table2[[#This Row],[Close Price]]-Table2[[#This Row],[20D EMA]])/Table2[[#This Row],[20D EMA]]</f>
        <v>3.9353046184578314E-2</v>
      </c>
      <c r="T535" s="1">
        <f>(Table2[[#This Row],[Close Price]]-Table2[[#This Row],[50D EMA]])/Table2[[#This Row],[50D EMA]]</f>
        <v>6.9565116769443658E-2</v>
      </c>
      <c r="U535" s="1">
        <f>(Table2[[#This Row],[Close Price]]-Table2[[#This Row],[200D EMA]])/Table2[[#This Row],[200D EMA]]</f>
        <v>9.7703057897431916E-2</v>
      </c>
      <c r="V535">
        <v>0.87041567165883305</v>
      </c>
      <c r="W535">
        <v>3740</v>
      </c>
      <c r="X535">
        <v>3799.85</v>
      </c>
      <c r="Y535">
        <v>3653.75</v>
      </c>
      <c r="Z535">
        <v>3799.85</v>
      </c>
      <c r="AA535">
        <v>3552</v>
      </c>
      <c r="AB535">
        <v>3799.85</v>
      </c>
      <c r="AC535" s="1">
        <f>(Table2[[#This Row],[Close Price]]/Table2[[#This Row],[Day Low]])-1</f>
        <v>7.2192513368984912E-3</v>
      </c>
      <c r="AD535" s="1">
        <f>(Table2[[#This Row],[Day High]]/Table2[[#This Row],[Close Price]])-1</f>
        <v>8.7204672152907392E-3</v>
      </c>
      <c r="AE535" s="1">
        <f>(Table2[[#This Row],[Close Price]]/Table2[[#This Row],[Current Week Low]])-1</f>
        <v>3.0995552514539781E-2</v>
      </c>
      <c r="AF535" s="1">
        <f>(Table2[[#This Row],[Current Week High]]/Table2[[#This Row],[Close Price]])-1</f>
        <v>8.7204672152907392E-3</v>
      </c>
      <c r="AG535" s="1">
        <f>(Table2[[#This Row],[Close Price]]/Table2[[#This Row],[Current Month Low]])-1</f>
        <v>6.0529279279279313E-2</v>
      </c>
      <c r="AH535" s="1">
        <f>(Table2[[#This Row],[Current Month High]]/Table2[[#This Row],[Close Price]])-1</f>
        <v>8.7204672152907392E-3</v>
      </c>
      <c r="AI535">
        <v>3.1842314839394699</v>
      </c>
      <c r="AJ535">
        <v>23.279825896290401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-0.01</v>
      </c>
      <c r="AM535" t="s">
        <v>3227</v>
      </c>
      <c r="AN535">
        <v>6.79</v>
      </c>
      <c r="AO535" t="s">
        <v>3226</v>
      </c>
      <c r="AP535">
        <v>7.1943723728647005E-2</v>
      </c>
      <c r="AQ535">
        <f>(Table2[[#This Row],[Sharpe Ratio]]-AVERAGE(Table2[Sharpe Ratio]))/_xlfn.STDEV.P(Table2[Sharpe Ratio])</f>
        <v>0.10121565608287959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-2.4881417366454217E-2</v>
      </c>
      <c r="AS535">
        <f>_xlfn.RANK.AVG(Table2[[#This Row],[1Y Return vs Nifty Z-Score]],Table2[1Y Return vs Nifty Z-Score])</f>
        <v>549</v>
      </c>
      <c r="AT535">
        <f>_xlfn.RANK.AVG(Table2[[#This Row],[6M Return vs Nifty Z-Score]],Table2[6M Return vs Nifty Z-Score])</f>
        <v>635</v>
      </c>
      <c r="AU535">
        <f>_xlfn.RANK.AVG(Table2[[#This Row],[Sharpe Ratio Z-Score]],Table2[Sharpe Ratio Z-Score])</f>
        <v>316</v>
      </c>
      <c r="AV535">
        <f>(Table2[[#This Row],[Rank 1Y]]+Table2[[#This Row],[Rank 6M]]+Table2[[#This Row],[Rank Sharpe]])/3</f>
        <v>500</v>
      </c>
    </row>
    <row r="536" spans="1:48" x14ac:dyDescent="0.3">
      <c r="A536" t="s">
        <v>811</v>
      </c>
      <c r="B536" t="s">
        <v>812</v>
      </c>
      <c r="C536" t="s">
        <v>3178</v>
      </c>
      <c r="D536" t="s">
        <v>37</v>
      </c>
      <c r="E536">
        <v>20233.069114400001</v>
      </c>
      <c r="F536">
        <v>916</v>
      </c>
      <c r="G536">
        <v>-10.6399173563237</v>
      </c>
      <c r="H536">
        <f>(Table2[[#This Row],[1Y Return vs Nifty]]-AVERAGE(Table2[1Y Return vs Nifty]))/_xlfn.STDEV.P(Table2[1Y Return vs Nifty])</f>
        <v>-0.65168026938792223</v>
      </c>
      <c r="I536">
        <v>-3.94359519633971</v>
      </c>
      <c r="J536">
        <f>(Table2[[#This Row],[1M Return vs Nifty]]-AVERAGE(Table2[1M Return vs Nifty]))/_xlfn.STDEV.P(Table2[1M Return vs Nifty])</f>
        <v>-0.2518412388783926</v>
      </c>
      <c r="K536">
        <v>11.3554052423122</v>
      </c>
      <c r="L536">
        <f>(Table2[[#This Row],[6M Return vs Nifty]]-AVERAGE(Table2[6M Return vs Nifty]))/_xlfn.STDEV.P(Table2[6M Return vs Nifty])</f>
        <v>-0.27585013295396921</v>
      </c>
      <c r="M536">
        <v>-1.37222773158443</v>
      </c>
      <c r="N536">
        <f>(Table2[[#This Row],[1W Return vs Nifty]]-AVERAGE(Table2[1W Return vs Nifty]))/_xlfn.STDEV.P(Table2[1W Return vs Nifty])</f>
        <v>0.31931496684466293</v>
      </c>
      <c r="O536">
        <v>907</v>
      </c>
      <c r="P536">
        <v>910.71984474046599</v>
      </c>
      <c r="Q536">
        <v>864.07518763089297</v>
      </c>
      <c r="R536">
        <v>57.775671989490398</v>
      </c>
      <c r="S536" s="1">
        <f>(Table2[[#This Row],[Close Price]]-Table2[[#This Row],[20D EMA]])/Table2[[#This Row],[20D EMA]]</f>
        <v>9.9228224917309819E-3</v>
      </c>
      <c r="T536" s="1">
        <f>(Table2[[#This Row],[Close Price]]-Table2[[#This Row],[50D EMA]])/Table2[[#This Row],[50D EMA]]</f>
        <v>5.7977821500515723E-3</v>
      </c>
      <c r="U536" s="1">
        <f>(Table2[[#This Row],[Close Price]]-Table2[[#This Row],[200D EMA]])/Table2[[#This Row],[200D EMA]]</f>
        <v>6.0092933013704074E-2</v>
      </c>
      <c r="V536">
        <v>0.400301023454259</v>
      </c>
      <c r="W536">
        <v>910</v>
      </c>
      <c r="X536">
        <v>925.4</v>
      </c>
      <c r="Y536">
        <v>880.1</v>
      </c>
      <c r="Z536">
        <v>927</v>
      </c>
      <c r="AA536">
        <v>880.1</v>
      </c>
      <c r="AB536">
        <v>927</v>
      </c>
      <c r="AC536" s="1">
        <f>(Table2[[#This Row],[Close Price]]/Table2[[#This Row],[Day Low]])-1</f>
        <v>6.59340659340657E-3</v>
      </c>
      <c r="AD536" s="1">
        <f>(Table2[[#This Row],[Day High]]/Table2[[#This Row],[Close Price]])-1</f>
        <v>1.0262008733624484E-2</v>
      </c>
      <c r="AE536" s="1">
        <f>(Table2[[#This Row],[Close Price]]/Table2[[#This Row],[Current Week Low]])-1</f>
        <v>4.0790819225088093E-2</v>
      </c>
      <c r="AF536" s="1">
        <f>(Table2[[#This Row],[Current Week High]]/Table2[[#This Row],[Close Price]])-1</f>
        <v>1.2008733624454093E-2</v>
      </c>
      <c r="AG536" s="1">
        <f>(Table2[[#This Row],[Close Price]]/Table2[[#This Row],[Current Month Low]])-1</f>
        <v>4.0790819225088093E-2</v>
      </c>
      <c r="AH536" s="1">
        <f>(Table2[[#This Row],[Current Month High]]/Table2[[#This Row],[Close Price]])-1</f>
        <v>1.2008733624454093E-2</v>
      </c>
      <c r="AI536">
        <v>11.899563318777201</v>
      </c>
      <c r="AJ536">
        <v>28.7964004499437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-0.11</v>
      </c>
      <c r="AM536" t="s">
        <v>3227</v>
      </c>
      <c r="AN536">
        <v>3.11</v>
      </c>
      <c r="AO536" t="s">
        <v>3226</v>
      </c>
      <c r="AQ536">
        <f>(Table2[[#This Row],[Sharpe Ratio]]-AVERAGE(Table2[Sharpe Ratio]))/_xlfn.STDEV.P(Table2[Sharpe Ratio])</f>
        <v>-0.73562862250492922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547</v>
      </c>
      <c r="AT536">
        <f>_xlfn.RANK.AVG(Table2[[#This Row],[6M Return vs Nifty Z-Score]],Table2[6M Return vs Nifty Z-Score])</f>
        <v>404</v>
      </c>
      <c r="AU536">
        <f>_xlfn.RANK.AVG(Table2[[#This Row],[Sharpe Ratio Z-Score]],Table2[Sharpe Ratio Z-Score])</f>
        <v>551.5</v>
      </c>
      <c r="AV536">
        <f>(Table2[[#This Row],[Rank 1Y]]+Table2[[#This Row],[Rank 6M]]+Table2[[#This Row],[Rank Sharpe]])/3</f>
        <v>500.83333333333331</v>
      </c>
    </row>
    <row r="537" spans="1:48" x14ac:dyDescent="0.3">
      <c r="A537" t="s">
        <v>661</v>
      </c>
      <c r="B537" t="s">
        <v>662</v>
      </c>
      <c r="C537" t="s">
        <v>625</v>
      </c>
      <c r="D537" t="s">
        <v>625</v>
      </c>
      <c r="E537">
        <v>28785.866010000002</v>
      </c>
      <c r="F537">
        <v>842.15</v>
      </c>
      <c r="G537">
        <v>-14.2404753081353</v>
      </c>
      <c r="H537">
        <f>(Table2[[#This Row],[1Y Return vs Nifty]]-AVERAGE(Table2[1Y Return vs Nifty]))/_xlfn.STDEV.P(Table2[1Y Return vs Nifty])</f>
        <v>-0.71089521872489725</v>
      </c>
      <c r="I537">
        <v>-11.8834842128656</v>
      </c>
      <c r="J537">
        <f>(Table2[[#This Row],[1M Return vs Nifty]]-AVERAGE(Table2[1M Return vs Nifty]))/_xlfn.STDEV.P(Table2[1M Return vs Nifty])</f>
        <v>-1.0106720997627396</v>
      </c>
      <c r="K537">
        <v>-4.5033817104828904</v>
      </c>
      <c r="L537">
        <f>(Table2[[#This Row],[6M Return vs Nifty]]-AVERAGE(Table2[6M Return vs Nifty]))/_xlfn.STDEV.P(Table2[6M Return vs Nifty])</f>
        <v>-0.72572847028913512</v>
      </c>
      <c r="M537">
        <v>-4.3636040257984803</v>
      </c>
      <c r="N537">
        <f>(Table2[[#This Row],[1W Return vs Nifty]]-AVERAGE(Table2[1W Return vs Nifty]))/_xlfn.STDEV.P(Table2[1W Return vs Nifty])</f>
        <v>-0.39449734635877992</v>
      </c>
      <c r="O537">
        <v>854.5</v>
      </c>
      <c r="P537">
        <v>858.87378201476599</v>
      </c>
      <c r="Q537">
        <v>819.12669793731595</v>
      </c>
      <c r="R537">
        <v>41.221926530505797</v>
      </c>
      <c r="S537" s="1">
        <f>(Table2[[#This Row],[Close Price]]-Table2[[#This Row],[20D EMA]])/Table2[[#This Row],[20D EMA]]</f>
        <v>-1.4452896430661232E-2</v>
      </c>
      <c r="T537" s="1">
        <f>(Table2[[#This Row],[Close Price]]-Table2[[#This Row],[50D EMA]])/Table2[[#This Row],[50D EMA]]</f>
        <v>-1.9471757509624966E-2</v>
      </c>
      <c r="U537" s="1">
        <f>(Table2[[#This Row],[Close Price]]-Table2[[#This Row],[200D EMA]])/Table2[[#This Row],[200D EMA]]</f>
        <v>2.8107131803492863E-2</v>
      </c>
      <c r="V537">
        <v>0.40725654675157802</v>
      </c>
      <c r="W537">
        <v>841</v>
      </c>
      <c r="X537">
        <v>854.05</v>
      </c>
      <c r="Y537">
        <v>838.1</v>
      </c>
      <c r="Z537">
        <v>875</v>
      </c>
      <c r="AA537">
        <v>812</v>
      </c>
      <c r="AB537">
        <v>878.75</v>
      </c>
      <c r="AC537" s="1">
        <f>(Table2[[#This Row],[Close Price]]/Table2[[#This Row],[Day Low]])-1</f>
        <v>1.3674197384065945E-3</v>
      </c>
      <c r="AD537" s="1">
        <f>(Table2[[#This Row],[Day High]]/Table2[[#This Row],[Close Price]])-1</f>
        <v>1.4130499317223766E-2</v>
      </c>
      <c r="AE537" s="1">
        <f>(Table2[[#This Row],[Close Price]]/Table2[[#This Row],[Current Week Low]])-1</f>
        <v>4.8323589070515816E-3</v>
      </c>
      <c r="AF537" s="1">
        <f>(Table2[[#This Row],[Current Week High]]/Table2[[#This Row],[Close Price]])-1</f>
        <v>3.9007302737042115E-2</v>
      </c>
      <c r="AG537" s="1">
        <f>(Table2[[#This Row],[Close Price]]/Table2[[#This Row],[Current Month Low]])-1</f>
        <v>3.7130541871921219E-2</v>
      </c>
      <c r="AH537" s="1">
        <f>(Table2[[#This Row],[Current Month High]]/Table2[[#This Row],[Close Price]])-1</f>
        <v>4.3460191177343788E-2</v>
      </c>
      <c r="AI537">
        <v>19.842070889983901</v>
      </c>
      <c r="AJ537">
        <v>18.612676056338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-0.16</v>
      </c>
      <c r="AM537" t="s">
        <v>3227</v>
      </c>
      <c r="AN537">
        <v>-1.49</v>
      </c>
      <c r="AO537" t="s">
        <v>3227</v>
      </c>
      <c r="AP537">
        <v>6.1995878953471001E-2</v>
      </c>
      <c r="AQ537">
        <f>(Table2[[#This Row],[Sharpe Ratio]]-AVERAGE(Table2[Sharpe Ratio]))/_xlfn.STDEV.P(Table2[Sharpe Ratio])</f>
        <v>-1.449696696377605E-2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574</v>
      </c>
      <c r="AT537">
        <f>_xlfn.RANK.AVG(Table2[[#This Row],[6M Return vs Nifty Z-Score]],Table2[6M Return vs Nifty Z-Score])</f>
        <v>574</v>
      </c>
      <c r="AU537">
        <f>_xlfn.RANK.AVG(Table2[[#This Row],[Sharpe Ratio Z-Score]],Table2[Sharpe Ratio Z-Score])</f>
        <v>355</v>
      </c>
      <c r="AV537">
        <f>(Table2[[#This Row],[Rank 1Y]]+Table2[[#This Row],[Rank 6M]]+Table2[[#This Row],[Rank Sharpe]])/3</f>
        <v>501</v>
      </c>
    </row>
    <row r="538" spans="1:48" x14ac:dyDescent="0.3">
      <c r="A538" t="s">
        <v>1461</v>
      </c>
      <c r="B538" t="s">
        <v>1462</v>
      </c>
      <c r="C538" t="s">
        <v>3180</v>
      </c>
      <c r="D538" t="s">
        <v>158</v>
      </c>
      <c r="E538">
        <v>7486.1063999999997</v>
      </c>
      <c r="F538">
        <v>399.6</v>
      </c>
      <c r="G538">
        <v>-27.4905872119196</v>
      </c>
      <c r="H538">
        <f>(Table2[[#This Row],[1Y Return vs Nifty]]-AVERAGE(Table2[1Y Return vs Nifty]))/_xlfn.STDEV.P(Table2[1Y Return vs Nifty])</f>
        <v>-0.9288071966996071</v>
      </c>
      <c r="I538">
        <v>-11.044415350553001</v>
      </c>
      <c r="J538">
        <f>(Table2[[#This Row],[1M Return vs Nifty]]-AVERAGE(Table2[1M Return vs Nifty]))/_xlfn.STDEV.P(Table2[1M Return vs Nifty])</f>
        <v>-0.93048063287892246</v>
      </c>
      <c r="K538">
        <v>-2.3875130859212201</v>
      </c>
      <c r="L538">
        <f>(Table2[[#This Row],[6M Return vs Nifty]]-AVERAGE(Table2[6M Return vs Nifty]))/_xlfn.STDEV.P(Table2[6M Return vs Nifty])</f>
        <v>-0.66570600692729009</v>
      </c>
      <c r="M538">
        <v>-3.91945747260477</v>
      </c>
      <c r="N538">
        <f>(Table2[[#This Row],[1W Return vs Nifty]]-AVERAGE(Table2[1W Return vs Nifty]))/_xlfn.STDEV.P(Table2[1W Return vs Nifty])</f>
        <v>-0.28851359595273601</v>
      </c>
      <c r="O538">
        <v>410.64</v>
      </c>
      <c r="P538">
        <v>431.062634701364</v>
      </c>
      <c r="Q538">
        <v>422.08969485078802</v>
      </c>
      <c r="R538">
        <v>43.973193957813201</v>
      </c>
      <c r="S538" s="1">
        <f>(Table2[[#This Row],[Close Price]]-Table2[[#This Row],[20D EMA]])/Table2[[#This Row],[20D EMA]]</f>
        <v>-2.6884862653418967E-2</v>
      </c>
      <c r="T538" s="1">
        <f>(Table2[[#This Row],[Close Price]]-Table2[[#This Row],[50D EMA]])/Table2[[#This Row],[50D EMA]]</f>
        <v>-7.2988545442267308E-2</v>
      </c>
      <c r="U538" s="1">
        <f>(Table2[[#This Row],[Close Price]]-Table2[[#This Row],[200D EMA]])/Table2[[#This Row],[200D EMA]]</f>
        <v>-5.3281790873236742E-2</v>
      </c>
      <c r="V538">
        <v>0.35920447155417101</v>
      </c>
      <c r="W538">
        <v>397.3</v>
      </c>
      <c r="X538">
        <v>408.5</v>
      </c>
      <c r="Y538">
        <v>388.8</v>
      </c>
      <c r="Z538">
        <v>408.5</v>
      </c>
      <c r="AA538">
        <v>388.8</v>
      </c>
      <c r="AB538">
        <v>418.3</v>
      </c>
      <c r="AC538" s="1">
        <f>(Table2[[#This Row],[Close Price]]/Table2[[#This Row],[Day Low]])-1</f>
        <v>5.7890762647874183E-3</v>
      </c>
      <c r="AD538" s="1">
        <f>(Table2[[#This Row],[Day High]]/Table2[[#This Row],[Close Price]])-1</f>
        <v>2.2272272272272131E-2</v>
      </c>
      <c r="AE538" s="1">
        <f>(Table2[[#This Row],[Close Price]]/Table2[[#This Row],[Current Week Low]])-1</f>
        <v>2.7777777777777901E-2</v>
      </c>
      <c r="AF538" s="1">
        <f>(Table2[[#This Row],[Current Week High]]/Table2[[#This Row],[Close Price]])-1</f>
        <v>2.2272272272272131E-2</v>
      </c>
      <c r="AG538" s="1">
        <f>(Table2[[#This Row],[Close Price]]/Table2[[#This Row],[Current Month Low]])-1</f>
        <v>2.7777777777777901E-2</v>
      </c>
      <c r="AH538" s="1">
        <f>(Table2[[#This Row],[Current Month High]]/Table2[[#This Row],[Close Price]])-1</f>
        <v>4.6796796796796825E-2</v>
      </c>
      <c r="AI538">
        <v>37.012012012012001</v>
      </c>
      <c r="AJ538">
        <v>15.826086956521699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-0.13</v>
      </c>
      <c r="AM538" t="s">
        <v>3227</v>
      </c>
      <c r="AN538">
        <v>-3.36</v>
      </c>
      <c r="AO538" t="s">
        <v>3227</v>
      </c>
      <c r="AP538">
        <v>7.7429611812107002E-2</v>
      </c>
      <c r="AQ538">
        <f>(Table2[[#This Row],[Sharpe Ratio]]-AVERAGE(Table2[Sharpe Ratio]))/_xlfn.STDEV.P(Table2[Sharpe Ratio])</f>
        <v>0.16502711617538146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653</v>
      </c>
      <c r="AT538">
        <f>_xlfn.RANK.AVG(Table2[[#This Row],[6M Return vs Nifty Z-Score]],Table2[6M Return vs Nifty Z-Score])</f>
        <v>547</v>
      </c>
      <c r="AU538">
        <f>_xlfn.RANK.AVG(Table2[[#This Row],[Sharpe Ratio Z-Score]],Table2[Sharpe Ratio Z-Score])</f>
        <v>304</v>
      </c>
      <c r="AV538">
        <f>(Table2[[#This Row],[Rank 1Y]]+Table2[[#This Row],[Rank 6M]]+Table2[[#This Row],[Rank Sharpe]])/3</f>
        <v>501.33333333333331</v>
      </c>
    </row>
    <row r="539" spans="1:48" x14ac:dyDescent="0.3">
      <c r="A539" t="s">
        <v>1670</v>
      </c>
      <c r="B539" t="s">
        <v>1671</v>
      </c>
      <c r="C539" t="s">
        <v>3174</v>
      </c>
      <c r="D539" t="s">
        <v>206</v>
      </c>
      <c r="E539">
        <v>5274.8823244699997</v>
      </c>
      <c r="F539">
        <v>132.22</v>
      </c>
      <c r="G539">
        <v>-12.553734047872</v>
      </c>
      <c r="H539">
        <f>(Table2[[#This Row],[1Y Return vs Nifty]]-AVERAGE(Table2[1Y Return vs Nifty]))/_xlfn.STDEV.P(Table2[1Y Return vs Nifty])</f>
        <v>-0.68315499079138409</v>
      </c>
      <c r="I539">
        <v>-6.6133332905388498</v>
      </c>
      <c r="J539">
        <f>(Table2[[#This Row],[1M Return vs Nifty]]-AVERAGE(Table2[1M Return vs Nifty]))/_xlfn.STDEV.P(Table2[1M Return vs Nifty])</f>
        <v>-0.50699337666523736</v>
      </c>
      <c r="K539">
        <v>5.5351510823778902</v>
      </c>
      <c r="L539">
        <f>(Table2[[#This Row],[6M Return vs Nifty]]-AVERAGE(Table2[6M Return vs Nifty]))/_xlfn.STDEV.P(Table2[6M Return vs Nifty])</f>
        <v>-0.44095773368870506</v>
      </c>
      <c r="M539">
        <v>-1.2775221834863599</v>
      </c>
      <c r="N539">
        <f>(Table2[[#This Row],[1W Return vs Nifty]]-AVERAGE(Table2[1W Return vs Nifty]))/_xlfn.STDEV.P(Table2[1W Return vs Nifty])</f>
        <v>0.34191392455247116</v>
      </c>
      <c r="O539">
        <v>126.67</v>
      </c>
      <c r="P539">
        <v>127.613676822259</v>
      </c>
      <c r="Q539">
        <v>124.193684643995</v>
      </c>
      <c r="R539">
        <v>65.451142384592004</v>
      </c>
      <c r="S539" s="1">
        <f>(Table2[[#This Row],[Close Price]]-Table2[[#This Row],[20D EMA]])/Table2[[#This Row],[20D EMA]]</f>
        <v>4.381463645693532E-2</v>
      </c>
      <c r="T539" s="1">
        <f>(Table2[[#This Row],[Close Price]]-Table2[[#This Row],[50D EMA]])/Table2[[#This Row],[50D EMA]]</f>
        <v>3.60958424868262E-2</v>
      </c>
      <c r="U539" s="1">
        <f>(Table2[[#This Row],[Close Price]]-Table2[[#This Row],[200D EMA]])/Table2[[#This Row],[200D EMA]]</f>
        <v>6.4627403390218094E-2</v>
      </c>
      <c r="V539">
        <v>1.18685202746476</v>
      </c>
      <c r="W539">
        <v>125.3</v>
      </c>
      <c r="X539">
        <v>133.30000000000001</v>
      </c>
      <c r="Y539">
        <v>117.76</v>
      </c>
      <c r="Z539">
        <v>133.30000000000001</v>
      </c>
      <c r="AA539">
        <v>117.76</v>
      </c>
      <c r="AB539">
        <v>133.30000000000001</v>
      </c>
      <c r="AC539" s="1">
        <f>(Table2[[#This Row],[Close Price]]/Table2[[#This Row],[Day Low]])-1</f>
        <v>5.5227454110135632E-2</v>
      </c>
      <c r="AD539" s="1">
        <f>(Table2[[#This Row],[Day High]]/Table2[[#This Row],[Close Price]])-1</f>
        <v>8.1682045076387766E-3</v>
      </c>
      <c r="AE539" s="1">
        <f>(Table2[[#This Row],[Close Price]]/Table2[[#This Row],[Current Week Low]])-1</f>
        <v>0.12279211956521729</v>
      </c>
      <c r="AF539" s="1">
        <f>(Table2[[#This Row],[Current Week High]]/Table2[[#This Row],[Close Price]])-1</f>
        <v>8.1682045076387766E-3</v>
      </c>
      <c r="AG539" s="1">
        <f>(Table2[[#This Row],[Close Price]]/Table2[[#This Row],[Current Month Low]])-1</f>
        <v>0.12279211956521729</v>
      </c>
      <c r="AH539" s="1">
        <f>(Table2[[#This Row],[Current Month High]]/Table2[[#This Row],[Close Price]])-1</f>
        <v>8.1682045076387766E-3</v>
      </c>
      <c r="AI539">
        <v>13.1901376493722</v>
      </c>
      <c r="AJ539">
        <v>29.184171958964299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0.01</v>
      </c>
      <c r="AM539" t="s">
        <v>3226</v>
      </c>
      <c r="AN539">
        <v>1.27</v>
      </c>
      <c r="AO539" t="s">
        <v>3226</v>
      </c>
      <c r="AP539">
        <v>1.5266762905499E-2</v>
      </c>
      <c r="AQ539">
        <f>(Table2[[#This Row],[Sharpe Ratio]]-AVERAGE(Table2[Sharpe Ratio]))/_xlfn.STDEV.P(Table2[Sharpe Ratio])</f>
        <v>-0.55804672198764693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562</v>
      </c>
      <c r="AT539">
        <f>_xlfn.RANK.AVG(Table2[[#This Row],[6M Return vs Nifty Z-Score]],Table2[6M Return vs Nifty Z-Score])</f>
        <v>460</v>
      </c>
      <c r="AU539">
        <f>_xlfn.RANK.AVG(Table2[[#This Row],[Sharpe Ratio Z-Score]],Table2[Sharpe Ratio Z-Score])</f>
        <v>486</v>
      </c>
      <c r="AV539">
        <f>(Table2[[#This Row],[Rank 1Y]]+Table2[[#This Row],[Rank 6M]]+Table2[[#This Row],[Rank Sharpe]])/3</f>
        <v>502.66666666666669</v>
      </c>
    </row>
    <row r="540" spans="1:48" x14ac:dyDescent="0.3">
      <c r="A540" t="s">
        <v>70</v>
      </c>
      <c r="B540" t="s">
        <v>71</v>
      </c>
      <c r="C540" t="s">
        <v>3175</v>
      </c>
      <c r="D540" t="s">
        <v>72</v>
      </c>
      <c r="E540">
        <v>338392.23275203502</v>
      </c>
      <c r="F540">
        <v>2968.35</v>
      </c>
      <c r="G540">
        <v>-8.4972028010344491</v>
      </c>
      <c r="H540">
        <f>(Table2[[#This Row],[1Y Return vs Nifty]]-AVERAGE(Table2[1Y Return vs Nifty]))/_xlfn.STDEV.P(Table2[1Y Return vs Nifty])</f>
        <v>-0.61644108270264397</v>
      </c>
      <c r="I540">
        <v>-10.6025059840889</v>
      </c>
      <c r="J540">
        <f>(Table2[[#This Row],[1M Return vs Nifty]]-AVERAGE(Table2[1M Return vs Nifty]))/_xlfn.STDEV.P(Table2[1M Return vs Nifty])</f>
        <v>-0.88824648271777373</v>
      </c>
      <c r="K540">
        <v>-13.1303376025303</v>
      </c>
      <c r="L540">
        <f>(Table2[[#This Row],[6M Return vs Nifty]]-AVERAGE(Table2[6M Return vs Nifty]))/_xlfn.STDEV.P(Table2[6M Return vs Nifty])</f>
        <v>-0.97045592545518522</v>
      </c>
      <c r="M540">
        <v>-3.0928621807679901</v>
      </c>
      <c r="N540">
        <f>(Table2[[#This Row],[1W Return vs Nifty]]-AVERAGE(Table2[1W Return vs Nifty]))/_xlfn.STDEV.P(Table2[1W Return vs Nifty])</f>
        <v>-9.1268636002248979E-2</v>
      </c>
      <c r="O540">
        <v>3020.03</v>
      </c>
      <c r="P540">
        <v>3065.5047315943698</v>
      </c>
      <c r="Q540">
        <v>3000.8951735679998</v>
      </c>
      <c r="R540">
        <v>40.050949096221203</v>
      </c>
      <c r="S540" s="1">
        <f>(Table2[[#This Row],[Close Price]]-Table2[[#This Row],[20D EMA]])/Table2[[#This Row],[20D EMA]]</f>
        <v>-1.7112412790601512E-2</v>
      </c>
      <c r="T540" s="1">
        <f>(Table2[[#This Row],[Close Price]]-Table2[[#This Row],[50D EMA]])/Table2[[#This Row],[50D EMA]]</f>
        <v>-3.1692898919076104E-2</v>
      </c>
      <c r="U540" s="1">
        <f>(Table2[[#This Row],[Close Price]]-Table2[[#This Row],[200D EMA]])/Table2[[#This Row],[200D EMA]]</f>
        <v>-1.0845155090607303E-2</v>
      </c>
      <c r="V540">
        <v>0.77655407047647096</v>
      </c>
      <c r="W540">
        <v>2956.05</v>
      </c>
      <c r="X540">
        <v>3001.95</v>
      </c>
      <c r="Y540">
        <v>2917.15</v>
      </c>
      <c r="Z540">
        <v>3007.4</v>
      </c>
      <c r="AA540">
        <v>2917.15</v>
      </c>
      <c r="AB540">
        <v>3059.15</v>
      </c>
      <c r="AC540" s="1">
        <f>(Table2[[#This Row],[Close Price]]/Table2[[#This Row],[Day Low]])-1</f>
        <v>4.1609580352157671E-3</v>
      </c>
      <c r="AD540" s="1">
        <f>(Table2[[#This Row],[Day High]]/Table2[[#This Row],[Close Price]])-1</f>
        <v>1.1319419879731063E-2</v>
      </c>
      <c r="AE540" s="1">
        <f>(Table2[[#This Row],[Close Price]]/Table2[[#This Row],[Current Week Low]])-1</f>
        <v>1.7551377200349494E-2</v>
      </c>
      <c r="AF540" s="1">
        <f>(Table2[[#This Row],[Current Week High]]/Table2[[#This Row],[Close Price]])-1</f>
        <v>1.3155456735223225E-2</v>
      </c>
      <c r="AG540" s="1">
        <f>(Table2[[#This Row],[Close Price]]/Table2[[#This Row],[Current Month Low]])-1</f>
        <v>1.7551377200349494E-2</v>
      </c>
      <c r="AH540" s="1">
        <f>(Table2[[#This Row],[Current Month High]]/Table2[[#This Row],[Close Price]])-1</f>
        <v>3.0589384674987841E-2</v>
      </c>
      <c r="AI540">
        <v>26.127309784897299</v>
      </c>
      <c r="AJ540">
        <v>38.578431372548998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-0.13</v>
      </c>
      <c r="AM540" t="s">
        <v>3227</v>
      </c>
      <c r="AN540">
        <v>-1.97</v>
      </c>
      <c r="AO540" t="s">
        <v>3227</v>
      </c>
      <c r="AP540">
        <v>7.1218809166015001E-2</v>
      </c>
      <c r="AQ540">
        <f>(Table2[[#This Row],[Sharpe Ratio]]-AVERAGE(Table2[Sharpe Ratio]))/_xlfn.STDEV.P(Table2[Sharpe Ratio])</f>
        <v>9.2783501438067684E-2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528</v>
      </c>
      <c r="AT540">
        <f>_xlfn.RANK.AVG(Table2[[#This Row],[6M Return vs Nifty Z-Score]],Table2[6M Return vs Nifty Z-Score])</f>
        <v>660</v>
      </c>
      <c r="AU540">
        <f>_xlfn.RANK.AVG(Table2[[#This Row],[Sharpe Ratio Z-Score]],Table2[Sharpe Ratio Z-Score])</f>
        <v>321</v>
      </c>
      <c r="AV540">
        <f>(Table2[[#This Row],[Rank 1Y]]+Table2[[#This Row],[Rank 6M]]+Table2[[#This Row],[Rank Sharpe]])/3</f>
        <v>503</v>
      </c>
    </row>
    <row r="541" spans="1:48" x14ac:dyDescent="0.3">
      <c r="A541" t="s">
        <v>1026</v>
      </c>
      <c r="B541" t="s">
        <v>1027</v>
      </c>
      <c r="C541" t="s">
        <v>3167</v>
      </c>
      <c r="D541" t="s">
        <v>258</v>
      </c>
      <c r="E541">
        <v>13591.907167920001</v>
      </c>
      <c r="F541">
        <v>985.8</v>
      </c>
      <c r="G541">
        <v>20.4872156567295</v>
      </c>
      <c r="H541">
        <f>(Table2[[#This Row],[1Y Return vs Nifty]]-AVERAGE(Table2[1Y Return vs Nifty]))/_xlfn.STDEV.P(Table2[1Y Return vs Nifty])</f>
        <v>-0.13976194199484851</v>
      </c>
      <c r="I541">
        <v>1.5220326999979801</v>
      </c>
      <c r="J541">
        <f>(Table2[[#This Row],[1M Return vs Nifty]]-AVERAGE(Table2[1M Return vs Nifty]))/_xlfn.STDEV.P(Table2[1M Return vs Nifty])</f>
        <v>0.27051960435492639</v>
      </c>
      <c r="K541">
        <v>-28.0106260440153</v>
      </c>
      <c r="L541">
        <f>(Table2[[#This Row],[6M Return vs Nifty]]-AVERAGE(Table2[6M Return vs Nifty]))/_xlfn.STDEV.P(Table2[6M Return vs Nifty])</f>
        <v>-1.3925764472232827</v>
      </c>
      <c r="M541">
        <v>-2.3207420474923701</v>
      </c>
      <c r="N541">
        <f>(Table2[[#This Row],[1W Return vs Nifty]]-AVERAGE(Table2[1W Return vs Nifty]))/_xlfn.STDEV.P(Table2[1W Return vs Nifty])</f>
        <v>9.2977277649757453E-2</v>
      </c>
      <c r="O541">
        <v>986.26</v>
      </c>
      <c r="P541">
        <v>989.90116340296197</v>
      </c>
      <c r="Q541">
        <v>935.18239796783996</v>
      </c>
      <c r="R541">
        <v>48.2682760242432</v>
      </c>
      <c r="S541" s="1">
        <f>(Table2[[#This Row],[Close Price]]-Table2[[#This Row],[20D EMA]])/Table2[[#This Row],[20D EMA]]</f>
        <v>-4.6640845213233469E-4</v>
      </c>
      <c r="T541" s="1">
        <f>(Table2[[#This Row],[Close Price]]-Table2[[#This Row],[50D EMA]])/Table2[[#This Row],[50D EMA]]</f>
        <v>-4.1430029123953483E-3</v>
      </c>
      <c r="U541" s="1">
        <f>(Table2[[#This Row],[Close Price]]-Table2[[#This Row],[200D EMA]])/Table2[[#This Row],[200D EMA]]</f>
        <v>5.4125913984429681E-2</v>
      </c>
      <c r="V541">
        <v>0.54429373915851098</v>
      </c>
      <c r="W541">
        <v>981.05</v>
      </c>
      <c r="X541">
        <v>1040.5</v>
      </c>
      <c r="Y541">
        <v>981</v>
      </c>
      <c r="Z541">
        <v>1040.5</v>
      </c>
      <c r="AA541">
        <v>975</v>
      </c>
      <c r="AB541">
        <v>1040.5</v>
      </c>
      <c r="AC541" s="1">
        <f>(Table2[[#This Row],[Close Price]]/Table2[[#This Row],[Day Low]])-1</f>
        <v>4.841751184955001E-3</v>
      </c>
      <c r="AD541" s="1">
        <f>(Table2[[#This Row],[Day High]]/Table2[[#This Row],[Close Price]])-1</f>
        <v>5.5487928585920221E-2</v>
      </c>
      <c r="AE541" s="1">
        <f>(Table2[[#This Row],[Close Price]]/Table2[[#This Row],[Current Week Low]])-1</f>
        <v>4.8929663608561214E-3</v>
      </c>
      <c r="AF541" s="1">
        <f>(Table2[[#This Row],[Current Week High]]/Table2[[#This Row],[Close Price]])-1</f>
        <v>5.5487928585920221E-2</v>
      </c>
      <c r="AG541" s="1">
        <f>(Table2[[#This Row],[Close Price]]/Table2[[#This Row],[Current Month Low]])-1</f>
        <v>1.1076923076922984E-2</v>
      </c>
      <c r="AH541" s="1">
        <f>(Table2[[#This Row],[Current Month High]]/Table2[[#This Row],[Close Price]])-1</f>
        <v>5.5487928585920221E-2</v>
      </c>
      <c r="AI541">
        <v>21.627104889429901</v>
      </c>
      <c r="AJ541">
        <v>57.728000000000002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-0.24</v>
      </c>
      <c r="AM541" t="s">
        <v>3227</v>
      </c>
      <c r="AN541">
        <v>0.39</v>
      </c>
      <c r="AO541" t="s">
        <v>3226</v>
      </c>
      <c r="AP541">
        <v>3.0373439033653998E-2</v>
      </c>
      <c r="AQ541">
        <f>(Table2[[#This Row],[Sharpe Ratio]]-AVERAGE(Table2[Sharpe Ratio]))/_xlfn.STDEV.P(Table2[Sharpe Ratio])</f>
        <v>-0.38232693948086943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343</v>
      </c>
      <c r="AT541">
        <f>_xlfn.RANK.AVG(Table2[[#This Row],[6M Return vs Nifty Z-Score]],Table2[6M Return vs Nifty Z-Score])</f>
        <v>722</v>
      </c>
      <c r="AU541">
        <f>_xlfn.RANK.AVG(Table2[[#This Row],[Sharpe Ratio Z-Score]],Table2[Sharpe Ratio Z-Score])</f>
        <v>444</v>
      </c>
      <c r="AV541">
        <f>(Table2[[#This Row],[Rank 1Y]]+Table2[[#This Row],[Rank 6M]]+Table2[[#This Row],[Rank Sharpe]])/3</f>
        <v>503</v>
      </c>
    </row>
    <row r="542" spans="1:48" x14ac:dyDescent="0.3">
      <c r="A542" t="s">
        <v>504</v>
      </c>
      <c r="B542" t="s">
        <v>505</v>
      </c>
      <c r="C542" t="s">
        <v>3166</v>
      </c>
      <c r="D542" t="s">
        <v>190</v>
      </c>
      <c r="E542">
        <v>43575.094912499997</v>
      </c>
      <c r="F542">
        <v>633</v>
      </c>
      <c r="G542">
        <v>14.765353140957099</v>
      </c>
      <c r="H542">
        <f>(Table2[[#This Row],[1Y Return vs Nifty]]-AVERAGE(Table2[1Y Return vs Nifty]))/_xlfn.STDEV.P(Table2[1Y Return vs Nifty])</f>
        <v>-0.2338639682694495</v>
      </c>
      <c r="I542">
        <v>-2.17989698595877</v>
      </c>
      <c r="J542">
        <f>(Table2[[#This Row],[1M Return vs Nifty]]-AVERAGE(Table2[1M Return vs Nifty]))/_xlfn.STDEV.P(Table2[1M Return vs Nifty])</f>
        <v>-8.32811206528173E-2</v>
      </c>
      <c r="K542">
        <v>4.5267403687035399</v>
      </c>
      <c r="L542">
        <f>(Table2[[#This Row],[6M Return vs Nifty]]-AVERAGE(Table2[6M Return vs Nifty]))/_xlfn.STDEV.P(Table2[6M Return vs Nifty])</f>
        <v>-0.46956409157529155</v>
      </c>
      <c r="M542">
        <v>-8.0211677995114297</v>
      </c>
      <c r="N542">
        <f>(Table2[[#This Row],[1W Return vs Nifty]]-AVERAGE(Table2[1W Return vs Nifty]))/_xlfn.STDEV.P(Table2[1W Return vs Nifty])</f>
        <v>-1.267277565635444</v>
      </c>
      <c r="O542">
        <v>637.94000000000005</v>
      </c>
      <c r="P542">
        <v>627.70424909844905</v>
      </c>
      <c r="Q542">
        <v>574.18836183789404</v>
      </c>
      <c r="R542">
        <v>43.5274015072428</v>
      </c>
      <c r="S542" s="1">
        <f>(Table2[[#This Row],[Close Price]]-Table2[[#This Row],[20D EMA]])/Table2[[#This Row],[20D EMA]]</f>
        <v>-7.7436749537574913E-3</v>
      </c>
      <c r="T542" s="1">
        <f>(Table2[[#This Row],[Close Price]]-Table2[[#This Row],[50D EMA]])/Table2[[#This Row],[50D EMA]]</f>
        <v>8.4366975516846649E-3</v>
      </c>
      <c r="U542" s="1">
        <f>(Table2[[#This Row],[Close Price]]-Table2[[#This Row],[200D EMA]])/Table2[[#This Row],[200D EMA]]</f>
        <v>0.10242568827737714</v>
      </c>
      <c r="V542">
        <v>2.9313810115100098</v>
      </c>
      <c r="W542">
        <v>632</v>
      </c>
      <c r="X542">
        <v>644.45000000000005</v>
      </c>
      <c r="Y542">
        <v>632</v>
      </c>
      <c r="Z542">
        <v>665.45</v>
      </c>
      <c r="AA542">
        <v>630.75</v>
      </c>
      <c r="AB542">
        <v>689.95</v>
      </c>
      <c r="AC542" s="1">
        <f>(Table2[[#This Row],[Close Price]]/Table2[[#This Row],[Day Low]])-1</f>
        <v>1.5822784810126667E-3</v>
      </c>
      <c r="AD542" s="1">
        <f>(Table2[[#This Row],[Day High]]/Table2[[#This Row],[Close Price]])-1</f>
        <v>1.8088467614534087E-2</v>
      </c>
      <c r="AE542" s="1">
        <f>(Table2[[#This Row],[Close Price]]/Table2[[#This Row],[Current Week Low]])-1</f>
        <v>1.5822784810126667E-3</v>
      </c>
      <c r="AF542" s="1">
        <f>(Table2[[#This Row],[Current Week High]]/Table2[[#This Row],[Close Price]])-1</f>
        <v>5.1263823064771064E-2</v>
      </c>
      <c r="AG542" s="1">
        <f>(Table2[[#This Row],[Close Price]]/Table2[[#This Row],[Current Month Low]])-1</f>
        <v>3.5671819262781401E-3</v>
      </c>
      <c r="AH542" s="1">
        <f>(Table2[[#This Row],[Current Month High]]/Table2[[#This Row],[Close Price]])-1</f>
        <v>8.9968404423380832E-2</v>
      </c>
      <c r="AI542">
        <v>8.9968404423380797</v>
      </c>
      <c r="AJ542">
        <v>59.425765017000302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-0.01</v>
      </c>
      <c r="AM542" t="s">
        <v>3227</v>
      </c>
      <c r="AN542">
        <v>5.37</v>
      </c>
      <c r="AO542" t="s">
        <v>3226</v>
      </c>
      <c r="AP542">
        <v>-4.3246369908920002E-2</v>
      </c>
      <c r="AQ542">
        <f>(Table2[[#This Row],[Sharpe Ratio]]-AVERAGE(Table2[Sharpe Ratio]))/_xlfn.STDEV.P(Table2[Sharpe Ratio])</f>
        <v>-1.2386673220928563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-3.2926540682258585</v>
      </c>
      <c r="AS542">
        <f>_xlfn.RANK.AVG(Table2[[#This Row],[1Y Return vs Nifty Z-Score]],Table2[1Y Return vs Nifty Z-Score])</f>
        <v>371</v>
      </c>
      <c r="AT542">
        <f>_xlfn.RANK.AVG(Table2[[#This Row],[6M Return vs Nifty Z-Score]],Table2[6M Return vs Nifty Z-Score])</f>
        <v>482</v>
      </c>
      <c r="AU542">
        <f>_xlfn.RANK.AVG(Table2[[#This Row],[Sharpe Ratio Z-Score]],Table2[Sharpe Ratio Z-Score])</f>
        <v>658</v>
      </c>
      <c r="AV542">
        <f>(Table2[[#This Row],[Rank 1Y]]+Table2[[#This Row],[Rank 6M]]+Table2[[#This Row],[Rank Sharpe]])/3</f>
        <v>503.66666666666669</v>
      </c>
    </row>
    <row r="543" spans="1:48" x14ac:dyDescent="0.3">
      <c r="A543" t="s">
        <v>61</v>
      </c>
      <c r="B543" t="s">
        <v>62</v>
      </c>
      <c r="C543" t="s">
        <v>3168</v>
      </c>
      <c r="D543" t="s">
        <v>24</v>
      </c>
      <c r="E543">
        <v>376499.57884396001</v>
      </c>
      <c r="F543">
        <v>1217.45</v>
      </c>
      <c r="G543">
        <v>-6.3294656046731603</v>
      </c>
      <c r="H543">
        <f>(Table2[[#This Row],[1Y Return vs Nifty]]-AVERAGE(Table2[1Y Return vs Nifty]))/_xlfn.STDEV.P(Table2[1Y Return vs Nifty])</f>
        <v>-0.58079037245818732</v>
      </c>
      <c r="I543">
        <v>-1.42722438760516</v>
      </c>
      <c r="J543">
        <f>(Table2[[#This Row],[1M Return vs Nifty]]-AVERAGE(Table2[1M Return vs Nifty]))/_xlfn.STDEV.P(Table2[1M Return vs Nifty])</f>
        <v>-1.1346715199044819E-2</v>
      </c>
      <c r="K543">
        <v>-2.5837523946518299</v>
      </c>
      <c r="L543">
        <f>(Table2[[#This Row],[6M Return vs Nifty]]-AVERAGE(Table2[6M Return vs Nifty]))/_xlfn.STDEV.P(Table2[6M Return vs Nifty])</f>
        <v>-0.67127287747005682</v>
      </c>
      <c r="M543">
        <v>9.2208844129349293E-2</v>
      </c>
      <c r="N543">
        <f>(Table2[[#This Row],[1W Return vs Nifty]]-AVERAGE(Table2[1W Return vs Nifty]))/_xlfn.STDEV.P(Table2[1W Return vs Nifty])</f>
        <v>0.66876376794396797</v>
      </c>
      <c r="O543">
        <v>1183.4000000000001</v>
      </c>
      <c r="P543">
        <v>1186.67591644818</v>
      </c>
      <c r="Q543">
        <v>1131.94256121429</v>
      </c>
      <c r="R543">
        <v>72.490309702257903</v>
      </c>
      <c r="S543" s="1">
        <f>(Table2[[#This Row],[Close Price]]-Table2[[#This Row],[20D EMA]])/Table2[[#This Row],[20D EMA]]</f>
        <v>2.8773026871725497E-2</v>
      </c>
      <c r="T543" s="1">
        <f>(Table2[[#This Row],[Close Price]]-Table2[[#This Row],[50D EMA]])/Table2[[#This Row],[50D EMA]]</f>
        <v>2.5933014334637725E-2</v>
      </c>
      <c r="U543" s="1">
        <f>(Table2[[#This Row],[Close Price]]-Table2[[#This Row],[200D EMA]])/Table2[[#This Row],[200D EMA]]</f>
        <v>7.5540439696853576E-2</v>
      </c>
      <c r="V543">
        <v>0.77406657862065098</v>
      </c>
      <c r="W543">
        <v>1201</v>
      </c>
      <c r="X543">
        <v>1219.55</v>
      </c>
      <c r="Y543">
        <v>1145</v>
      </c>
      <c r="Z543">
        <v>1219.55</v>
      </c>
      <c r="AA543">
        <v>1145</v>
      </c>
      <c r="AB543">
        <v>1219.55</v>
      </c>
      <c r="AC543" s="1">
        <f>(Table2[[#This Row],[Close Price]]/Table2[[#This Row],[Day Low]])-1</f>
        <v>1.369691923397176E-2</v>
      </c>
      <c r="AD543" s="1">
        <f>(Table2[[#This Row],[Day High]]/Table2[[#This Row],[Close Price]])-1</f>
        <v>1.7249168343669297E-3</v>
      </c>
      <c r="AE543" s="1">
        <f>(Table2[[#This Row],[Close Price]]/Table2[[#This Row],[Current Week Low]])-1</f>
        <v>6.3275109170305655E-2</v>
      </c>
      <c r="AF543" s="1">
        <f>(Table2[[#This Row],[Current Week High]]/Table2[[#This Row],[Close Price]])-1</f>
        <v>1.7249168343669297E-3</v>
      </c>
      <c r="AG543" s="1">
        <f>(Table2[[#This Row],[Close Price]]/Table2[[#This Row],[Current Month Low]])-1</f>
        <v>6.3275109170305655E-2</v>
      </c>
      <c r="AH543" s="1">
        <f>(Table2[[#This Row],[Current Month High]]/Table2[[#This Row],[Close Price]])-1</f>
        <v>1.7249168343669297E-3</v>
      </c>
      <c r="AI543">
        <v>10.0373731980779</v>
      </c>
      <c r="AJ543">
        <v>27.964052974563799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-0.04</v>
      </c>
      <c r="AM543" t="s">
        <v>3227</v>
      </c>
      <c r="AN543">
        <v>3.97</v>
      </c>
      <c r="AO543" t="s">
        <v>3226</v>
      </c>
      <c r="AP543">
        <v>3.0410676012722002E-2</v>
      </c>
      <c r="AQ543">
        <f>(Table2[[#This Row],[Sharpe Ratio]]-AVERAGE(Table2[Sharpe Ratio]))/_xlfn.STDEV.P(Table2[Sharpe Ratio])</f>
        <v>-0.38189380158822311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517</v>
      </c>
      <c r="AT543">
        <f>_xlfn.RANK.AVG(Table2[[#This Row],[6M Return vs Nifty Z-Score]],Table2[6M Return vs Nifty Z-Score])</f>
        <v>551</v>
      </c>
      <c r="AU543">
        <f>_xlfn.RANK.AVG(Table2[[#This Row],[Sharpe Ratio Z-Score]],Table2[Sharpe Ratio Z-Score])</f>
        <v>443</v>
      </c>
      <c r="AV543">
        <f>(Table2[[#This Row],[Rank 1Y]]+Table2[[#This Row],[Rank 6M]]+Table2[[#This Row],[Rank Sharpe]])/3</f>
        <v>503.66666666666669</v>
      </c>
    </row>
    <row r="544" spans="1:48" x14ac:dyDescent="0.3">
      <c r="A544" t="s">
        <v>1756</v>
      </c>
      <c r="B544" t="s">
        <v>1757</v>
      </c>
      <c r="C544" t="s">
        <v>3177</v>
      </c>
      <c r="D544" t="s">
        <v>291</v>
      </c>
      <c r="E544">
        <v>4692.6224627000001</v>
      </c>
      <c r="F544">
        <v>213.25</v>
      </c>
      <c r="G544">
        <v>22.369593452205901</v>
      </c>
      <c r="H544">
        <f>(Table2[[#This Row],[1Y Return vs Nifty]]-AVERAGE(Table2[1Y Return vs Nifty]))/_xlfn.STDEV.P(Table2[1Y Return vs Nifty])</f>
        <v>-0.10880426618904769</v>
      </c>
      <c r="I544">
        <v>5.7072829349516701</v>
      </c>
      <c r="J544">
        <f>(Table2[[#This Row],[1M Return vs Nifty]]-AVERAGE(Table2[1M Return vs Nifty]))/_xlfn.STDEV.P(Table2[1M Return vs Nifty])</f>
        <v>0.67051222795408372</v>
      </c>
      <c r="K544">
        <v>-11.3205385282391</v>
      </c>
      <c r="L544">
        <f>(Table2[[#This Row],[6M Return vs Nifty]]-AVERAGE(Table2[6M Return vs Nifty]))/_xlfn.STDEV.P(Table2[6M Return vs Nifty])</f>
        <v>-0.91911597108942289</v>
      </c>
      <c r="M544">
        <v>-7.3245798908462403</v>
      </c>
      <c r="N544">
        <f>(Table2[[#This Row],[1W Return vs Nifty]]-AVERAGE(Table2[1W Return vs Nifty]))/_xlfn.STDEV.P(Table2[1W Return vs Nifty])</f>
        <v>-1.1010554064923099</v>
      </c>
      <c r="O544">
        <v>207.27</v>
      </c>
      <c r="P544">
        <v>199.47932491441901</v>
      </c>
      <c r="Q544">
        <v>188.22465575668701</v>
      </c>
      <c r="R544">
        <v>58.892649312276198</v>
      </c>
      <c r="S544" s="1">
        <f>(Table2[[#This Row],[Close Price]]-Table2[[#This Row],[20D EMA]])/Table2[[#This Row],[20D EMA]]</f>
        <v>2.8851256814782601E-2</v>
      </c>
      <c r="T544" s="1">
        <f>(Table2[[#This Row],[Close Price]]-Table2[[#This Row],[50D EMA]])/Table2[[#This Row],[50D EMA]]</f>
        <v>6.9033094489811972E-2</v>
      </c>
      <c r="U544" s="1">
        <f>(Table2[[#This Row],[Close Price]]-Table2[[#This Row],[200D EMA]])/Table2[[#This Row],[200D EMA]]</f>
        <v>0.1329546553968072</v>
      </c>
      <c r="V544">
        <v>0.98461534183942001</v>
      </c>
      <c r="W544">
        <v>210.16</v>
      </c>
      <c r="X544">
        <v>214.44</v>
      </c>
      <c r="Y544">
        <v>208.65</v>
      </c>
      <c r="Z544">
        <v>216.38</v>
      </c>
      <c r="AA544">
        <v>204</v>
      </c>
      <c r="AB544">
        <v>225.48</v>
      </c>
      <c r="AC544" s="1">
        <f>(Table2[[#This Row],[Close Price]]/Table2[[#This Row],[Day Low]])-1</f>
        <v>1.4703083365055214E-2</v>
      </c>
      <c r="AD544" s="1">
        <f>(Table2[[#This Row],[Day High]]/Table2[[#This Row],[Close Price]])-1</f>
        <v>5.5803048065650174E-3</v>
      </c>
      <c r="AE544" s="1">
        <f>(Table2[[#This Row],[Close Price]]/Table2[[#This Row],[Current Week Low]])-1</f>
        <v>2.2046489336208897E-2</v>
      </c>
      <c r="AF544" s="1">
        <f>(Table2[[#This Row],[Current Week High]]/Table2[[#This Row],[Close Price]])-1</f>
        <v>1.467760844079713E-2</v>
      </c>
      <c r="AG544" s="1">
        <f>(Table2[[#This Row],[Close Price]]/Table2[[#This Row],[Current Month Low]])-1</f>
        <v>4.5343137254902022E-2</v>
      </c>
      <c r="AH544" s="1">
        <f>(Table2[[#This Row],[Current Month High]]/Table2[[#This Row],[Close Price]])-1</f>
        <v>5.735052754982406E-2</v>
      </c>
      <c r="AI544">
        <v>11.535756154747901</v>
      </c>
      <c r="AJ544">
        <v>67.583497053045093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0.05</v>
      </c>
      <c r="AM544" t="s">
        <v>3226</v>
      </c>
      <c r="AN544">
        <v>4</v>
      </c>
      <c r="AO544" t="s">
        <v>3226</v>
      </c>
      <c r="AQ544">
        <f>(Table2[[#This Row],[Sharpe Ratio]]-AVERAGE(Table2[Sharpe Ratio]))/_xlfn.STDEV.P(Table2[Sharpe Ratio])</f>
        <v>-0.73562862250492922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-2.1940920383216262</v>
      </c>
      <c r="AS544">
        <f>_xlfn.RANK.AVG(Table2[[#This Row],[1Y Return vs Nifty Z-Score]],Table2[1Y Return vs Nifty Z-Score])</f>
        <v>329</v>
      </c>
      <c r="AT544">
        <f>_xlfn.RANK.AVG(Table2[[#This Row],[6M Return vs Nifty Z-Score]],Table2[6M Return vs Nifty Z-Score])</f>
        <v>632</v>
      </c>
      <c r="AU544">
        <f>_xlfn.RANK.AVG(Table2[[#This Row],[Sharpe Ratio Z-Score]],Table2[Sharpe Ratio Z-Score])</f>
        <v>551.5</v>
      </c>
      <c r="AV544">
        <f>(Table2[[#This Row],[Rank 1Y]]+Table2[[#This Row],[Rank 6M]]+Table2[[#This Row],[Rank Sharpe]])/3</f>
        <v>504.16666666666669</v>
      </c>
    </row>
    <row r="545" spans="1:48" x14ac:dyDescent="0.3">
      <c r="A545" t="s">
        <v>1930</v>
      </c>
      <c r="B545" t="s">
        <v>1931</v>
      </c>
      <c r="C545" t="s">
        <v>3170</v>
      </c>
      <c r="D545" t="s">
        <v>1007</v>
      </c>
      <c r="E545">
        <v>3755.178962685</v>
      </c>
      <c r="F545">
        <v>463.95</v>
      </c>
      <c r="G545">
        <v>-17.4446393964277</v>
      </c>
      <c r="H545">
        <f>(Table2[[#This Row],[1Y Return vs Nifty]]-AVERAGE(Table2[1Y Return vs Nifty]))/_xlfn.STDEV.P(Table2[1Y Return vs Nifty])</f>
        <v>-0.76359105550767281</v>
      </c>
      <c r="I545">
        <v>12.056620036592101</v>
      </c>
      <c r="J545">
        <f>(Table2[[#This Row],[1M Return vs Nifty]]-AVERAGE(Table2[1M Return vs Nifty]))/_xlfn.STDEV.P(Table2[1M Return vs Nifty])</f>
        <v>1.2773309037384069</v>
      </c>
      <c r="K545">
        <v>16.666293785799699</v>
      </c>
      <c r="L545">
        <f>(Table2[[#This Row],[6M Return vs Nifty]]-AVERAGE(Table2[6M Return vs Nifty]))/_xlfn.STDEV.P(Table2[6M Return vs Nifty])</f>
        <v>-0.12519209619312896</v>
      </c>
      <c r="M545">
        <v>-1.35183681497797</v>
      </c>
      <c r="N545">
        <f>(Table2[[#This Row],[1W Return vs Nifty]]-AVERAGE(Table2[1W Return vs Nifty]))/_xlfn.STDEV.P(Table2[1W Return vs Nifty])</f>
        <v>0.3241807162254241</v>
      </c>
      <c r="O545">
        <v>447.14</v>
      </c>
      <c r="P545">
        <v>427.89510422611801</v>
      </c>
      <c r="Q545">
        <v>405.77194643279898</v>
      </c>
      <c r="R545">
        <v>60.104749986616</v>
      </c>
      <c r="S545" s="1">
        <f>(Table2[[#This Row],[Close Price]]-Table2[[#This Row],[20D EMA]])/Table2[[#This Row],[20D EMA]]</f>
        <v>3.7594489421657655E-2</v>
      </c>
      <c r="T545" s="1">
        <f>(Table2[[#This Row],[Close Price]]-Table2[[#This Row],[50D EMA]])/Table2[[#This Row],[50D EMA]]</f>
        <v>8.426106168961689E-2</v>
      </c>
      <c r="U545" s="1">
        <f>(Table2[[#This Row],[Close Price]]-Table2[[#This Row],[200D EMA]])/Table2[[#This Row],[200D EMA]]</f>
        <v>0.14337623406115887</v>
      </c>
      <c r="V545">
        <v>2.110630115148</v>
      </c>
      <c r="W545">
        <v>460.35</v>
      </c>
      <c r="X545">
        <v>474.3</v>
      </c>
      <c r="Y545">
        <v>448.3</v>
      </c>
      <c r="Z545">
        <v>474.85</v>
      </c>
      <c r="AA545">
        <v>446.55</v>
      </c>
      <c r="AB545">
        <v>486.8</v>
      </c>
      <c r="AC545" s="1">
        <f>(Table2[[#This Row],[Close Price]]/Table2[[#This Row],[Day Low]])-1</f>
        <v>7.82013685239491E-3</v>
      </c>
      <c r="AD545" s="1">
        <f>(Table2[[#This Row],[Day High]]/Table2[[#This Row],[Close Price]])-1</f>
        <v>2.2308438409311293E-2</v>
      </c>
      <c r="AE545" s="1">
        <f>(Table2[[#This Row],[Close Price]]/Table2[[#This Row],[Current Week Low]])-1</f>
        <v>3.4909658710684743E-2</v>
      </c>
      <c r="AF545" s="1">
        <f>(Table2[[#This Row],[Current Week High]]/Table2[[#This Row],[Close Price]])-1</f>
        <v>2.3493910981786881E-2</v>
      </c>
      <c r="AG545" s="1">
        <f>(Table2[[#This Row],[Close Price]]/Table2[[#This Row],[Current Month Low]])-1</f>
        <v>3.8965401410816281E-2</v>
      </c>
      <c r="AH545" s="1">
        <f>(Table2[[#This Row],[Current Month High]]/Table2[[#This Row],[Close Price]])-1</f>
        <v>4.9250996874663278E-2</v>
      </c>
      <c r="AI545">
        <v>7.5546933936846603</v>
      </c>
      <c r="AJ545">
        <v>37.243011388847798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-0.04</v>
      </c>
      <c r="AM545" t="s">
        <v>3227</v>
      </c>
      <c r="AN545">
        <v>4.12</v>
      </c>
      <c r="AO545" t="s">
        <v>3226</v>
      </c>
      <c r="AP545">
        <v>-2.5660956914709998E-3</v>
      </c>
      <c r="AQ545">
        <f>(Table2[[#This Row],[Sharpe Ratio]]-AVERAGE(Table2[Sharpe Ratio]))/_xlfn.STDEV.P(Table2[Sharpe Ratio])</f>
        <v>-0.76547726511642156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-5.274879685339251E-2</v>
      </c>
      <c r="AS545">
        <f>_xlfn.RANK.AVG(Table2[[#This Row],[1Y Return vs Nifty Z-Score]],Table2[1Y Return vs Nifty Z-Score])</f>
        <v>584</v>
      </c>
      <c r="AT545">
        <f>_xlfn.RANK.AVG(Table2[[#This Row],[6M Return vs Nifty Z-Score]],Table2[6M Return vs Nifty Z-Score])</f>
        <v>344</v>
      </c>
      <c r="AU545">
        <f>_xlfn.RANK.AVG(Table2[[#This Row],[Sharpe Ratio Z-Score]],Table2[Sharpe Ratio Z-Score])</f>
        <v>585</v>
      </c>
      <c r="AV545">
        <f>(Table2[[#This Row],[Rank 1Y]]+Table2[[#This Row],[Rank 6M]]+Table2[[#This Row],[Rank Sharpe]])/3</f>
        <v>504.33333333333331</v>
      </c>
    </row>
    <row r="546" spans="1:48" x14ac:dyDescent="0.3">
      <c r="A546" t="s">
        <v>639</v>
      </c>
      <c r="B546" t="s">
        <v>640</v>
      </c>
      <c r="C546" t="s">
        <v>3172</v>
      </c>
      <c r="D546" t="s">
        <v>279</v>
      </c>
      <c r="E546">
        <v>30165.927420059899</v>
      </c>
      <c r="F546">
        <v>1123.3</v>
      </c>
      <c r="G546">
        <v>33.673936095460697</v>
      </c>
      <c r="H546">
        <f>(Table2[[#This Row],[1Y Return vs Nifty]]-AVERAGE(Table2[1Y Return vs Nifty]))/_xlfn.STDEV.P(Table2[1Y Return vs Nifty])</f>
        <v>7.7107496895154407E-2</v>
      </c>
      <c r="I546">
        <v>-2.85112344231249</v>
      </c>
      <c r="J546">
        <f>(Table2[[#This Row],[1M Return vs Nifty]]-AVERAGE(Table2[1M Return vs Nifty]))/_xlfn.STDEV.P(Table2[1M Return vs Nifty])</f>
        <v>-0.14743155760012222</v>
      </c>
      <c r="K546">
        <v>-17.650028312467199</v>
      </c>
      <c r="L546">
        <f>(Table2[[#This Row],[6M Return vs Nifty]]-AVERAGE(Table2[6M Return vs Nifty]))/_xlfn.STDEV.P(Table2[6M Return vs Nifty])</f>
        <v>-1.0986694482112394</v>
      </c>
      <c r="M546">
        <v>-4.3564047205428302</v>
      </c>
      <c r="N546">
        <f>(Table2[[#This Row],[1W Return vs Nifty]]-AVERAGE(Table2[1W Return vs Nifty]))/_xlfn.STDEV.P(Table2[1W Return vs Nifty])</f>
        <v>-0.39277942382662201</v>
      </c>
      <c r="O546">
        <v>1123.97</v>
      </c>
      <c r="P546">
        <v>1158.59930757545</v>
      </c>
      <c r="Q546">
        <v>1136.27616522374</v>
      </c>
      <c r="R546">
        <v>51.205155939746902</v>
      </c>
      <c r="S546" s="1">
        <f>(Table2[[#This Row],[Close Price]]-Table2[[#This Row],[20D EMA]])/Table2[[#This Row],[20D EMA]]</f>
        <v>-5.9610131943029865E-4</v>
      </c>
      <c r="T546" s="1">
        <f>(Table2[[#This Row],[Close Price]]-Table2[[#This Row],[50D EMA]])/Table2[[#This Row],[50D EMA]]</f>
        <v>-3.0467226542124682E-2</v>
      </c>
      <c r="U546" s="1">
        <f>(Table2[[#This Row],[Close Price]]-Table2[[#This Row],[200D EMA]])/Table2[[#This Row],[200D EMA]]</f>
        <v>-1.1419904439503019E-2</v>
      </c>
      <c r="V546">
        <v>1.2591983598113701</v>
      </c>
      <c r="W546">
        <v>1113.9000000000001</v>
      </c>
      <c r="X546">
        <v>1140.3499999999999</v>
      </c>
      <c r="Y546">
        <v>1088.75</v>
      </c>
      <c r="Z546">
        <v>1142.2</v>
      </c>
      <c r="AA546">
        <v>1088.75</v>
      </c>
      <c r="AB546">
        <v>1199</v>
      </c>
      <c r="AC546" s="1">
        <f>(Table2[[#This Row],[Close Price]]/Table2[[#This Row],[Day Low]])-1</f>
        <v>8.4388185654007408E-3</v>
      </c>
      <c r="AD546" s="1">
        <f>(Table2[[#This Row],[Day High]]/Table2[[#This Row],[Close Price]])-1</f>
        <v>1.5178491943381056E-2</v>
      </c>
      <c r="AE546" s="1">
        <f>(Table2[[#This Row],[Close Price]]/Table2[[#This Row],[Current Week Low]])-1</f>
        <v>3.1733639494833543E-2</v>
      </c>
      <c r="AF546" s="1">
        <f>(Table2[[#This Row],[Current Week High]]/Table2[[#This Row],[Close Price]])-1</f>
        <v>1.6825425086797852E-2</v>
      </c>
      <c r="AG546" s="1">
        <f>(Table2[[#This Row],[Close Price]]/Table2[[#This Row],[Current Month Low]])-1</f>
        <v>3.1733639494833543E-2</v>
      </c>
      <c r="AH546" s="1">
        <f>(Table2[[#This Row],[Current Month High]]/Table2[[#This Row],[Close Price]])-1</f>
        <v>6.7390723760349047E-2</v>
      </c>
      <c r="AI546">
        <v>34.772545179382199</v>
      </c>
      <c r="AJ546">
        <v>66.168639053254395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-0.28000000000000003</v>
      </c>
      <c r="AM546" t="s">
        <v>3227</v>
      </c>
      <c r="AN546">
        <v>3.44</v>
      </c>
      <c r="AO546" t="s">
        <v>3226</v>
      </c>
      <c r="AQ546">
        <f>(Table2[[#This Row],[Sharpe Ratio]]-AVERAGE(Table2[Sharpe Ratio]))/_xlfn.STDEV.P(Table2[Sharpe Ratio])</f>
        <v>-0.73562862250492922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276</v>
      </c>
      <c r="AT546">
        <f>_xlfn.RANK.AVG(Table2[[#This Row],[6M Return vs Nifty Z-Score]],Table2[6M Return vs Nifty Z-Score])</f>
        <v>686</v>
      </c>
      <c r="AU546">
        <f>_xlfn.RANK.AVG(Table2[[#This Row],[Sharpe Ratio Z-Score]],Table2[Sharpe Ratio Z-Score])</f>
        <v>551.5</v>
      </c>
      <c r="AV546">
        <f>(Table2[[#This Row],[Rank 1Y]]+Table2[[#This Row],[Rank 6M]]+Table2[[#This Row],[Rank Sharpe]])/3</f>
        <v>504.5</v>
      </c>
    </row>
    <row r="547" spans="1:48" x14ac:dyDescent="0.3">
      <c r="A547" t="s">
        <v>1286</v>
      </c>
      <c r="B547" t="s">
        <v>1287</v>
      </c>
      <c r="C547" t="s">
        <v>3179</v>
      </c>
      <c r="D547" t="s">
        <v>417</v>
      </c>
      <c r="E547">
        <v>9110.4464043999997</v>
      </c>
      <c r="F547">
        <v>206.8</v>
      </c>
      <c r="G547">
        <v>-32.9136091220821</v>
      </c>
      <c r="H547">
        <f>(Table2[[#This Row],[1Y Return vs Nifty]]-AVERAGE(Table2[1Y Return vs Nifty]))/_xlfn.STDEV.P(Table2[1Y Return vs Nifty])</f>
        <v>-1.0179944759939192</v>
      </c>
      <c r="I547">
        <v>3.3175513371618002</v>
      </c>
      <c r="J547">
        <f>(Table2[[#This Row],[1M Return vs Nifty]]-AVERAGE(Table2[1M Return vs Nifty]))/_xlfn.STDEV.P(Table2[1M Return vs Nifty])</f>
        <v>0.44212086355855601</v>
      </c>
      <c r="K547">
        <v>22.6897700746038</v>
      </c>
      <c r="L547">
        <f>(Table2[[#This Row],[6M Return vs Nifty]]-AVERAGE(Table2[6M Return vs Nifty]))/_xlfn.STDEV.P(Table2[6M Return vs Nifty])</f>
        <v>4.5680462083302162E-2</v>
      </c>
      <c r="M547">
        <v>-2.85834294646232</v>
      </c>
      <c r="N547">
        <f>(Table2[[#This Row],[1W Return vs Nifty]]-AVERAGE(Table2[1W Return vs Nifty]))/_xlfn.STDEV.P(Table2[1W Return vs Nifty])</f>
        <v>-3.530686434074902E-2</v>
      </c>
      <c r="O547">
        <v>200.3</v>
      </c>
      <c r="P547">
        <v>193.383671312834</v>
      </c>
      <c r="Q547">
        <v>192.259004278227</v>
      </c>
      <c r="R547">
        <v>58.525524270061098</v>
      </c>
      <c r="S547" s="1">
        <f>(Table2[[#This Row],[Close Price]]-Table2[[#This Row],[20D EMA]])/Table2[[#This Row],[20D EMA]]</f>
        <v>3.2451323015476784E-2</v>
      </c>
      <c r="T547" s="1">
        <f>(Table2[[#This Row],[Close Price]]-Table2[[#This Row],[50D EMA]])/Table2[[#This Row],[50D EMA]]</f>
        <v>6.9376740011635268E-2</v>
      </c>
      <c r="U547" s="1">
        <f>(Table2[[#This Row],[Close Price]]-Table2[[#This Row],[200D EMA]])/Table2[[#This Row],[200D EMA]]</f>
        <v>7.5632326175631592E-2</v>
      </c>
      <c r="V547">
        <v>1.78993419356406</v>
      </c>
      <c r="W547">
        <v>206.04</v>
      </c>
      <c r="X547">
        <v>211.01</v>
      </c>
      <c r="Y547">
        <v>200.62</v>
      </c>
      <c r="Z547">
        <v>217.58</v>
      </c>
      <c r="AA547">
        <v>192.71</v>
      </c>
      <c r="AB547">
        <v>217.58</v>
      </c>
      <c r="AC547" s="1">
        <f>(Table2[[#This Row],[Close Price]]/Table2[[#This Row],[Day Low]])-1</f>
        <v>3.6886041545332038E-3</v>
      </c>
      <c r="AD547" s="1">
        <f>(Table2[[#This Row],[Day High]]/Table2[[#This Row],[Close Price]])-1</f>
        <v>2.0357833655705981E-2</v>
      </c>
      <c r="AE547" s="1">
        <f>(Table2[[#This Row],[Close Price]]/Table2[[#This Row],[Current Week Low]])-1</f>
        <v>3.0804506031302914E-2</v>
      </c>
      <c r="AF547" s="1">
        <f>(Table2[[#This Row],[Current Week High]]/Table2[[#This Row],[Close Price]])-1</f>
        <v>5.2127659574468188E-2</v>
      </c>
      <c r="AG547" s="1">
        <f>(Table2[[#This Row],[Close Price]]/Table2[[#This Row],[Current Month Low]])-1</f>
        <v>7.3115043329355034E-2</v>
      </c>
      <c r="AH547" s="1">
        <f>(Table2[[#This Row],[Current Month High]]/Table2[[#This Row],[Close Price]])-1</f>
        <v>5.2127659574468188E-2</v>
      </c>
      <c r="AI547">
        <v>12.596711798839401</v>
      </c>
      <c r="AJ547">
        <v>42.620689655172399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0.09</v>
      </c>
      <c r="AM547" t="s">
        <v>3226</v>
      </c>
      <c r="AN547">
        <v>5.99</v>
      </c>
      <c r="AO547" t="s">
        <v>3226</v>
      </c>
      <c r="AQ547">
        <f>(Table2[[#This Row],[Sharpe Ratio]]-AVERAGE(Table2[Sharpe Ratio]))/_xlfn.STDEV.P(Table2[Sharpe Ratio])</f>
        <v>-0.73562862250492922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-1.3011286371977391</v>
      </c>
      <c r="AS547">
        <f>_xlfn.RANK.AVG(Table2[[#This Row],[1Y Return vs Nifty Z-Score]],Table2[1Y Return vs Nifty Z-Score])</f>
        <v>673</v>
      </c>
      <c r="AT547">
        <f>_xlfn.RANK.AVG(Table2[[#This Row],[6M Return vs Nifty Z-Score]],Table2[6M Return vs Nifty Z-Score])</f>
        <v>294</v>
      </c>
      <c r="AU547">
        <f>_xlfn.RANK.AVG(Table2[[#This Row],[Sharpe Ratio Z-Score]],Table2[Sharpe Ratio Z-Score])</f>
        <v>551.5</v>
      </c>
      <c r="AV547">
        <f>(Table2[[#This Row],[Rank 1Y]]+Table2[[#This Row],[Rank 6M]]+Table2[[#This Row],[Rank Sharpe]])/3</f>
        <v>506.16666666666669</v>
      </c>
    </row>
    <row r="548" spans="1:48" x14ac:dyDescent="0.3">
      <c r="A548" t="s">
        <v>218</v>
      </c>
      <c r="B548" t="s">
        <v>219</v>
      </c>
      <c r="C548" t="s">
        <v>3170</v>
      </c>
      <c r="D548" t="s">
        <v>220</v>
      </c>
      <c r="E548">
        <v>119747.51129341</v>
      </c>
      <c r="F548">
        <v>1210.3</v>
      </c>
      <c r="G548">
        <v>11.447122642564899</v>
      </c>
      <c r="H548">
        <f>(Table2[[#This Row],[1Y Return vs Nifty]]-AVERAGE(Table2[1Y Return vs Nifty]))/_xlfn.STDEV.P(Table2[1Y Return vs Nifty])</f>
        <v>-0.28843574672168548</v>
      </c>
      <c r="I548">
        <v>-1.2448936623493001</v>
      </c>
      <c r="J548">
        <f>(Table2[[#This Row],[1M Return vs Nifty]]-AVERAGE(Table2[1M Return vs Nifty]))/_xlfn.STDEV.P(Table2[1M Return vs Nifty])</f>
        <v>6.0789920021007146E-3</v>
      </c>
      <c r="K548">
        <v>-11.333703924178399</v>
      </c>
      <c r="L548">
        <f>(Table2[[#This Row],[6M Return vs Nifty]]-AVERAGE(Table2[6M Return vs Nifty]))/_xlfn.STDEV.P(Table2[6M Return vs Nifty])</f>
        <v>-0.9194894439441349</v>
      </c>
      <c r="M548">
        <v>0.94335486491804199</v>
      </c>
      <c r="N548">
        <f>(Table2[[#This Row],[1W Return vs Nifty]]-AVERAGE(Table2[1W Return vs Nifty]))/_xlfn.STDEV.P(Table2[1W Return vs Nifty])</f>
        <v>0.87186710574477488</v>
      </c>
      <c r="O548">
        <v>1197.52</v>
      </c>
      <c r="P548">
        <v>1179.0075666313801</v>
      </c>
      <c r="Q548">
        <v>1096.79225347639</v>
      </c>
      <c r="R548">
        <v>57.382172022342502</v>
      </c>
      <c r="S548" s="1">
        <f>(Table2[[#This Row],[Close Price]]-Table2[[#This Row],[20D EMA]])/Table2[[#This Row],[20D EMA]]</f>
        <v>1.067205558153515E-2</v>
      </c>
      <c r="T548" s="1">
        <f>(Table2[[#This Row],[Close Price]]-Table2[[#This Row],[50D EMA]])/Table2[[#This Row],[50D EMA]]</f>
        <v>2.6541333791459485E-2</v>
      </c>
      <c r="U548" s="1">
        <f>(Table2[[#This Row],[Close Price]]-Table2[[#This Row],[200D EMA]])/Table2[[#This Row],[200D EMA]]</f>
        <v>0.10349065300546763</v>
      </c>
      <c r="V548">
        <v>1.1290306623391899</v>
      </c>
      <c r="W548">
        <v>1208.05</v>
      </c>
      <c r="X548">
        <v>1227</v>
      </c>
      <c r="Y548">
        <v>1169.9000000000001</v>
      </c>
      <c r="Z548">
        <v>1227</v>
      </c>
      <c r="AA548">
        <v>1168.75</v>
      </c>
      <c r="AB548">
        <v>1227</v>
      </c>
      <c r="AC548" s="1">
        <f>(Table2[[#This Row],[Close Price]]/Table2[[#This Row],[Day Low]])-1</f>
        <v>1.8625056909895576E-3</v>
      </c>
      <c r="AD548" s="1">
        <f>(Table2[[#This Row],[Day High]]/Table2[[#This Row],[Close Price]])-1</f>
        <v>1.3798231843344722E-2</v>
      </c>
      <c r="AE548" s="1">
        <f>(Table2[[#This Row],[Close Price]]/Table2[[#This Row],[Current Week Low]])-1</f>
        <v>3.4532866056927736E-2</v>
      </c>
      <c r="AF548" s="1">
        <f>(Table2[[#This Row],[Current Week High]]/Table2[[#This Row],[Close Price]])-1</f>
        <v>1.3798231843344722E-2</v>
      </c>
      <c r="AG548" s="1">
        <f>(Table2[[#This Row],[Close Price]]/Table2[[#This Row],[Current Month Low]])-1</f>
        <v>3.5550802139037385E-2</v>
      </c>
      <c r="AH548" s="1">
        <f>(Table2[[#This Row],[Current Month High]]/Table2[[#This Row],[Close Price]])-1</f>
        <v>1.3798231843344722E-2</v>
      </c>
      <c r="AI548">
        <v>3.5627859888577298</v>
      </c>
      <c r="AJ548">
        <v>43.315044312874598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-0.02</v>
      </c>
      <c r="AM548" t="s">
        <v>3227</v>
      </c>
      <c r="AN548">
        <v>0.76</v>
      </c>
      <c r="AO548" t="s">
        <v>3226</v>
      </c>
      <c r="AP548">
        <v>1.1361502310294E-2</v>
      </c>
      <c r="AQ548">
        <f>(Table2[[#This Row],[Sharpe Ratio]]-AVERAGE(Table2[Sharpe Ratio]))/_xlfn.STDEV.P(Table2[Sharpe Ratio])</f>
        <v>-0.6034724355331138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-0.93345152845205859</v>
      </c>
      <c r="AS548">
        <f>_xlfn.RANK.AVG(Table2[[#This Row],[1Y Return vs Nifty Z-Score]],Table2[1Y Return vs Nifty Z-Score])</f>
        <v>391</v>
      </c>
      <c r="AT548">
        <f>_xlfn.RANK.AVG(Table2[[#This Row],[6M Return vs Nifty Z-Score]],Table2[6M Return vs Nifty Z-Score])</f>
        <v>633</v>
      </c>
      <c r="AU548">
        <f>_xlfn.RANK.AVG(Table2[[#This Row],[Sharpe Ratio Z-Score]],Table2[Sharpe Ratio Z-Score])</f>
        <v>495</v>
      </c>
      <c r="AV548">
        <f>(Table2[[#This Row],[Rank 1Y]]+Table2[[#This Row],[Rank 6M]]+Table2[[#This Row],[Rank Sharpe]])/3</f>
        <v>506.33333333333331</v>
      </c>
    </row>
    <row r="549" spans="1:48" x14ac:dyDescent="0.3">
      <c r="A549" t="s">
        <v>1349</v>
      </c>
      <c r="B549" t="s">
        <v>1350</v>
      </c>
      <c r="C549" t="s">
        <v>3168</v>
      </c>
      <c r="D549" t="s">
        <v>24</v>
      </c>
      <c r="E549">
        <v>8503.2615940380001</v>
      </c>
      <c r="F549">
        <v>225.18</v>
      </c>
      <c r="G549">
        <v>-28.072798554394101</v>
      </c>
      <c r="H549">
        <f>(Table2[[#This Row],[1Y Return vs Nifty]]-AVERAGE(Table2[1Y Return vs Nifty]))/_xlfn.STDEV.P(Table2[1Y Return vs Nifty])</f>
        <v>-0.93838227245437822</v>
      </c>
      <c r="I549">
        <v>-4.25815215993675</v>
      </c>
      <c r="J549">
        <f>(Table2[[#This Row],[1M Return vs Nifty]]-AVERAGE(Table2[1M Return vs Nifty]))/_xlfn.STDEV.P(Table2[1M Return vs Nifty])</f>
        <v>-0.28190406859637646</v>
      </c>
      <c r="K549">
        <v>-15.9612615208809</v>
      </c>
      <c r="L549">
        <f>(Table2[[#This Row],[6M Return vs Nifty]]-AVERAGE(Table2[6M Return vs Nifty]))/_xlfn.STDEV.P(Table2[6M Return vs Nifty])</f>
        <v>-1.050762909167168</v>
      </c>
      <c r="M549">
        <v>-2.14573297893135</v>
      </c>
      <c r="N549">
        <f>(Table2[[#This Row],[1W Return vs Nifty]]-AVERAGE(Table2[1W Return vs Nifty]))/_xlfn.STDEV.P(Table2[1W Return vs Nifty])</f>
        <v>0.13473853259543256</v>
      </c>
      <c r="O549">
        <v>223.67</v>
      </c>
      <c r="P549">
        <v>223.81074739674901</v>
      </c>
      <c r="Q549">
        <v>222.298903480305</v>
      </c>
      <c r="R549">
        <v>53.744273761285797</v>
      </c>
      <c r="S549" s="1">
        <f>(Table2[[#This Row],[Close Price]]-Table2[[#This Row],[20D EMA]])/Table2[[#This Row],[20D EMA]]</f>
        <v>6.7510171234408702E-3</v>
      </c>
      <c r="T549" s="1">
        <f>(Table2[[#This Row],[Close Price]]-Table2[[#This Row],[50D EMA]])/Table2[[#This Row],[50D EMA]]</f>
        <v>6.1179037163203191E-3</v>
      </c>
      <c r="U549" s="1">
        <f>(Table2[[#This Row],[Close Price]]-Table2[[#This Row],[200D EMA]])/Table2[[#This Row],[200D EMA]]</f>
        <v>1.2960462128191571E-2</v>
      </c>
      <c r="V549">
        <v>1.20786907186922</v>
      </c>
      <c r="W549">
        <v>222.5</v>
      </c>
      <c r="X549">
        <v>227.3</v>
      </c>
      <c r="Y549">
        <v>216</v>
      </c>
      <c r="Z549">
        <v>227.3</v>
      </c>
      <c r="AA549">
        <v>216</v>
      </c>
      <c r="AB549">
        <v>236.99</v>
      </c>
      <c r="AC549" s="1">
        <f>(Table2[[#This Row],[Close Price]]/Table2[[#This Row],[Day Low]])-1</f>
        <v>1.2044943820224807E-2</v>
      </c>
      <c r="AD549" s="1">
        <f>(Table2[[#This Row],[Day High]]/Table2[[#This Row],[Close Price]])-1</f>
        <v>9.4146904698464429E-3</v>
      </c>
      <c r="AE549" s="1">
        <f>(Table2[[#This Row],[Close Price]]/Table2[[#This Row],[Current Week Low]])-1</f>
        <v>4.2499999999999982E-2</v>
      </c>
      <c r="AF549" s="1">
        <f>(Table2[[#This Row],[Current Week High]]/Table2[[#This Row],[Close Price]])-1</f>
        <v>9.4146904698464429E-3</v>
      </c>
      <c r="AG549" s="1">
        <f>(Table2[[#This Row],[Close Price]]/Table2[[#This Row],[Current Month Low]])-1</f>
        <v>4.2499999999999982E-2</v>
      </c>
      <c r="AH549" s="1">
        <f>(Table2[[#This Row],[Current Month High]]/Table2[[#This Row],[Close Price]])-1</f>
        <v>5.2446931343813841E-2</v>
      </c>
      <c r="AI549">
        <v>27.253752553512701</v>
      </c>
      <c r="AJ549">
        <v>17.28125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0.02</v>
      </c>
      <c r="AM549" t="s">
        <v>3226</v>
      </c>
      <c r="AN549">
        <v>-0.14000000000000001</v>
      </c>
      <c r="AO549" t="s">
        <v>3227</v>
      </c>
      <c r="AP549">
        <v>0.116180366170006</v>
      </c>
      <c r="AQ549">
        <f>(Table2[[#This Row],[Sharpe Ratio]]-AVERAGE(Table2[Sharpe Ratio]))/_xlfn.STDEV.P(Table2[Sharpe Ratio])</f>
        <v>0.61577313535115641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656</v>
      </c>
      <c r="AT549">
        <f>_xlfn.RANK.AVG(Table2[[#This Row],[6M Return vs Nifty Z-Score]],Table2[6M Return vs Nifty Z-Score])</f>
        <v>675</v>
      </c>
      <c r="AU549">
        <f>_xlfn.RANK.AVG(Table2[[#This Row],[Sharpe Ratio Z-Score]],Table2[Sharpe Ratio Z-Score])</f>
        <v>190</v>
      </c>
      <c r="AV549">
        <f>(Table2[[#This Row],[Rank 1Y]]+Table2[[#This Row],[Rank 6M]]+Table2[[#This Row],[Rank Sharpe]])/3</f>
        <v>507</v>
      </c>
    </row>
    <row r="550" spans="1:48" x14ac:dyDescent="0.3">
      <c r="A550" t="s">
        <v>418</v>
      </c>
      <c r="B550" t="s">
        <v>419</v>
      </c>
      <c r="C550" t="s">
        <v>3174</v>
      </c>
      <c r="D550" t="s">
        <v>400</v>
      </c>
      <c r="E550">
        <v>58253.774356484901</v>
      </c>
      <c r="F550">
        <v>137353.95000000001</v>
      </c>
      <c r="G550">
        <v>-0.395278423724928</v>
      </c>
      <c r="H550">
        <f>(Table2[[#This Row],[1Y Return vs Nifty]]-AVERAGE(Table2[1Y Return vs Nifty]))/_xlfn.STDEV.P(Table2[1Y Return vs Nifty])</f>
        <v>-0.48319644452288651</v>
      </c>
      <c r="I550">
        <v>-6.7735237798519901</v>
      </c>
      <c r="J550">
        <f>(Table2[[#This Row],[1M Return vs Nifty]]-AVERAGE(Table2[1M Return vs Nifty]))/_xlfn.STDEV.P(Table2[1M Return vs Nifty])</f>
        <v>-0.52230309782858964</v>
      </c>
      <c r="K550">
        <v>-16.494079847873699</v>
      </c>
      <c r="L550">
        <f>(Table2[[#This Row],[6M Return vs Nifty]]-AVERAGE(Table2[6M Return vs Nifty]))/_xlfn.STDEV.P(Table2[6M Return vs Nifty])</f>
        <v>-1.0658777741163425</v>
      </c>
      <c r="M550">
        <v>-2.0221566998616498</v>
      </c>
      <c r="N550">
        <f>(Table2[[#This Row],[1W Return vs Nifty]]-AVERAGE(Table2[1W Return vs Nifty]))/_xlfn.STDEV.P(Table2[1W Return vs Nifty])</f>
        <v>0.16422672162415289</v>
      </c>
      <c r="O550">
        <v>135893.67000000001</v>
      </c>
      <c r="P550">
        <v>134887.39034472301</v>
      </c>
      <c r="Q550">
        <v>128929.37618014299</v>
      </c>
      <c r="R550">
        <v>61.212874036467802</v>
      </c>
      <c r="S550" s="1">
        <f>(Table2[[#This Row],[Close Price]]-Table2[[#This Row],[20D EMA]])/Table2[[#This Row],[20D EMA]]</f>
        <v>1.0745754382820029E-2</v>
      </c>
      <c r="T550" s="1">
        <f>(Table2[[#This Row],[Close Price]]-Table2[[#This Row],[50D EMA]])/Table2[[#This Row],[50D EMA]]</f>
        <v>1.8286065502293228E-2</v>
      </c>
      <c r="U550" s="1">
        <f>(Table2[[#This Row],[Close Price]]-Table2[[#This Row],[200D EMA]])/Table2[[#This Row],[200D EMA]]</f>
        <v>6.5342546977703642E-2</v>
      </c>
      <c r="V550">
        <v>0.57894927344561298</v>
      </c>
      <c r="W550">
        <v>135800.04999999999</v>
      </c>
      <c r="X550">
        <v>137599.95000000001</v>
      </c>
      <c r="Y550">
        <v>132600</v>
      </c>
      <c r="Z550">
        <v>137599.95000000001</v>
      </c>
      <c r="AA550">
        <v>132600</v>
      </c>
      <c r="AB550">
        <v>137599.95000000001</v>
      </c>
      <c r="AC550" s="1">
        <f>(Table2[[#This Row],[Close Price]]/Table2[[#This Row],[Day Low]])-1</f>
        <v>1.1442558379028744E-2</v>
      </c>
      <c r="AD550" s="1">
        <f>(Table2[[#This Row],[Day High]]/Table2[[#This Row],[Close Price]])-1</f>
        <v>1.7909932695783226E-3</v>
      </c>
      <c r="AE550" s="1">
        <f>(Table2[[#This Row],[Close Price]]/Table2[[#This Row],[Current Week Low]])-1</f>
        <v>3.5851809954751124E-2</v>
      </c>
      <c r="AF550" s="1">
        <f>(Table2[[#This Row],[Current Week High]]/Table2[[#This Row],[Close Price]])-1</f>
        <v>1.7909932695783226E-3</v>
      </c>
      <c r="AG550" s="1">
        <f>(Table2[[#This Row],[Close Price]]/Table2[[#This Row],[Current Month Low]])-1</f>
        <v>3.5851809954751124E-2</v>
      </c>
      <c r="AH550" s="1">
        <f>(Table2[[#This Row],[Current Month High]]/Table2[[#This Row],[Close Price]])-1</f>
        <v>1.7909932695783226E-3</v>
      </c>
      <c r="AI550">
        <v>10.2589332159723</v>
      </c>
      <c r="AJ550">
        <v>29.085992199614601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0.06</v>
      </c>
      <c r="AM550" t="s">
        <v>3226</v>
      </c>
      <c r="AN550">
        <v>0.36</v>
      </c>
      <c r="AO550" t="s">
        <v>3226</v>
      </c>
      <c r="AP550">
        <v>5.5583074805708003E-2</v>
      </c>
      <c r="AQ550">
        <f>(Table2[[#This Row],[Sharpe Ratio]]-AVERAGE(Table2[Sharpe Ratio]))/_xlfn.STDEV.P(Table2[Sharpe Ratio])</f>
        <v>-8.9090248804465089E-2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-1.9962408436481309</v>
      </c>
      <c r="AS550">
        <f>_xlfn.RANK.AVG(Table2[[#This Row],[1Y Return vs Nifty Z-Score]],Table2[1Y Return vs Nifty Z-Score])</f>
        <v>476</v>
      </c>
      <c r="AT550">
        <f>_xlfn.RANK.AVG(Table2[[#This Row],[6M Return vs Nifty Z-Score]],Table2[6M Return vs Nifty Z-Score])</f>
        <v>678</v>
      </c>
      <c r="AU550">
        <f>_xlfn.RANK.AVG(Table2[[#This Row],[Sharpe Ratio Z-Score]],Table2[Sharpe Ratio Z-Score])</f>
        <v>373</v>
      </c>
      <c r="AV550">
        <f>(Table2[[#This Row],[Rank 1Y]]+Table2[[#This Row],[Rank 6M]]+Table2[[#This Row],[Rank Sharpe]])/3</f>
        <v>509</v>
      </c>
    </row>
    <row r="551" spans="1:48" x14ac:dyDescent="0.3">
      <c r="A551" t="s">
        <v>536</v>
      </c>
      <c r="B551" t="s">
        <v>537</v>
      </c>
      <c r="C551" t="s">
        <v>3183</v>
      </c>
      <c r="D551" t="s">
        <v>538</v>
      </c>
      <c r="E551">
        <v>40013.697616049998</v>
      </c>
      <c r="F551">
        <v>35520.15</v>
      </c>
      <c r="G551">
        <v>-12.2572811063459</v>
      </c>
      <c r="H551">
        <f>(Table2[[#This Row],[1Y Return vs Nifty]]-AVERAGE(Table2[1Y Return vs Nifty]))/_xlfn.STDEV.P(Table2[1Y Return vs Nifty])</f>
        <v>-0.67827951144951359</v>
      </c>
      <c r="I551">
        <v>-11.5778337693023</v>
      </c>
      <c r="J551">
        <f>(Table2[[#This Row],[1M Return vs Nifty]]-AVERAGE(Table2[1M Return vs Nifty]))/_xlfn.STDEV.P(Table2[1M Return vs Nifty])</f>
        <v>-0.98146048373938288</v>
      </c>
      <c r="K551">
        <v>2.16650790916131</v>
      </c>
      <c r="L551">
        <f>(Table2[[#This Row],[6M Return vs Nifty]]-AVERAGE(Table2[6M Return vs Nifty]))/_xlfn.STDEV.P(Table2[6M Return vs Nifty])</f>
        <v>-0.53651861071877516</v>
      </c>
      <c r="M551">
        <v>-2.39012094715385</v>
      </c>
      <c r="N551">
        <f>(Table2[[#This Row],[1W Return vs Nifty]]-AVERAGE(Table2[1W Return vs Nifty]))/_xlfn.STDEV.P(Table2[1W Return vs Nifty])</f>
        <v>7.6421850319983053E-2</v>
      </c>
      <c r="O551">
        <v>35595.160000000003</v>
      </c>
      <c r="P551">
        <v>36040.641041901399</v>
      </c>
      <c r="Q551">
        <v>33632.767837063897</v>
      </c>
      <c r="R551">
        <v>53.513613110942003</v>
      </c>
      <c r="S551" s="1">
        <f>(Table2[[#This Row],[Close Price]]-Table2[[#This Row],[20D EMA]])/Table2[[#This Row],[20D EMA]]</f>
        <v>-2.1073089712197396E-3</v>
      </c>
      <c r="T551" s="1">
        <f>(Table2[[#This Row],[Close Price]]-Table2[[#This Row],[50D EMA]])/Table2[[#This Row],[50D EMA]]</f>
        <v>-1.4441780913282505E-2</v>
      </c>
      <c r="U551" s="1">
        <f>(Table2[[#This Row],[Close Price]]-Table2[[#This Row],[200D EMA]])/Table2[[#This Row],[200D EMA]]</f>
        <v>5.6117360666824948E-2</v>
      </c>
      <c r="V551">
        <v>0.83394395210905403</v>
      </c>
      <c r="W551">
        <v>35150</v>
      </c>
      <c r="X551">
        <v>35640.6</v>
      </c>
      <c r="Y551">
        <v>34500</v>
      </c>
      <c r="Z551">
        <v>35640.6</v>
      </c>
      <c r="AA551">
        <v>34465.550000000003</v>
      </c>
      <c r="AB551">
        <v>36244</v>
      </c>
      <c r="AC551" s="1">
        <f>(Table2[[#This Row],[Close Price]]/Table2[[#This Row],[Day Low]])-1</f>
        <v>1.0530583214793721E-2</v>
      </c>
      <c r="AD551" s="1">
        <f>(Table2[[#This Row],[Day High]]/Table2[[#This Row],[Close Price]])-1</f>
        <v>3.3910329770565628E-3</v>
      </c>
      <c r="AE551" s="1">
        <f>(Table2[[#This Row],[Close Price]]/Table2[[#This Row],[Current Week Low]])-1</f>
        <v>2.9569565217391292E-2</v>
      </c>
      <c r="AF551" s="1">
        <f>(Table2[[#This Row],[Current Week High]]/Table2[[#This Row],[Close Price]])-1</f>
        <v>3.3910329770565628E-3</v>
      </c>
      <c r="AG551" s="1">
        <f>(Table2[[#This Row],[Close Price]]/Table2[[#This Row],[Current Month Low]])-1</f>
        <v>3.059867026639651E-2</v>
      </c>
      <c r="AH551" s="1">
        <f>(Table2[[#This Row],[Current Month High]]/Table2[[#This Row],[Close Price]])-1</f>
        <v>2.0378573851743242E-2</v>
      </c>
      <c r="AI551">
        <v>15.023444439283001</v>
      </c>
      <c r="AJ551">
        <v>24.636697141473601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0</v>
      </c>
      <c r="AM551">
        <v>0</v>
      </c>
      <c r="AN551">
        <v>0.43</v>
      </c>
      <c r="AO551" t="s">
        <v>3226</v>
      </c>
      <c r="AP551">
        <v>2.3972721809243001E-2</v>
      </c>
      <c r="AQ551">
        <f>(Table2[[#This Row],[Sharpe Ratio]]-AVERAGE(Table2[Sharpe Ratio]))/_xlfn.STDEV.P(Table2[Sharpe Ratio])</f>
        <v>-0.45677962708861325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561</v>
      </c>
      <c r="AT551">
        <f>_xlfn.RANK.AVG(Table2[[#This Row],[6M Return vs Nifty Z-Score]],Table2[6M Return vs Nifty Z-Score])</f>
        <v>504</v>
      </c>
      <c r="AU551">
        <f>_xlfn.RANK.AVG(Table2[[#This Row],[Sharpe Ratio Z-Score]],Table2[Sharpe Ratio Z-Score])</f>
        <v>464</v>
      </c>
      <c r="AV551">
        <f>(Table2[[#This Row],[Rank 1Y]]+Table2[[#This Row],[Rank 6M]]+Table2[[#This Row],[Rank Sharpe]])/3</f>
        <v>509.66666666666669</v>
      </c>
    </row>
    <row r="552" spans="1:48" x14ac:dyDescent="0.3">
      <c r="A552" t="s">
        <v>489</v>
      </c>
      <c r="B552" t="s">
        <v>490</v>
      </c>
      <c r="C552" t="s">
        <v>3174</v>
      </c>
      <c r="D552" t="s">
        <v>206</v>
      </c>
      <c r="E552">
        <v>44994.399893250004</v>
      </c>
      <c r="F552">
        <v>724.25</v>
      </c>
      <c r="G552">
        <v>0.36542935973218599</v>
      </c>
      <c r="H552">
        <f>(Table2[[#This Row],[1Y Return vs Nifty]]-AVERAGE(Table2[1Y Return vs Nifty]))/_xlfn.STDEV.P(Table2[1Y Return vs Nifty])</f>
        <v>-0.47068580771033602</v>
      </c>
      <c r="I552">
        <v>3.89920123725366</v>
      </c>
      <c r="J552">
        <f>(Table2[[#This Row],[1M Return vs Nifty]]-AVERAGE(Table2[1M Return vs Nifty]))/_xlfn.STDEV.P(Table2[1M Return vs Nifty])</f>
        <v>0.49771029226484337</v>
      </c>
      <c r="K552">
        <v>-2.5451336095642998</v>
      </c>
      <c r="L552">
        <f>(Table2[[#This Row],[6M Return vs Nifty]]-AVERAGE(Table2[6M Return vs Nifty]))/_xlfn.STDEV.P(Table2[6M Return vs Nifty])</f>
        <v>-0.67017734886015778</v>
      </c>
      <c r="M552">
        <v>-2.9572861701057098</v>
      </c>
      <c r="N552">
        <f>(Table2[[#This Row],[1W Return vs Nifty]]-AVERAGE(Table2[1W Return vs Nifty]))/_xlfn.STDEV.P(Table2[1W Return vs Nifty])</f>
        <v>-5.891703049781221E-2</v>
      </c>
      <c r="O552">
        <v>707.67</v>
      </c>
      <c r="P552">
        <v>691.30891503247801</v>
      </c>
      <c r="Q552">
        <v>645.91330223664295</v>
      </c>
      <c r="R552">
        <v>58.829239834977002</v>
      </c>
      <c r="S552" s="1">
        <f>(Table2[[#This Row],[Close Price]]-Table2[[#This Row],[20D EMA]])/Table2[[#This Row],[20D EMA]]</f>
        <v>2.342899939237221E-2</v>
      </c>
      <c r="T552" s="1">
        <f>(Table2[[#This Row],[Close Price]]-Table2[[#This Row],[50D EMA]])/Table2[[#This Row],[50D EMA]]</f>
        <v>4.7650311244683427E-2</v>
      </c>
      <c r="U552" s="1">
        <f>(Table2[[#This Row],[Close Price]]-Table2[[#This Row],[200D EMA]])/Table2[[#This Row],[200D EMA]]</f>
        <v>0.1212805147255767</v>
      </c>
      <c r="V552">
        <v>1.53332736563356</v>
      </c>
      <c r="W552">
        <v>721.7</v>
      </c>
      <c r="X552">
        <v>746</v>
      </c>
      <c r="Y552">
        <v>685.6</v>
      </c>
      <c r="Z552">
        <v>746</v>
      </c>
      <c r="AA552">
        <v>682.5</v>
      </c>
      <c r="AB552">
        <v>752.4</v>
      </c>
      <c r="AC552" s="1">
        <f>(Table2[[#This Row],[Close Price]]/Table2[[#This Row],[Day Low]])-1</f>
        <v>3.5333240958845824E-3</v>
      </c>
      <c r="AD552" s="1">
        <f>(Table2[[#This Row],[Day High]]/Table2[[#This Row],[Close Price]])-1</f>
        <v>3.0031066620642033E-2</v>
      </c>
      <c r="AE552" s="1">
        <f>(Table2[[#This Row],[Close Price]]/Table2[[#This Row],[Current Week Low]])-1</f>
        <v>5.637397899649943E-2</v>
      </c>
      <c r="AF552" s="1">
        <f>(Table2[[#This Row],[Current Week High]]/Table2[[#This Row],[Close Price]])-1</f>
        <v>3.0031066620642033E-2</v>
      </c>
      <c r="AG552" s="1">
        <f>(Table2[[#This Row],[Close Price]]/Table2[[#This Row],[Current Month Low]])-1</f>
        <v>6.1172161172161177E-2</v>
      </c>
      <c r="AH552" s="1">
        <f>(Table2[[#This Row],[Current Month High]]/Table2[[#This Row],[Close Price]])-1</f>
        <v>3.8867794269934475E-2</v>
      </c>
      <c r="AI552">
        <v>5.5574732481877804</v>
      </c>
      <c r="AJ552">
        <v>48.3814792050809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0.1</v>
      </c>
      <c r="AM552" t="s">
        <v>3226</v>
      </c>
      <c r="AN552">
        <v>3.45</v>
      </c>
      <c r="AO552" t="s">
        <v>3226</v>
      </c>
      <c r="AP552">
        <v>7.4965539736149998E-3</v>
      </c>
      <c r="AQ552">
        <f>(Table2[[#This Row],[Sharpe Ratio]]-AVERAGE(Table2[Sharpe Ratio]))/_xlfn.STDEV.P(Table2[Sharpe Ratio])</f>
        <v>-0.64842923975395805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-1.3504991345574207</v>
      </c>
      <c r="AS552">
        <f>_xlfn.RANK.AVG(Table2[[#This Row],[1Y Return vs Nifty Z-Score]],Table2[1Y Return vs Nifty Z-Score])</f>
        <v>469</v>
      </c>
      <c r="AT552">
        <f>_xlfn.RANK.AVG(Table2[[#This Row],[6M Return vs Nifty Z-Score]],Table2[6M Return vs Nifty Z-Score])</f>
        <v>550</v>
      </c>
      <c r="AU552">
        <f>_xlfn.RANK.AVG(Table2[[#This Row],[Sharpe Ratio Z-Score]],Table2[Sharpe Ratio Z-Score])</f>
        <v>511</v>
      </c>
      <c r="AV552">
        <f>(Table2[[#This Row],[Rank 1Y]]+Table2[[#This Row],[Rank 6M]]+Table2[[#This Row],[Rank Sharpe]])/3</f>
        <v>510</v>
      </c>
    </row>
    <row r="553" spans="1:48" x14ac:dyDescent="0.3">
      <c r="A553" t="s">
        <v>1347</v>
      </c>
      <c r="B553" t="s">
        <v>1348</v>
      </c>
      <c r="C553" t="s">
        <v>3177</v>
      </c>
      <c r="D553" t="s">
        <v>291</v>
      </c>
      <c r="E553">
        <v>8505.4211326650002</v>
      </c>
      <c r="F553">
        <v>421.95</v>
      </c>
      <c r="G553">
        <v>-18.2034560228334</v>
      </c>
      <c r="H553">
        <f>(Table2[[#This Row],[1Y Return vs Nifty]]-AVERAGE(Table2[1Y Return vs Nifty]))/_xlfn.STDEV.P(Table2[1Y Return vs Nifty])</f>
        <v>-0.77607059026035186</v>
      </c>
      <c r="I553">
        <v>-7.65538905613806</v>
      </c>
      <c r="J553">
        <f>(Table2[[#This Row],[1M Return vs Nifty]]-AVERAGE(Table2[1M Return vs Nifty]))/_xlfn.STDEV.P(Table2[1M Return vs Nifty])</f>
        <v>-0.60658470244489382</v>
      </c>
      <c r="K553">
        <v>-3.9364151922670998</v>
      </c>
      <c r="L553">
        <f>(Table2[[#This Row],[6M Return vs Nifty]]-AVERAGE(Table2[6M Return vs Nifty]))/_xlfn.STDEV.P(Table2[6M Return vs Nifty])</f>
        <v>-0.70964489748505799</v>
      </c>
      <c r="M553">
        <v>-4.9746073621865303</v>
      </c>
      <c r="N553">
        <f>(Table2[[#This Row],[1W Return vs Nifty]]-AVERAGE(Table2[1W Return vs Nifty]))/_xlfn.STDEV.P(Table2[1W Return vs Nifty])</f>
        <v>-0.54029702584603301</v>
      </c>
      <c r="O553">
        <v>422.93</v>
      </c>
      <c r="P553">
        <v>426.11321730191997</v>
      </c>
      <c r="Q553">
        <v>410.66427037288202</v>
      </c>
      <c r="R553">
        <v>47.649023494784501</v>
      </c>
      <c r="S553" s="1">
        <f>(Table2[[#This Row],[Close Price]]-Table2[[#This Row],[20D EMA]])/Table2[[#This Row],[20D EMA]]</f>
        <v>-2.3171683257277049E-3</v>
      </c>
      <c r="T553" s="1">
        <f>(Table2[[#This Row],[Close Price]]-Table2[[#This Row],[50D EMA]])/Table2[[#This Row],[50D EMA]]</f>
        <v>-9.7702139545935811E-3</v>
      </c>
      <c r="U553" s="1">
        <f>(Table2[[#This Row],[Close Price]]-Table2[[#This Row],[200D EMA]])/Table2[[#This Row],[200D EMA]]</f>
        <v>2.7481644840615334E-2</v>
      </c>
      <c r="V553">
        <v>0.81144767639009097</v>
      </c>
      <c r="W553">
        <v>420.1</v>
      </c>
      <c r="X553">
        <v>430.6</v>
      </c>
      <c r="Y553">
        <v>419.55</v>
      </c>
      <c r="Z553">
        <v>436</v>
      </c>
      <c r="AA553">
        <v>406.85</v>
      </c>
      <c r="AB553">
        <v>443.15</v>
      </c>
      <c r="AC553" s="1">
        <f>(Table2[[#This Row],[Close Price]]/Table2[[#This Row],[Day Low]])-1</f>
        <v>4.4037134015708634E-3</v>
      </c>
      <c r="AD553" s="1">
        <f>(Table2[[#This Row],[Day High]]/Table2[[#This Row],[Close Price]])-1</f>
        <v>2.0500059248726332E-2</v>
      </c>
      <c r="AE553" s="1">
        <f>(Table2[[#This Row],[Close Price]]/Table2[[#This Row],[Current Week Low]])-1</f>
        <v>5.720414730067791E-3</v>
      </c>
      <c r="AF553" s="1">
        <f>(Table2[[#This Row],[Current Week High]]/Table2[[#This Row],[Close Price]])-1</f>
        <v>3.3297784097641836E-2</v>
      </c>
      <c r="AG553" s="1">
        <f>(Table2[[#This Row],[Close Price]]/Table2[[#This Row],[Current Month Low]])-1</f>
        <v>3.7114415632296893E-2</v>
      </c>
      <c r="AH553" s="1">
        <f>(Table2[[#This Row],[Current Month High]]/Table2[[#This Row],[Close Price]])-1</f>
        <v>5.0242919777224726E-2</v>
      </c>
      <c r="AI553">
        <v>19.6824268278231</v>
      </c>
      <c r="AJ553">
        <v>21.3371675053918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-0.16</v>
      </c>
      <c r="AM553" t="s">
        <v>3227</v>
      </c>
      <c r="AN553">
        <v>4.43</v>
      </c>
      <c r="AO553" t="s">
        <v>3226</v>
      </c>
      <c r="AP553">
        <v>5.6381517060245002E-2</v>
      </c>
      <c r="AQ553">
        <f>(Table2[[#This Row],[Sharpe Ratio]]-AVERAGE(Table2[Sharpe Ratio]))/_xlfn.STDEV.P(Table2[Sharpe Ratio])</f>
        <v>-7.9802825275871972E-2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592</v>
      </c>
      <c r="AT553">
        <f>_xlfn.RANK.AVG(Table2[[#This Row],[6M Return vs Nifty Z-Score]],Table2[6M Return vs Nifty Z-Score])</f>
        <v>568</v>
      </c>
      <c r="AU553">
        <f>_xlfn.RANK.AVG(Table2[[#This Row],[Sharpe Ratio Z-Score]],Table2[Sharpe Ratio Z-Score])</f>
        <v>370</v>
      </c>
      <c r="AV553">
        <f>(Table2[[#This Row],[Rank 1Y]]+Table2[[#This Row],[Rank 6M]]+Table2[[#This Row],[Rank Sharpe]])/3</f>
        <v>510</v>
      </c>
    </row>
    <row r="554" spans="1:48" x14ac:dyDescent="0.3">
      <c r="A554" t="s">
        <v>1181</v>
      </c>
      <c r="B554" t="s">
        <v>1182</v>
      </c>
      <c r="C554" t="s">
        <v>3177</v>
      </c>
      <c r="D554" t="s">
        <v>493</v>
      </c>
      <c r="E554">
        <v>10498.245613375</v>
      </c>
      <c r="F554">
        <v>328.25</v>
      </c>
      <c r="G554">
        <v>-11.019201555096799</v>
      </c>
      <c r="H554">
        <f>(Table2[[#This Row],[1Y Return vs Nifty]]-AVERAGE(Table2[1Y Return vs Nifty]))/_xlfn.STDEV.P(Table2[1Y Return vs Nifty])</f>
        <v>-0.65791799557237762</v>
      </c>
      <c r="I554">
        <v>-84.437207465243404</v>
      </c>
      <c r="J554">
        <f>(Table2[[#This Row],[1M Return vs Nifty]]-AVERAGE(Table2[1M Return vs Nifty]))/_xlfn.STDEV.P(Table2[1M Return vs Nifty])</f>
        <v>-7.9447745993536403</v>
      </c>
      <c r="K554">
        <v>2.7302682311384401</v>
      </c>
      <c r="L554">
        <f>(Table2[[#This Row],[6M Return vs Nifty]]-AVERAGE(Table2[6M Return vs Nifty]))/_xlfn.STDEV.P(Table2[6M Return vs Nifty])</f>
        <v>-0.52052599053530602</v>
      </c>
      <c r="M554">
        <v>-3.52842751607281</v>
      </c>
      <c r="N554">
        <f>(Table2[[#This Row],[1W Return vs Nifty]]-AVERAGE(Table2[1W Return vs Nifty]))/_xlfn.STDEV.P(Table2[1W Return vs Nifty])</f>
        <v>-0.19520470721687203</v>
      </c>
      <c r="O554">
        <v>328.07</v>
      </c>
      <c r="P554">
        <v>321.00193525963499</v>
      </c>
      <c r="Q554">
        <v>301.16559390753002</v>
      </c>
      <c r="R554">
        <v>47.811411146330499</v>
      </c>
      <c r="S554" s="1">
        <f>(Table2[[#This Row],[Close Price]]-Table2[[#This Row],[20D EMA]])/Table2[[#This Row],[20D EMA]]</f>
        <v>5.4866339500718388E-4</v>
      </c>
      <c r="T554" s="1">
        <f>(Table2[[#This Row],[Close Price]]-Table2[[#This Row],[50D EMA]])/Table2[[#This Row],[50D EMA]]</f>
        <v>2.2579504807354447E-2</v>
      </c>
      <c r="U554" s="1">
        <f>(Table2[[#This Row],[Close Price]]-Table2[[#This Row],[200D EMA]])/Table2[[#This Row],[200D EMA]]</f>
        <v>8.9931939904084726E-2</v>
      </c>
      <c r="V554">
        <v>1.23626707936068</v>
      </c>
      <c r="W554">
        <v>327.05</v>
      </c>
      <c r="X554">
        <v>334.7</v>
      </c>
      <c r="Y554">
        <v>320.64999999999998</v>
      </c>
      <c r="Z554">
        <v>341</v>
      </c>
      <c r="AA554">
        <v>317.05</v>
      </c>
      <c r="AB554">
        <v>364.4</v>
      </c>
      <c r="AC554" s="1">
        <f>(Table2[[#This Row],[Close Price]]/Table2[[#This Row],[Day Low]])-1</f>
        <v>3.6691637364316687E-3</v>
      </c>
      <c r="AD554" s="1">
        <f>(Table2[[#This Row],[Day High]]/Table2[[#This Row],[Close Price]])-1</f>
        <v>1.9649657273419718E-2</v>
      </c>
      <c r="AE554" s="1">
        <f>(Table2[[#This Row],[Close Price]]/Table2[[#This Row],[Current Week Low]])-1</f>
        <v>2.3701855605800848E-2</v>
      </c>
      <c r="AF554" s="1">
        <f>(Table2[[#This Row],[Current Week High]]/Table2[[#This Row],[Close Price]])-1</f>
        <v>3.8842345773038911E-2</v>
      </c>
      <c r="AG554" s="1">
        <f>(Table2[[#This Row],[Close Price]]/Table2[[#This Row],[Current Month Low]])-1</f>
        <v>3.5325658413499328E-2</v>
      </c>
      <c r="AH554" s="1">
        <f>(Table2[[#This Row],[Current Month High]]/Table2[[#This Row],[Close Price]])-1</f>
        <v>0.11012947448591004</v>
      </c>
      <c r="AI554">
        <v>11.012947448590999</v>
      </c>
      <c r="AJ554">
        <v>35.305028854080703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-0.08</v>
      </c>
      <c r="AM554" t="s">
        <v>3227</v>
      </c>
      <c r="AN554">
        <v>2.33</v>
      </c>
      <c r="AO554" t="s">
        <v>3226</v>
      </c>
      <c r="AP554">
        <v>1.5483689301818E-2</v>
      </c>
      <c r="AQ554">
        <f>(Table2[[#This Row],[Sharpe Ratio]]-AVERAGE(Table2[Sharpe Ratio]))/_xlfn.STDEV.P(Table2[Sharpe Ratio])</f>
        <v>-0.55552344957101585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-9.8739467422492115</v>
      </c>
      <c r="AS554">
        <f>_xlfn.RANK.AVG(Table2[[#This Row],[1Y Return vs Nifty Z-Score]],Table2[1Y Return vs Nifty Z-Score])</f>
        <v>552</v>
      </c>
      <c r="AT554">
        <f>_xlfn.RANK.AVG(Table2[[#This Row],[6M Return vs Nifty Z-Score]],Table2[6M Return vs Nifty Z-Score])</f>
        <v>497</v>
      </c>
      <c r="AU554">
        <f>_xlfn.RANK.AVG(Table2[[#This Row],[Sharpe Ratio Z-Score]],Table2[Sharpe Ratio Z-Score])</f>
        <v>485</v>
      </c>
      <c r="AV554">
        <f>(Table2[[#This Row],[Rank 1Y]]+Table2[[#This Row],[Rank 6M]]+Table2[[#This Row],[Rank Sharpe]])/3</f>
        <v>511.33333333333331</v>
      </c>
    </row>
    <row r="555" spans="1:48" x14ac:dyDescent="0.3">
      <c r="A555" t="s">
        <v>686</v>
      </c>
      <c r="B555" t="s">
        <v>687</v>
      </c>
      <c r="C555" t="s">
        <v>3172</v>
      </c>
      <c r="D555" t="s">
        <v>54</v>
      </c>
      <c r="E555">
        <v>27257.199119270001</v>
      </c>
      <c r="F555">
        <v>505.55</v>
      </c>
      <c r="G555">
        <v>3.922509942334</v>
      </c>
      <c r="H555">
        <f>(Table2[[#This Row],[1Y Return vs Nifty]]-AVERAGE(Table2[1Y Return vs Nifty]))/_xlfn.STDEV.P(Table2[1Y Return vs Nifty])</f>
        <v>-0.41218588927954802</v>
      </c>
      <c r="I555">
        <v>14.1129779028306</v>
      </c>
      <c r="J555">
        <f>(Table2[[#This Row],[1M Return vs Nifty]]-AVERAGE(Table2[1M Return vs Nifty]))/_xlfn.STDEV.P(Table2[1M Return vs Nifty])</f>
        <v>1.4738610827719203</v>
      </c>
      <c r="K555">
        <v>10.9293336778314</v>
      </c>
      <c r="L555">
        <f>(Table2[[#This Row],[6M Return vs Nifty]]-AVERAGE(Table2[6M Return vs Nifty]))/_xlfn.STDEV.P(Table2[6M Return vs Nifty])</f>
        <v>-0.28793683085747007</v>
      </c>
      <c r="M555">
        <v>1.22759557273625</v>
      </c>
      <c r="N555">
        <f>(Table2[[#This Row],[1W Return vs Nifty]]-AVERAGE(Table2[1W Return vs Nifty]))/_xlfn.STDEV.P(Table2[1W Return vs Nifty])</f>
        <v>0.93969358332525832</v>
      </c>
      <c r="O555">
        <v>476.47</v>
      </c>
      <c r="P555">
        <v>459.060638422544</v>
      </c>
      <c r="Q555">
        <v>430.23479414046102</v>
      </c>
      <c r="R555">
        <v>78.346944880142104</v>
      </c>
      <c r="S555" s="1">
        <f>(Table2[[#This Row],[Close Price]]-Table2[[#This Row],[20D EMA]])/Table2[[#This Row],[20D EMA]]</f>
        <v>6.1032174113795162E-2</v>
      </c>
      <c r="T555" s="1">
        <f>(Table2[[#This Row],[Close Price]]-Table2[[#This Row],[50D EMA]])/Table2[[#This Row],[50D EMA]]</f>
        <v>0.10127063330283767</v>
      </c>
      <c r="U555" s="1">
        <f>(Table2[[#This Row],[Close Price]]-Table2[[#This Row],[200D EMA]])/Table2[[#This Row],[200D EMA]]</f>
        <v>0.17505605517100609</v>
      </c>
      <c r="V555">
        <v>1.3436986466862799</v>
      </c>
      <c r="W555">
        <v>502.9</v>
      </c>
      <c r="X555">
        <v>510</v>
      </c>
      <c r="Y555">
        <v>478.05</v>
      </c>
      <c r="Z555">
        <v>518</v>
      </c>
      <c r="AA555">
        <v>458.65</v>
      </c>
      <c r="AB555">
        <v>518</v>
      </c>
      <c r="AC555" s="1">
        <f>(Table2[[#This Row],[Close Price]]/Table2[[#This Row],[Day Low]])-1</f>
        <v>5.2694372638695253E-3</v>
      </c>
      <c r="AD555" s="1">
        <f>(Table2[[#This Row],[Day High]]/Table2[[#This Row],[Close Price]])-1</f>
        <v>8.8022945307091316E-3</v>
      </c>
      <c r="AE555" s="1">
        <f>(Table2[[#This Row],[Close Price]]/Table2[[#This Row],[Current Week Low]])-1</f>
        <v>5.7525363455705358E-2</v>
      </c>
      <c r="AF555" s="1">
        <f>(Table2[[#This Row],[Current Week High]]/Table2[[#This Row],[Close Price]])-1</f>
        <v>2.462664424883787E-2</v>
      </c>
      <c r="AG555" s="1">
        <f>(Table2[[#This Row],[Close Price]]/Table2[[#This Row],[Current Month Low]])-1</f>
        <v>0.10225662269704583</v>
      </c>
      <c r="AH555" s="1">
        <f>(Table2[[#This Row],[Current Month High]]/Table2[[#This Row],[Close Price]])-1</f>
        <v>2.462664424883787E-2</v>
      </c>
      <c r="AI555">
        <v>2.4626644248837799</v>
      </c>
      <c r="AJ555">
        <v>44.690898683457299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-0.01</v>
      </c>
      <c r="AM555" t="s">
        <v>3227</v>
      </c>
      <c r="AN555">
        <v>10.37</v>
      </c>
      <c r="AO555" t="s">
        <v>3226</v>
      </c>
      <c r="AP555">
        <v>-6.9576763484675994E-2</v>
      </c>
      <c r="AQ555">
        <f>(Table2[[#This Row],[Sharpe Ratio]]-AVERAGE(Table2[Sharpe Ratio]))/_xlfn.STDEV.P(Table2[Sharpe Ratio])</f>
        <v>-1.5449405878463047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0.16849135811385574</v>
      </c>
      <c r="AS555">
        <f>_xlfn.RANK.AVG(Table2[[#This Row],[1Y Return vs Nifty Z-Score]],Table2[1Y Return vs Nifty Z-Score])</f>
        <v>441</v>
      </c>
      <c r="AT555">
        <f>_xlfn.RANK.AVG(Table2[[#This Row],[6M Return vs Nifty Z-Score]],Table2[6M Return vs Nifty Z-Score])</f>
        <v>409</v>
      </c>
      <c r="AU555">
        <f>_xlfn.RANK.AVG(Table2[[#This Row],[Sharpe Ratio Z-Score]],Table2[Sharpe Ratio Z-Score])</f>
        <v>688</v>
      </c>
      <c r="AV555">
        <f>(Table2[[#This Row],[Rank 1Y]]+Table2[[#This Row],[Rank 6M]]+Table2[[#This Row],[Rank Sharpe]])/3</f>
        <v>512.66666666666663</v>
      </c>
    </row>
    <row r="556" spans="1:48" x14ac:dyDescent="0.3">
      <c r="A556" t="s">
        <v>871</v>
      </c>
      <c r="B556" t="s">
        <v>872</v>
      </c>
      <c r="C556" t="s">
        <v>3167</v>
      </c>
      <c r="D556" t="s">
        <v>21</v>
      </c>
      <c r="E556">
        <v>18260.841788400001</v>
      </c>
      <c r="F556">
        <v>661</v>
      </c>
      <c r="G556">
        <v>7.43827841171563</v>
      </c>
      <c r="H556">
        <f>(Table2[[#This Row],[1Y Return vs Nifty]]-AVERAGE(Table2[1Y Return vs Nifty]))/_xlfn.STDEV.P(Table2[1Y Return vs Nifty])</f>
        <v>-0.35436539185074828</v>
      </c>
      <c r="I556">
        <v>3.7953224996114101</v>
      </c>
      <c r="J556">
        <f>(Table2[[#This Row],[1M Return vs Nifty]]-AVERAGE(Table2[1M Return vs Nifty]))/_xlfn.STDEV.P(Table2[1M Return vs Nifty])</f>
        <v>0.48778239632718229</v>
      </c>
      <c r="K556">
        <v>-23.882169170205302</v>
      </c>
      <c r="L556">
        <f>(Table2[[#This Row],[6M Return vs Nifty]]-AVERAGE(Table2[6M Return vs Nifty]))/_xlfn.STDEV.P(Table2[6M Return vs Nifty])</f>
        <v>-1.2754613538887174</v>
      </c>
      <c r="M556">
        <v>-5.4605156750578399</v>
      </c>
      <c r="N556">
        <f>(Table2[[#This Row],[1W Return vs Nifty]]-AVERAGE(Table2[1W Return vs Nifty]))/_xlfn.STDEV.P(Table2[1W Return vs Nifty])</f>
        <v>-0.65624610837581276</v>
      </c>
      <c r="O556">
        <v>643.35</v>
      </c>
      <c r="P556">
        <v>649.45705641773202</v>
      </c>
      <c r="Q556">
        <v>647.05115283139401</v>
      </c>
      <c r="R556">
        <v>59.390214191792502</v>
      </c>
      <c r="S556" s="1">
        <f>(Table2[[#This Row],[Close Price]]-Table2[[#This Row],[20D EMA]])/Table2[[#This Row],[20D EMA]]</f>
        <v>2.7434522421698884E-2</v>
      </c>
      <c r="T556" s="1">
        <f>(Table2[[#This Row],[Close Price]]-Table2[[#This Row],[50D EMA]])/Table2[[#This Row],[50D EMA]]</f>
        <v>1.777322067441444E-2</v>
      </c>
      <c r="U556" s="1">
        <f>(Table2[[#This Row],[Close Price]]-Table2[[#This Row],[200D EMA]])/Table2[[#This Row],[200D EMA]]</f>
        <v>2.1557564819362478E-2</v>
      </c>
      <c r="V556">
        <v>0.75797097341728004</v>
      </c>
      <c r="W556">
        <v>639.95000000000005</v>
      </c>
      <c r="X556">
        <v>665.4</v>
      </c>
      <c r="Y556">
        <v>620.4</v>
      </c>
      <c r="Z556">
        <v>665.4</v>
      </c>
      <c r="AA556">
        <v>620.4</v>
      </c>
      <c r="AB556">
        <v>678.95</v>
      </c>
      <c r="AC556" s="1">
        <f>(Table2[[#This Row],[Close Price]]/Table2[[#This Row],[Day Low]])-1</f>
        <v>3.2893194780842183E-2</v>
      </c>
      <c r="AD556" s="1">
        <f>(Table2[[#This Row],[Day High]]/Table2[[#This Row],[Close Price]])-1</f>
        <v>6.6565809379728336E-3</v>
      </c>
      <c r="AE556" s="1">
        <f>(Table2[[#This Row],[Close Price]]/Table2[[#This Row],[Current Week Low]])-1</f>
        <v>6.5441650548033525E-2</v>
      </c>
      <c r="AF556" s="1">
        <f>(Table2[[#This Row],[Current Week High]]/Table2[[#This Row],[Close Price]])-1</f>
        <v>6.6565809379728336E-3</v>
      </c>
      <c r="AG556" s="1">
        <f>(Table2[[#This Row],[Close Price]]/Table2[[#This Row],[Current Month Low]])-1</f>
        <v>6.5441650548033525E-2</v>
      </c>
      <c r="AH556" s="1">
        <f>(Table2[[#This Row],[Current Month High]]/Table2[[#This Row],[Close Price]])-1</f>
        <v>2.7155824508320769E-2</v>
      </c>
      <c r="AI556">
        <v>30.385779122541599</v>
      </c>
      <c r="AJ556">
        <v>39.923793395427602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-0.21</v>
      </c>
      <c r="AM556" t="s">
        <v>3227</v>
      </c>
      <c r="AN556">
        <v>-0.05</v>
      </c>
      <c r="AO556" t="s">
        <v>3227</v>
      </c>
      <c r="AP556">
        <v>4.1233065941885999E-2</v>
      </c>
      <c r="AQ556">
        <f>(Table2[[#This Row],[Sharpe Ratio]]-AVERAGE(Table2[Sharpe Ratio]))/_xlfn.STDEV.P(Table2[Sharpe Ratio])</f>
        <v>-0.25600853149813774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417</v>
      </c>
      <c r="AT556">
        <f>_xlfn.RANK.AVG(Table2[[#This Row],[6M Return vs Nifty Z-Score]],Table2[6M Return vs Nifty Z-Score])</f>
        <v>714</v>
      </c>
      <c r="AU556">
        <f>_xlfn.RANK.AVG(Table2[[#This Row],[Sharpe Ratio Z-Score]],Table2[Sharpe Ratio Z-Score])</f>
        <v>408</v>
      </c>
      <c r="AV556">
        <f>(Table2[[#This Row],[Rank 1Y]]+Table2[[#This Row],[Rank 6M]]+Table2[[#This Row],[Rank Sharpe]])/3</f>
        <v>513</v>
      </c>
    </row>
    <row r="557" spans="1:48" x14ac:dyDescent="0.3">
      <c r="A557" t="s">
        <v>2119</v>
      </c>
      <c r="B557" t="s">
        <v>2120</v>
      </c>
      <c r="C557" t="s">
        <v>3172</v>
      </c>
      <c r="D557" t="s">
        <v>282</v>
      </c>
      <c r="E557">
        <v>2982.8265566199998</v>
      </c>
      <c r="F557">
        <v>508.1</v>
      </c>
      <c r="G557">
        <v>-28.666337369380098</v>
      </c>
      <c r="H557">
        <f>(Table2[[#This Row],[1Y Return vs Nifty]]-AVERAGE(Table2[1Y Return vs Nifty]))/_xlfn.STDEV.P(Table2[1Y Return vs Nifty])</f>
        <v>-0.94814364036715981</v>
      </c>
      <c r="I557">
        <v>21.767888995557701</v>
      </c>
      <c r="J557">
        <f>(Table2[[#This Row],[1M Return vs Nifty]]-AVERAGE(Table2[1M Return vs Nifty]))/_xlfn.STDEV.P(Table2[1M Return vs Nifty])</f>
        <v>2.2054560411393465</v>
      </c>
      <c r="K557">
        <v>28.120435341971302</v>
      </c>
      <c r="L557">
        <f>(Table2[[#This Row],[6M Return vs Nifty]]-AVERAGE(Table2[6M Return vs Nifty]))/_xlfn.STDEV.P(Table2[6M Return vs Nifty])</f>
        <v>0.19973629676847179</v>
      </c>
      <c r="M557">
        <v>7.1143613307961697</v>
      </c>
      <c r="N557">
        <f>(Table2[[#This Row],[1W Return vs Nifty]]-AVERAGE(Table2[1W Return vs Nifty]))/_xlfn.STDEV.P(Table2[1W Return vs Nifty])</f>
        <v>2.3444135081221518</v>
      </c>
      <c r="O557">
        <v>460.9</v>
      </c>
      <c r="P557">
        <v>437.04486738642601</v>
      </c>
      <c r="Q557">
        <v>416.21011872105299</v>
      </c>
      <c r="R557">
        <v>69.628574832773495</v>
      </c>
      <c r="S557" s="1">
        <f>(Table2[[#This Row],[Close Price]]-Table2[[#This Row],[20D EMA]])/Table2[[#This Row],[20D EMA]]</f>
        <v>0.10240833152527673</v>
      </c>
      <c r="T557" s="1">
        <f>(Table2[[#This Row],[Close Price]]-Table2[[#This Row],[50D EMA]])/Table2[[#This Row],[50D EMA]]</f>
        <v>0.16258086506882266</v>
      </c>
      <c r="U557" s="1">
        <f>(Table2[[#This Row],[Close Price]]-Table2[[#This Row],[200D EMA]])/Table2[[#This Row],[200D EMA]]</f>
        <v>0.22077762443957372</v>
      </c>
      <c r="V557">
        <v>2.5723501857577298</v>
      </c>
      <c r="W557">
        <v>505.4</v>
      </c>
      <c r="X557">
        <v>527</v>
      </c>
      <c r="Y557">
        <v>460</v>
      </c>
      <c r="Z557">
        <v>534.5</v>
      </c>
      <c r="AA557">
        <v>428.55</v>
      </c>
      <c r="AB557">
        <v>534.5</v>
      </c>
      <c r="AC557" s="1">
        <f>(Table2[[#This Row],[Close Price]]/Table2[[#This Row],[Day Low]])-1</f>
        <v>5.342303126236736E-3</v>
      </c>
      <c r="AD557" s="1">
        <f>(Table2[[#This Row],[Day High]]/Table2[[#This Row],[Close Price]])-1</f>
        <v>3.7197402086203368E-2</v>
      </c>
      <c r="AE557" s="1">
        <f>(Table2[[#This Row],[Close Price]]/Table2[[#This Row],[Current Week Low]])-1</f>
        <v>0.10456521739130431</v>
      </c>
      <c r="AF557" s="1">
        <f>(Table2[[#This Row],[Current Week High]]/Table2[[#This Row],[Close Price]])-1</f>
        <v>5.1958275929935072E-2</v>
      </c>
      <c r="AG557" s="1">
        <f>(Table2[[#This Row],[Close Price]]/Table2[[#This Row],[Current Month Low]])-1</f>
        <v>0.18562594796406495</v>
      </c>
      <c r="AH557" s="1">
        <f>(Table2[[#This Row],[Current Month High]]/Table2[[#This Row],[Close Price]])-1</f>
        <v>5.1958275929935072E-2</v>
      </c>
      <c r="AI557">
        <v>5.4713639047431402</v>
      </c>
      <c r="AJ557">
        <v>53.574127247997502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0.05</v>
      </c>
      <c r="AM557" t="s">
        <v>3226</v>
      </c>
      <c r="AN557">
        <v>14.82</v>
      </c>
      <c r="AO557" t="s">
        <v>3226</v>
      </c>
      <c r="AP557">
        <v>-2.5974545567498002E-2</v>
      </c>
      <c r="AQ557">
        <f>(Table2[[#This Row],[Sharpe Ratio]]-AVERAGE(Table2[Sharpe Ratio]))/_xlfn.STDEV.P(Table2[Sharpe Ratio])</f>
        <v>-1.0377626895302061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2.7636995161326041</v>
      </c>
      <c r="AS557">
        <f>_xlfn.RANK.AVG(Table2[[#This Row],[1Y Return vs Nifty Z-Score]],Table2[1Y Return vs Nifty Z-Score])</f>
        <v>658</v>
      </c>
      <c r="AT557">
        <f>_xlfn.RANK.AVG(Table2[[#This Row],[6M Return vs Nifty Z-Score]],Table2[6M Return vs Nifty Z-Score])</f>
        <v>249</v>
      </c>
      <c r="AU557">
        <f>_xlfn.RANK.AVG(Table2[[#This Row],[Sharpe Ratio Z-Score]],Table2[Sharpe Ratio Z-Score])</f>
        <v>633</v>
      </c>
      <c r="AV557">
        <f>(Table2[[#This Row],[Rank 1Y]]+Table2[[#This Row],[Rank 6M]]+Table2[[#This Row],[Rank Sharpe]])/3</f>
        <v>513.33333333333337</v>
      </c>
    </row>
    <row r="558" spans="1:48" x14ac:dyDescent="0.3">
      <c r="A558" t="s">
        <v>388</v>
      </c>
      <c r="B558" t="s">
        <v>389</v>
      </c>
      <c r="C558" t="s">
        <v>3172</v>
      </c>
      <c r="D558" t="s">
        <v>54</v>
      </c>
      <c r="E558">
        <v>62810.811781800003</v>
      </c>
      <c r="F558">
        <v>29559</v>
      </c>
      <c r="G558">
        <v>2.1538975613508402</v>
      </c>
      <c r="H558">
        <f>(Table2[[#This Row],[1Y Return vs Nifty]]-AVERAGE(Table2[1Y Return vs Nifty]))/_xlfn.STDEV.P(Table2[1Y Return vs Nifty])</f>
        <v>-0.44127257360411809</v>
      </c>
      <c r="I558">
        <v>4.8551857353578898</v>
      </c>
      <c r="J558">
        <f>(Table2[[#This Row],[1M Return vs Nifty]]-AVERAGE(Table2[1M Return vs Nifty]))/_xlfn.STDEV.P(Table2[1M Return vs Nifty])</f>
        <v>0.58907561716782753</v>
      </c>
      <c r="K558">
        <v>-7.3969839880446404</v>
      </c>
      <c r="L558">
        <f>(Table2[[#This Row],[6M Return vs Nifty]]-AVERAGE(Table2[6M Return vs Nifty]))/_xlfn.STDEV.P(Table2[6M Return vs Nifty])</f>
        <v>-0.80781349894949517</v>
      </c>
      <c r="M558">
        <v>-2.1307198565094199</v>
      </c>
      <c r="N558">
        <f>(Table2[[#This Row],[1W Return vs Nifty]]-AVERAGE(Table2[1W Return vs Nifty]))/_xlfn.STDEV.P(Table2[1W Return vs Nifty])</f>
        <v>0.13832101456706963</v>
      </c>
      <c r="O558">
        <v>29366.16</v>
      </c>
      <c r="P558">
        <v>28655.175374226899</v>
      </c>
      <c r="Q558">
        <v>26805.2295977018</v>
      </c>
      <c r="R558">
        <v>50.537354018460199</v>
      </c>
      <c r="S558" s="1">
        <f>(Table2[[#This Row],[Close Price]]-Table2[[#This Row],[20D EMA]])/Table2[[#This Row],[20D EMA]]</f>
        <v>6.5667421276734902E-3</v>
      </c>
      <c r="T558" s="1">
        <f>(Table2[[#This Row],[Close Price]]-Table2[[#This Row],[50D EMA]])/Table2[[#This Row],[50D EMA]]</f>
        <v>3.1541409674498824E-2</v>
      </c>
      <c r="U558" s="1">
        <f>(Table2[[#This Row],[Close Price]]-Table2[[#This Row],[200D EMA]])/Table2[[#This Row],[200D EMA]]</f>
        <v>0.10273258030717632</v>
      </c>
      <c r="V558">
        <v>0.63617507037125098</v>
      </c>
      <c r="W558">
        <v>29507</v>
      </c>
      <c r="X558">
        <v>29811.200000000001</v>
      </c>
      <c r="Y558">
        <v>29389.55</v>
      </c>
      <c r="Z558">
        <v>30267.200000000001</v>
      </c>
      <c r="AA558">
        <v>29389.55</v>
      </c>
      <c r="AB558">
        <v>30380.9</v>
      </c>
      <c r="AC558" s="1">
        <f>(Table2[[#This Row],[Close Price]]/Table2[[#This Row],[Day Low]])-1</f>
        <v>1.7622936930219435E-3</v>
      </c>
      <c r="AD558" s="1">
        <f>(Table2[[#This Row],[Day High]]/Table2[[#This Row],[Close Price]])-1</f>
        <v>8.5320883656416768E-3</v>
      </c>
      <c r="AE558" s="1">
        <f>(Table2[[#This Row],[Close Price]]/Table2[[#This Row],[Current Week Low]])-1</f>
        <v>5.7656547990696527E-3</v>
      </c>
      <c r="AF558" s="1">
        <f>(Table2[[#This Row],[Current Week High]]/Table2[[#This Row],[Close Price]])-1</f>
        <v>2.3958861937142695E-2</v>
      </c>
      <c r="AG558" s="1">
        <f>(Table2[[#This Row],[Close Price]]/Table2[[#This Row],[Current Month Low]])-1</f>
        <v>5.7656547990696527E-3</v>
      </c>
      <c r="AH558" s="1">
        <f>(Table2[[#This Row],[Current Month High]]/Table2[[#This Row],[Close Price]])-1</f>
        <v>2.7805406136878874E-2</v>
      </c>
      <c r="AI558">
        <v>3.2545079332859599</v>
      </c>
      <c r="AJ558">
        <v>34.359090909090902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-0.11</v>
      </c>
      <c r="AM558" t="s">
        <v>3227</v>
      </c>
      <c r="AN558">
        <v>-1.32</v>
      </c>
      <c r="AO558" t="s">
        <v>3227</v>
      </c>
      <c r="AP558">
        <v>1.6914986076777001E-2</v>
      </c>
      <c r="AQ558">
        <f>(Table2[[#This Row],[Sharpe Ratio]]-AVERAGE(Table2[Sharpe Ratio]))/_xlfn.STDEV.P(Table2[Sharpe Ratio])</f>
        <v>-0.53887470726232867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-1.0605641480810446</v>
      </c>
      <c r="AS558">
        <f>_xlfn.RANK.AVG(Table2[[#This Row],[1Y Return vs Nifty Z-Score]],Table2[1Y Return vs Nifty Z-Score])</f>
        <v>460</v>
      </c>
      <c r="AT558">
        <f>_xlfn.RANK.AVG(Table2[[#This Row],[6M Return vs Nifty Z-Score]],Table2[6M Return vs Nifty Z-Score])</f>
        <v>598</v>
      </c>
      <c r="AU558">
        <f>_xlfn.RANK.AVG(Table2[[#This Row],[Sharpe Ratio Z-Score]],Table2[Sharpe Ratio Z-Score])</f>
        <v>482</v>
      </c>
      <c r="AV558">
        <f>(Table2[[#This Row],[Rank 1Y]]+Table2[[#This Row],[Rank 6M]]+Table2[[#This Row],[Rank Sharpe]])/3</f>
        <v>513.33333333333337</v>
      </c>
    </row>
    <row r="559" spans="1:48" x14ac:dyDescent="0.3">
      <c r="A559" t="s">
        <v>30</v>
      </c>
      <c r="B559" t="s">
        <v>31</v>
      </c>
      <c r="C559" t="s">
        <v>3167</v>
      </c>
      <c r="D559" t="s">
        <v>21</v>
      </c>
      <c r="E559">
        <v>805224.47893529001</v>
      </c>
      <c r="F559">
        <v>1944.1</v>
      </c>
      <c r="G559">
        <v>3.4090820779788502</v>
      </c>
      <c r="H559">
        <f>(Table2[[#This Row],[1Y Return vs Nifty]]-AVERAGE(Table2[1Y Return vs Nifty]))/_xlfn.STDEV.P(Table2[1Y Return vs Nifty])</f>
        <v>-0.42062974864325703</v>
      </c>
      <c r="I559">
        <v>2.7159633009464699</v>
      </c>
      <c r="J559">
        <f>(Table2[[#This Row],[1M Return vs Nifty]]-AVERAGE(Table2[1M Return vs Nifty]))/_xlfn.STDEV.P(Table2[1M Return vs Nifty])</f>
        <v>0.38462590783954687</v>
      </c>
      <c r="K559">
        <v>5.3777736528447102</v>
      </c>
      <c r="L559">
        <f>(Table2[[#This Row],[6M Return vs Nifty]]-AVERAGE(Table2[6M Return vs Nifty]))/_xlfn.STDEV.P(Table2[6M Return vs Nifty])</f>
        <v>-0.44542217958505348</v>
      </c>
      <c r="M559">
        <v>-0.80197817503259206</v>
      </c>
      <c r="N559">
        <f>(Table2[[#This Row],[1W Return vs Nifty]]-AVERAGE(Table2[1W Return vs Nifty]))/_xlfn.STDEV.P(Table2[1W Return vs Nifty])</f>
        <v>0.45538984176187991</v>
      </c>
      <c r="O559">
        <v>1902.39</v>
      </c>
      <c r="P559">
        <v>1819.7430293186701</v>
      </c>
      <c r="Q559">
        <v>1634.0423194591499</v>
      </c>
      <c r="R559">
        <v>62.491873212373797</v>
      </c>
      <c r="S559" s="1">
        <f>(Table2[[#This Row],[Close Price]]-Table2[[#This Row],[20D EMA]])/Table2[[#This Row],[20D EMA]]</f>
        <v>2.1925052171216104E-2</v>
      </c>
      <c r="T559" s="1">
        <f>(Table2[[#This Row],[Close Price]]-Table2[[#This Row],[50D EMA]])/Table2[[#This Row],[50D EMA]]</f>
        <v>6.8337654645606913E-2</v>
      </c>
      <c r="U559" s="1">
        <f>(Table2[[#This Row],[Close Price]]-Table2[[#This Row],[200D EMA]])/Table2[[#This Row],[200D EMA]]</f>
        <v>0.18974886809753844</v>
      </c>
      <c r="V559">
        <v>0.86339543408424202</v>
      </c>
      <c r="W559">
        <v>1935.65</v>
      </c>
      <c r="X559">
        <v>1958.6</v>
      </c>
      <c r="Y559">
        <v>1889</v>
      </c>
      <c r="Z559">
        <v>1958.6</v>
      </c>
      <c r="AA559">
        <v>1889</v>
      </c>
      <c r="AB559">
        <v>1975.75</v>
      </c>
      <c r="AC559" s="1">
        <f>(Table2[[#This Row],[Close Price]]/Table2[[#This Row],[Day Low]])-1</f>
        <v>4.3654586314674226E-3</v>
      </c>
      <c r="AD559" s="1">
        <f>(Table2[[#This Row],[Day High]]/Table2[[#This Row],[Close Price]])-1</f>
        <v>7.4584640707782146E-3</v>
      </c>
      <c r="AE559" s="1">
        <f>(Table2[[#This Row],[Close Price]]/Table2[[#This Row],[Current Week Low]])-1</f>
        <v>2.9168872419269354E-2</v>
      </c>
      <c r="AF559" s="1">
        <f>(Table2[[#This Row],[Current Week High]]/Table2[[#This Row],[Close Price]])-1</f>
        <v>7.4584640707782146E-3</v>
      </c>
      <c r="AG559" s="1">
        <f>(Table2[[#This Row],[Close Price]]/Table2[[#This Row],[Current Month Low]])-1</f>
        <v>2.9168872419269354E-2</v>
      </c>
      <c r="AH559" s="1">
        <f>(Table2[[#This Row],[Current Month High]]/Table2[[#This Row],[Close Price]])-1</f>
        <v>1.6280026747595322E-2</v>
      </c>
      <c r="AI559">
        <v>1.62800267475953</v>
      </c>
      <c r="AJ559">
        <v>43.831613213479798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0.03</v>
      </c>
      <c r="AM559" t="s">
        <v>3226</v>
      </c>
      <c r="AN559">
        <v>0.26</v>
      </c>
      <c r="AO559" t="s">
        <v>3226</v>
      </c>
      <c r="AP559">
        <v>-2.8299969787974999E-2</v>
      </c>
      <c r="AQ559">
        <f>(Table2[[#This Row],[Sharpe Ratio]]-AVERAGE(Table2[Sharpe Ratio]))/_xlfn.STDEV.P(Table2[Sharpe Ratio])</f>
        <v>-1.0648118587049289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-1.0908480373318126</v>
      </c>
      <c r="AS559">
        <f>_xlfn.RANK.AVG(Table2[[#This Row],[1Y Return vs Nifty Z-Score]],Table2[1Y Return vs Nifty Z-Score])</f>
        <v>444</v>
      </c>
      <c r="AT559">
        <f>_xlfn.RANK.AVG(Table2[[#This Row],[6M Return vs Nifty Z-Score]],Table2[6M Return vs Nifty Z-Score])</f>
        <v>463</v>
      </c>
      <c r="AU559">
        <f>_xlfn.RANK.AVG(Table2[[#This Row],[Sharpe Ratio Z-Score]],Table2[Sharpe Ratio Z-Score])</f>
        <v>637</v>
      </c>
      <c r="AV559">
        <f>(Table2[[#This Row],[Rank 1Y]]+Table2[[#This Row],[Rank 6M]]+Table2[[#This Row],[Rank Sharpe]])/3</f>
        <v>514.66666666666663</v>
      </c>
    </row>
    <row r="560" spans="1:48" x14ac:dyDescent="0.3">
      <c r="A560" t="s">
        <v>1251</v>
      </c>
      <c r="B560" t="s">
        <v>1252</v>
      </c>
      <c r="C560" t="s">
        <v>3182</v>
      </c>
      <c r="D560" t="s">
        <v>383</v>
      </c>
      <c r="E560">
        <v>9699.5544848299996</v>
      </c>
      <c r="F560">
        <v>660.1</v>
      </c>
      <c r="G560">
        <v>-25.283970890615201</v>
      </c>
      <c r="H560">
        <f>(Table2[[#This Row],[1Y Return vs Nifty]]-AVERAGE(Table2[1Y Return vs Nifty]))/_xlfn.STDEV.P(Table2[1Y Return vs Nifty])</f>
        <v>-0.89251707849544404</v>
      </c>
      <c r="I560">
        <v>-7.1672573308929302</v>
      </c>
      <c r="J560">
        <f>(Table2[[#This Row],[1M Return vs Nifty]]-AVERAGE(Table2[1M Return vs Nifty]))/_xlfn.STDEV.P(Table2[1M Return vs Nifty])</f>
        <v>-0.55993299024567256</v>
      </c>
      <c r="K560">
        <v>-4.8934823447695299</v>
      </c>
      <c r="L560">
        <f>(Table2[[#This Row],[6M Return vs Nifty]]-AVERAGE(Table2[6M Return vs Nifty]))/_xlfn.STDEV.P(Table2[6M Return vs Nifty])</f>
        <v>-0.73679475330741706</v>
      </c>
      <c r="M560">
        <v>-6.30650594198943</v>
      </c>
      <c r="N560">
        <f>(Table2[[#This Row],[1W Return vs Nifty]]-AVERAGE(Table2[1W Return vs Nifty]))/_xlfn.STDEV.P(Table2[1W Return vs Nifty])</f>
        <v>-0.85811916278025657</v>
      </c>
      <c r="O560">
        <v>673.86</v>
      </c>
      <c r="P560">
        <v>676.23035695558895</v>
      </c>
      <c r="Q560">
        <v>672.04332161509399</v>
      </c>
      <c r="R560">
        <v>38.8895762436293</v>
      </c>
      <c r="S560" s="1">
        <f>(Table2[[#This Row],[Close Price]]-Table2[[#This Row],[20D EMA]])/Table2[[#This Row],[20D EMA]]</f>
        <v>-2.0419671741904833E-2</v>
      </c>
      <c r="T560" s="1">
        <f>(Table2[[#This Row],[Close Price]]-Table2[[#This Row],[50D EMA]])/Table2[[#This Row],[50D EMA]]</f>
        <v>-2.3853346407292798E-2</v>
      </c>
      <c r="U560" s="1">
        <f>(Table2[[#This Row],[Close Price]]-Table2[[#This Row],[200D EMA]])/Table2[[#This Row],[200D EMA]]</f>
        <v>-1.7771654342745451E-2</v>
      </c>
      <c r="V560">
        <v>0.60803387944340703</v>
      </c>
      <c r="W560">
        <v>655.75</v>
      </c>
      <c r="X560">
        <v>667.9</v>
      </c>
      <c r="Y560">
        <v>649</v>
      </c>
      <c r="Z560">
        <v>685.45</v>
      </c>
      <c r="AA560">
        <v>649</v>
      </c>
      <c r="AB560">
        <v>707.7</v>
      </c>
      <c r="AC560" s="1">
        <f>(Table2[[#This Row],[Close Price]]/Table2[[#This Row],[Day Low]])-1</f>
        <v>6.6336256195196341E-3</v>
      </c>
      <c r="AD560" s="1">
        <f>(Table2[[#This Row],[Day High]]/Table2[[#This Row],[Close Price]])-1</f>
        <v>1.1816391455840014E-2</v>
      </c>
      <c r="AE560" s="1">
        <f>(Table2[[#This Row],[Close Price]]/Table2[[#This Row],[Current Week Low]])-1</f>
        <v>1.7103235747303547E-2</v>
      </c>
      <c r="AF560" s="1">
        <f>(Table2[[#This Row],[Current Week High]]/Table2[[#This Row],[Close Price]])-1</f>
        <v>3.8403272231480212E-2</v>
      </c>
      <c r="AG560" s="1">
        <f>(Table2[[#This Row],[Close Price]]/Table2[[#This Row],[Current Month Low]])-1</f>
        <v>1.7103235747303547E-2</v>
      </c>
      <c r="AH560" s="1">
        <f>(Table2[[#This Row],[Current Month High]]/Table2[[#This Row],[Close Price]])-1</f>
        <v>7.2110286320254513E-2</v>
      </c>
      <c r="AI560">
        <v>23.4509922738978</v>
      </c>
      <c r="AJ560">
        <v>11.8339686573485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-0.08</v>
      </c>
      <c r="AM560" t="s">
        <v>3227</v>
      </c>
      <c r="AN560">
        <v>-2.31</v>
      </c>
      <c r="AO560" t="s">
        <v>3227</v>
      </c>
      <c r="AP560">
        <v>6.8669783368456999E-2</v>
      </c>
      <c r="AQ560">
        <f>(Table2[[#This Row],[Sharpe Ratio]]-AVERAGE(Table2[Sharpe Ratio]))/_xlfn.STDEV.P(Table2[Sharpe Ratio])</f>
        <v>6.3133414618753464E-2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637</v>
      </c>
      <c r="AT560">
        <f>_xlfn.RANK.AVG(Table2[[#This Row],[6M Return vs Nifty Z-Score]],Table2[6M Return vs Nifty Z-Score])</f>
        <v>577</v>
      </c>
      <c r="AU560">
        <f>_xlfn.RANK.AVG(Table2[[#This Row],[Sharpe Ratio Z-Score]],Table2[Sharpe Ratio Z-Score])</f>
        <v>331</v>
      </c>
      <c r="AV560">
        <f>(Table2[[#This Row],[Rank 1Y]]+Table2[[#This Row],[Rank 6M]]+Table2[[#This Row],[Rank Sharpe]])/3</f>
        <v>515</v>
      </c>
    </row>
    <row r="561" spans="1:48" x14ac:dyDescent="0.3">
      <c r="A561" t="s">
        <v>424</v>
      </c>
      <c r="B561" t="s">
        <v>425</v>
      </c>
      <c r="C561" t="s">
        <v>3175</v>
      </c>
      <c r="D561" t="s">
        <v>127</v>
      </c>
      <c r="E561">
        <v>54605.544320579997</v>
      </c>
      <c r="F561">
        <v>132.19999999999999</v>
      </c>
      <c r="G561">
        <v>11.368024414549</v>
      </c>
      <c r="H561">
        <f>(Table2[[#This Row],[1Y Return vs Nifty]]-AVERAGE(Table2[1Y Return vs Nifty]))/_xlfn.STDEV.P(Table2[1Y Return vs Nifty])</f>
        <v>-0.28973659998589957</v>
      </c>
      <c r="I561">
        <v>-6.1335409751452499</v>
      </c>
      <c r="J561">
        <f>(Table2[[#This Row],[1M Return vs Nifty]]-AVERAGE(Table2[1M Return vs Nifty]))/_xlfn.STDEV.P(Table2[1M Return vs Nifty])</f>
        <v>-0.46113867832146582</v>
      </c>
      <c r="K561">
        <v>-3.8956592455888202</v>
      </c>
      <c r="L561">
        <f>(Table2[[#This Row],[6M Return vs Nifty]]-AVERAGE(Table2[6M Return vs Nifty]))/_xlfn.STDEV.P(Table2[6M Return vs Nifty])</f>
        <v>-0.70848874237794157</v>
      </c>
      <c r="M561">
        <v>-2.3801453062953</v>
      </c>
      <c r="N561">
        <f>(Table2[[#This Row],[1W Return vs Nifty]]-AVERAGE(Table2[1W Return vs Nifty]))/_xlfn.STDEV.P(Table2[1W Return vs Nifty])</f>
        <v>7.88022714293906E-2</v>
      </c>
      <c r="O561">
        <v>132.21</v>
      </c>
      <c r="P561">
        <v>137.52819093445501</v>
      </c>
      <c r="Q561">
        <v>133.26151048389599</v>
      </c>
      <c r="R561">
        <v>54.0475010909242</v>
      </c>
      <c r="S561" s="1">
        <f>(Table2[[#This Row],[Close Price]]-Table2[[#This Row],[20D EMA]])/Table2[[#This Row],[20D EMA]]</f>
        <v>-7.5637243778982875E-5</v>
      </c>
      <c r="T561" s="1">
        <f>(Table2[[#This Row],[Close Price]]-Table2[[#This Row],[50D EMA]])/Table2[[#This Row],[50D EMA]]</f>
        <v>-3.8742536335655005E-2</v>
      </c>
      <c r="U561" s="1">
        <f>(Table2[[#This Row],[Close Price]]-Table2[[#This Row],[200D EMA]])/Table2[[#This Row],[200D EMA]]</f>
        <v>-7.9656194803846177E-3</v>
      </c>
      <c r="V561">
        <v>0.56448509027967098</v>
      </c>
      <c r="W561">
        <v>131.41999999999999</v>
      </c>
      <c r="X561">
        <v>134.38999999999999</v>
      </c>
      <c r="Y561">
        <v>126.11</v>
      </c>
      <c r="Z561">
        <v>134.38999999999999</v>
      </c>
      <c r="AA561">
        <v>126.11</v>
      </c>
      <c r="AB561">
        <v>134.38999999999999</v>
      </c>
      <c r="AC561" s="1">
        <f>(Table2[[#This Row],[Close Price]]/Table2[[#This Row],[Day Low]])-1</f>
        <v>5.9351696849794244E-3</v>
      </c>
      <c r="AD561" s="1">
        <f>(Table2[[#This Row],[Day High]]/Table2[[#This Row],[Close Price]])-1</f>
        <v>1.6565809379727625E-2</v>
      </c>
      <c r="AE561" s="1">
        <f>(Table2[[#This Row],[Close Price]]/Table2[[#This Row],[Current Week Low]])-1</f>
        <v>4.829117437158037E-2</v>
      </c>
      <c r="AF561" s="1">
        <f>(Table2[[#This Row],[Current Week High]]/Table2[[#This Row],[Close Price]])-1</f>
        <v>1.6565809379727625E-2</v>
      </c>
      <c r="AG561" s="1">
        <f>(Table2[[#This Row],[Close Price]]/Table2[[#This Row],[Current Month Low]])-1</f>
        <v>4.829117437158037E-2</v>
      </c>
      <c r="AH561" s="1">
        <f>(Table2[[#This Row],[Current Month High]]/Table2[[#This Row],[Close Price]])-1</f>
        <v>1.6565809379727625E-2</v>
      </c>
      <c r="AI561">
        <v>32.639939485627799</v>
      </c>
      <c r="AJ561">
        <v>61.613691931540302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-0.05</v>
      </c>
      <c r="AM561" t="s">
        <v>3227</v>
      </c>
      <c r="AN561">
        <v>-1.37</v>
      </c>
      <c r="AO561" t="s">
        <v>3227</v>
      </c>
      <c r="AP561">
        <v>-5.8292240036239996E-3</v>
      </c>
      <c r="AQ561">
        <f>(Table2[[#This Row],[Sharpe Ratio]]-AVERAGE(Table2[Sharpe Ratio]))/_xlfn.STDEV.P(Table2[Sharpe Ratio])</f>
        <v>-0.80343374160661185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392</v>
      </c>
      <c r="AT561">
        <f>_xlfn.RANK.AVG(Table2[[#This Row],[6M Return vs Nifty Z-Score]],Table2[6M Return vs Nifty Z-Score])</f>
        <v>567</v>
      </c>
      <c r="AU561">
        <f>_xlfn.RANK.AVG(Table2[[#This Row],[Sharpe Ratio Z-Score]],Table2[Sharpe Ratio Z-Score])</f>
        <v>592</v>
      </c>
      <c r="AV561">
        <f>(Table2[[#This Row],[Rank 1Y]]+Table2[[#This Row],[Rank 6M]]+Table2[[#This Row],[Rank Sharpe]])/3</f>
        <v>517</v>
      </c>
    </row>
    <row r="562" spans="1:48" x14ac:dyDescent="0.3">
      <c r="A562" t="s">
        <v>1905</v>
      </c>
      <c r="B562" t="s">
        <v>1906</v>
      </c>
      <c r="C562" t="s">
        <v>3183</v>
      </c>
      <c r="D562" t="s">
        <v>417</v>
      </c>
      <c r="E562">
        <v>3830.1510895199999</v>
      </c>
      <c r="F562">
        <v>24.84</v>
      </c>
      <c r="G562">
        <v>-37.941732406328697</v>
      </c>
      <c r="H562">
        <f>(Table2[[#This Row],[1Y Return vs Nifty]]-AVERAGE(Table2[1Y Return vs Nifty]))/_xlfn.STDEV.P(Table2[1Y Return vs Nifty])</f>
        <v>-1.1006872334836078</v>
      </c>
      <c r="I562">
        <v>12.7846494631191</v>
      </c>
      <c r="J562">
        <f>(Table2[[#This Row],[1M Return vs Nifty]]-AVERAGE(Table2[1M Return vs Nifty]))/_xlfn.STDEV.P(Table2[1M Return vs Nifty])</f>
        <v>1.346910112632985</v>
      </c>
      <c r="K562">
        <v>19.7311309818753</v>
      </c>
      <c r="L562">
        <f>(Table2[[#This Row],[6M Return vs Nifty]]-AVERAGE(Table2[6M Return vs Nifty]))/_xlfn.STDEV.P(Table2[6M Return vs Nifty])</f>
        <v>-3.8249515649132759E-2</v>
      </c>
      <c r="M562">
        <v>-5.2991566511268502</v>
      </c>
      <c r="N562">
        <f>(Table2[[#This Row],[1W Return vs Nifty]]-AVERAGE(Table2[1W Return vs Nifty]))/_xlfn.STDEV.P(Table2[1W Return vs Nifty])</f>
        <v>-0.61774207317595775</v>
      </c>
      <c r="O562">
        <v>23.35</v>
      </c>
      <c r="P562">
        <v>21.9974027468066</v>
      </c>
      <c r="Q562">
        <v>23.8461826776668</v>
      </c>
      <c r="R562">
        <v>60.144052994030602</v>
      </c>
      <c r="S562" s="1">
        <f>(Table2[[#This Row],[Close Price]]-Table2[[#This Row],[20D EMA]])/Table2[[#This Row],[20D EMA]]</f>
        <v>6.3811563169164809E-2</v>
      </c>
      <c r="T562" s="1">
        <f>(Table2[[#This Row],[Close Price]]-Table2[[#This Row],[50D EMA]])/Table2[[#This Row],[50D EMA]]</f>
        <v>0.12922422187346935</v>
      </c>
      <c r="U562" s="1">
        <f>(Table2[[#This Row],[Close Price]]-Table2[[#This Row],[200D EMA]])/Table2[[#This Row],[200D EMA]]</f>
        <v>4.1676159902270735E-2</v>
      </c>
      <c r="V562">
        <v>2.1113388855006199</v>
      </c>
      <c r="W562">
        <v>24.41</v>
      </c>
      <c r="X562">
        <v>25.59</v>
      </c>
      <c r="Y562">
        <v>23.75</v>
      </c>
      <c r="Z562">
        <v>26.86</v>
      </c>
      <c r="AA562">
        <v>22.5</v>
      </c>
      <c r="AB562">
        <v>26.86</v>
      </c>
      <c r="AC562" s="1">
        <f>(Table2[[#This Row],[Close Price]]/Table2[[#This Row],[Day Low]])-1</f>
        <v>1.7615731257681233E-2</v>
      </c>
      <c r="AD562" s="1">
        <f>(Table2[[#This Row],[Day High]]/Table2[[#This Row],[Close Price]])-1</f>
        <v>3.0193236714975757E-2</v>
      </c>
      <c r="AE562" s="1">
        <f>(Table2[[#This Row],[Close Price]]/Table2[[#This Row],[Current Week Low]])-1</f>
        <v>4.589473684210521E-2</v>
      </c>
      <c r="AF562" s="1">
        <f>(Table2[[#This Row],[Current Week High]]/Table2[[#This Row],[Close Price]])-1</f>
        <v>8.1320450885668194E-2</v>
      </c>
      <c r="AG562" s="1">
        <f>(Table2[[#This Row],[Close Price]]/Table2[[#This Row],[Current Month Low]])-1</f>
        <v>0.10400000000000009</v>
      </c>
      <c r="AH562" s="1">
        <f>(Table2[[#This Row],[Current Month High]]/Table2[[#This Row],[Close Price]])-1</f>
        <v>8.1320450885668194E-2</v>
      </c>
      <c r="AI562">
        <v>81.763285024154499</v>
      </c>
      <c r="AJ562">
        <v>48.742514970059801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0.12</v>
      </c>
      <c r="AM562" t="s">
        <v>3226</v>
      </c>
      <c r="AN562">
        <v>19.079999999999998</v>
      </c>
      <c r="AO562" t="s">
        <v>3226</v>
      </c>
      <c r="AQ562">
        <f>(Table2[[#This Row],[Sharpe Ratio]]-AVERAGE(Table2[Sharpe Ratio]))/_xlfn.STDEV.P(Table2[Sharpe Ratio])</f>
        <v>-0.73562862250492922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693</v>
      </c>
      <c r="AT562">
        <f>_xlfn.RANK.AVG(Table2[[#This Row],[6M Return vs Nifty Z-Score]],Table2[6M Return vs Nifty Z-Score])</f>
        <v>318</v>
      </c>
      <c r="AU562">
        <f>_xlfn.RANK.AVG(Table2[[#This Row],[Sharpe Ratio Z-Score]],Table2[Sharpe Ratio Z-Score])</f>
        <v>551.5</v>
      </c>
      <c r="AV562">
        <f>(Table2[[#This Row],[Rank 1Y]]+Table2[[#This Row],[Rank 6M]]+Table2[[#This Row],[Rank Sharpe]])/3</f>
        <v>520.83333333333337</v>
      </c>
    </row>
    <row r="563" spans="1:48" x14ac:dyDescent="0.3">
      <c r="A563" t="s">
        <v>1003</v>
      </c>
      <c r="B563" t="s">
        <v>1004</v>
      </c>
      <c r="C563" t="s">
        <v>3168</v>
      </c>
      <c r="D563" t="s">
        <v>546</v>
      </c>
      <c r="E563">
        <v>14613.492747</v>
      </c>
      <c r="F563">
        <v>1846.5</v>
      </c>
      <c r="G563">
        <v>-14.1899247589251</v>
      </c>
      <c r="H563">
        <f>(Table2[[#This Row],[1Y Return vs Nifty]]-AVERAGE(Table2[1Y Return vs Nifty]))/_xlfn.STDEV.P(Table2[1Y Return vs Nifty])</f>
        <v>-0.71006386196005689</v>
      </c>
      <c r="I563">
        <v>-1.11306936919052</v>
      </c>
      <c r="J563">
        <f>(Table2[[#This Row],[1M Return vs Nifty]]-AVERAGE(Table2[1M Return vs Nifty]))/_xlfn.STDEV.P(Table2[1M Return vs Nifty])</f>
        <v>1.8677699824709161E-2</v>
      </c>
      <c r="K563">
        <v>22.565639995423599</v>
      </c>
      <c r="L563">
        <f>(Table2[[#This Row],[6M Return vs Nifty]]-AVERAGE(Table2[6M Return vs Nifty]))/_xlfn.STDEV.P(Table2[6M Return vs Nifty])</f>
        <v>4.2159169199988092E-2</v>
      </c>
      <c r="M563">
        <v>-5.9413300571679999</v>
      </c>
      <c r="N563">
        <f>(Table2[[#This Row],[1W Return vs Nifty]]-AVERAGE(Table2[1W Return vs Nifty]))/_xlfn.STDEV.P(Table2[1W Return vs Nifty])</f>
        <v>-0.77097965994516227</v>
      </c>
      <c r="O563">
        <v>1766.02</v>
      </c>
      <c r="P563">
        <v>1737.9023696514</v>
      </c>
      <c r="Q563">
        <v>1653.9608052833601</v>
      </c>
      <c r="R563">
        <v>66.019026975475995</v>
      </c>
      <c r="S563" s="1">
        <f>(Table2[[#This Row],[Close Price]]-Table2[[#This Row],[20D EMA]])/Table2[[#This Row],[20D EMA]]</f>
        <v>4.5571397832414137E-2</v>
      </c>
      <c r="T563" s="1">
        <f>(Table2[[#This Row],[Close Price]]-Table2[[#This Row],[50D EMA]])/Table2[[#This Row],[50D EMA]]</f>
        <v>6.2487762399669904E-2</v>
      </c>
      <c r="U563" s="1">
        <f>(Table2[[#This Row],[Close Price]]-Table2[[#This Row],[200D EMA]])/Table2[[#This Row],[200D EMA]]</f>
        <v>0.11641097787903971</v>
      </c>
      <c r="V563">
        <v>1.33332451809356</v>
      </c>
      <c r="W563">
        <v>1801.5</v>
      </c>
      <c r="X563">
        <v>1877.95</v>
      </c>
      <c r="Y563">
        <v>1770</v>
      </c>
      <c r="Z563">
        <v>1925</v>
      </c>
      <c r="AA563">
        <v>1704.45</v>
      </c>
      <c r="AB563">
        <v>1925</v>
      </c>
      <c r="AC563" s="1">
        <f>(Table2[[#This Row],[Close Price]]/Table2[[#This Row],[Day Low]])-1</f>
        <v>2.497918401332222E-2</v>
      </c>
      <c r="AD563" s="1">
        <f>(Table2[[#This Row],[Day High]]/Table2[[#This Row],[Close Price]])-1</f>
        <v>1.703222312483077E-2</v>
      </c>
      <c r="AE563" s="1">
        <f>(Table2[[#This Row],[Close Price]]/Table2[[#This Row],[Current Week Low]])-1</f>
        <v>4.3220338983050777E-2</v>
      </c>
      <c r="AF563" s="1">
        <f>(Table2[[#This Row],[Current Week High]]/Table2[[#This Row],[Close Price]])-1</f>
        <v>4.2512862171676158E-2</v>
      </c>
      <c r="AG563" s="1">
        <f>(Table2[[#This Row],[Close Price]]/Table2[[#This Row],[Current Month Low]])-1</f>
        <v>8.3340667077356212E-2</v>
      </c>
      <c r="AH563" s="1">
        <f>(Table2[[#This Row],[Current Month High]]/Table2[[#This Row],[Close Price]])-1</f>
        <v>4.2512862171676158E-2</v>
      </c>
      <c r="AI563">
        <v>7.1730300568643299</v>
      </c>
      <c r="AJ563">
        <v>41.277735271614297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-0.03</v>
      </c>
      <c r="AM563" t="s">
        <v>3227</v>
      </c>
      <c r="AN563">
        <v>7.35</v>
      </c>
      <c r="AO563" t="s">
        <v>3226</v>
      </c>
      <c r="AP563">
        <v>-7.2073347077659999E-2</v>
      </c>
      <c r="AQ563">
        <f>(Table2[[#This Row],[Sharpe Ratio]]-AVERAGE(Table2[Sharpe Ratio]))/_xlfn.STDEV.P(Table2[Sharpe Ratio])</f>
        <v>-1.5739806706711108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-2.9941873235516328</v>
      </c>
      <c r="AS563">
        <f>_xlfn.RANK.AVG(Table2[[#This Row],[1Y Return vs Nifty Z-Score]],Table2[1Y Return vs Nifty Z-Score])</f>
        <v>573</v>
      </c>
      <c r="AT563">
        <f>_xlfn.RANK.AVG(Table2[[#This Row],[6M Return vs Nifty Z-Score]],Table2[6M Return vs Nifty Z-Score])</f>
        <v>295</v>
      </c>
      <c r="AU563">
        <f>_xlfn.RANK.AVG(Table2[[#This Row],[Sharpe Ratio Z-Score]],Table2[Sharpe Ratio Z-Score])</f>
        <v>697</v>
      </c>
      <c r="AV563">
        <f>(Table2[[#This Row],[Rank 1Y]]+Table2[[#This Row],[Rank 6M]]+Table2[[#This Row],[Rank Sharpe]])/3</f>
        <v>521.66666666666663</v>
      </c>
    </row>
    <row r="564" spans="1:48" x14ac:dyDescent="0.3">
      <c r="A564" t="s">
        <v>394</v>
      </c>
      <c r="B564" t="s">
        <v>395</v>
      </c>
      <c r="C564" t="s">
        <v>3167</v>
      </c>
      <c r="D564" t="s">
        <v>258</v>
      </c>
      <c r="E564">
        <v>61147.634690749997</v>
      </c>
      <c r="F564">
        <v>5777.5</v>
      </c>
      <c r="G564">
        <v>-0.951010686496637</v>
      </c>
      <c r="H564">
        <f>(Table2[[#This Row],[1Y Return vs Nifty]]-AVERAGE(Table2[1Y Return vs Nifty]))/_xlfn.STDEV.P(Table2[1Y Return vs Nifty])</f>
        <v>-0.49233604405867287</v>
      </c>
      <c r="I564">
        <v>12.978919928254999</v>
      </c>
      <c r="J564">
        <f>(Table2[[#This Row],[1M Return vs Nifty]]-AVERAGE(Table2[1M Return vs Nifty]))/_xlfn.STDEV.P(Table2[1M Return vs Nifty])</f>
        <v>1.3654769243348417</v>
      </c>
      <c r="K564">
        <v>-3.1801681024021198</v>
      </c>
      <c r="L564">
        <f>(Table2[[#This Row],[6M Return vs Nifty]]-AVERAGE(Table2[6M Return vs Nifty]))/_xlfn.STDEV.P(Table2[6M Return vs Nifty])</f>
        <v>-0.6881918579546259</v>
      </c>
      <c r="M564">
        <v>-2.1299659157894402</v>
      </c>
      <c r="N564">
        <f>(Table2[[#This Row],[1W Return vs Nifty]]-AVERAGE(Table2[1W Return vs Nifty]))/_xlfn.STDEV.P(Table2[1W Return vs Nifty])</f>
        <v>0.13850092244772907</v>
      </c>
      <c r="O564">
        <v>5569.39</v>
      </c>
      <c r="P564">
        <v>5334.2691288835103</v>
      </c>
      <c r="Q564">
        <v>5015.8610524922697</v>
      </c>
      <c r="R564">
        <v>69.103193004602105</v>
      </c>
      <c r="S564" s="1">
        <f>(Table2[[#This Row],[Close Price]]-Table2[[#This Row],[20D EMA]])/Table2[[#This Row],[20D EMA]]</f>
        <v>3.7366749320841178E-2</v>
      </c>
      <c r="T564" s="1">
        <f>(Table2[[#This Row],[Close Price]]-Table2[[#This Row],[50D EMA]])/Table2[[#This Row],[50D EMA]]</f>
        <v>8.3091209012406936E-2</v>
      </c>
      <c r="U564" s="1">
        <f>(Table2[[#This Row],[Close Price]]-Table2[[#This Row],[200D EMA]])/Table2[[#This Row],[200D EMA]]</f>
        <v>0.15184610170357268</v>
      </c>
      <c r="V564">
        <v>0.734537115407223</v>
      </c>
      <c r="W564">
        <v>5684.6</v>
      </c>
      <c r="X564">
        <v>5810</v>
      </c>
      <c r="Y564">
        <v>5514.8</v>
      </c>
      <c r="Z564">
        <v>5810</v>
      </c>
      <c r="AA564">
        <v>5514.8</v>
      </c>
      <c r="AB564">
        <v>5837</v>
      </c>
      <c r="AC564" s="1">
        <f>(Table2[[#This Row],[Close Price]]/Table2[[#This Row],[Day Low]])-1</f>
        <v>1.634239876156629E-2</v>
      </c>
      <c r="AD564" s="1">
        <f>(Table2[[#This Row],[Day High]]/Table2[[#This Row],[Close Price]])-1</f>
        <v>5.6252704456944969E-3</v>
      </c>
      <c r="AE564" s="1">
        <f>(Table2[[#This Row],[Close Price]]/Table2[[#This Row],[Current Week Low]])-1</f>
        <v>4.7635453688257057E-2</v>
      </c>
      <c r="AF564" s="1">
        <f>(Table2[[#This Row],[Current Week High]]/Table2[[#This Row],[Close Price]])-1</f>
        <v>5.6252704456944969E-3</v>
      </c>
      <c r="AG564" s="1">
        <f>(Table2[[#This Row],[Close Price]]/Table2[[#This Row],[Current Month Low]])-1</f>
        <v>4.7635453688257057E-2</v>
      </c>
      <c r="AH564" s="1">
        <f>(Table2[[#This Row],[Current Month High]]/Table2[[#This Row],[Close Price]])-1</f>
        <v>1.0298572046733012E-2</v>
      </c>
      <c r="AI564">
        <v>3.85114668974468</v>
      </c>
      <c r="AJ564">
        <v>40.537582096813402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-0.03</v>
      </c>
      <c r="AM564" t="s">
        <v>3227</v>
      </c>
      <c r="AN564">
        <v>1.74</v>
      </c>
      <c r="AO564" t="s">
        <v>3226</v>
      </c>
      <c r="AP564">
        <v>2.6021683260440001E-3</v>
      </c>
      <c r="AQ564">
        <f>(Table2[[#This Row],[Sharpe Ratio]]-AVERAGE(Table2[Sharpe Ratio]))/_xlfn.STDEV.P(Table2[Sharpe Ratio])</f>
        <v>-0.70536038557316139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-0.38191044080388936</v>
      </c>
      <c r="AS564">
        <f>_xlfn.RANK.AVG(Table2[[#This Row],[1Y Return vs Nifty Z-Score]],Table2[1Y Return vs Nifty Z-Score])</f>
        <v>482</v>
      </c>
      <c r="AT564">
        <f>_xlfn.RANK.AVG(Table2[[#This Row],[6M Return vs Nifty Z-Score]],Table2[6M Return vs Nifty Z-Score])</f>
        <v>560</v>
      </c>
      <c r="AU564">
        <f>_xlfn.RANK.AVG(Table2[[#This Row],[Sharpe Ratio Z-Score]],Table2[Sharpe Ratio Z-Score])</f>
        <v>523</v>
      </c>
      <c r="AV564">
        <f>(Table2[[#This Row],[Rank 1Y]]+Table2[[#This Row],[Rank 6M]]+Table2[[#This Row],[Rank Sharpe]])/3</f>
        <v>521.66666666666663</v>
      </c>
    </row>
    <row r="565" spans="1:48" x14ac:dyDescent="0.3">
      <c r="A565" t="s">
        <v>1112</v>
      </c>
      <c r="B565" t="s">
        <v>1113</v>
      </c>
      <c r="C565" t="s">
        <v>3168</v>
      </c>
      <c r="D565" t="s">
        <v>24</v>
      </c>
      <c r="E565">
        <v>11647.206911150901</v>
      </c>
      <c r="F565">
        <v>105.77</v>
      </c>
      <c r="G565">
        <v>-25.750675062388598</v>
      </c>
      <c r="H565">
        <f>(Table2[[#This Row],[1Y Return vs Nifty]]-AVERAGE(Table2[1Y Return vs Nifty]))/_xlfn.STDEV.P(Table2[1Y Return vs Nifty])</f>
        <v>-0.90019251776257536</v>
      </c>
      <c r="I565">
        <v>-10.057158122139001</v>
      </c>
      <c r="J565">
        <f>(Table2[[#This Row],[1M Return vs Nifty]]-AVERAGE(Table2[1M Return vs Nifty]))/_xlfn.STDEV.P(Table2[1M Return vs Nifty])</f>
        <v>-0.83612651143057426</v>
      </c>
      <c r="K565">
        <v>-27.2005925818215</v>
      </c>
      <c r="L565">
        <f>(Table2[[#This Row],[6M Return vs Nifty]]-AVERAGE(Table2[6M Return vs Nifty]))/_xlfn.STDEV.P(Table2[6M Return vs Nifty])</f>
        <v>-1.3695976085364203</v>
      </c>
      <c r="M565">
        <v>-5.12209105832238</v>
      </c>
      <c r="N565">
        <f>(Table2[[#This Row],[1W Return vs Nifty]]-AVERAGE(Table2[1W Return vs Nifty]))/_xlfn.STDEV.P(Table2[1W Return vs Nifty])</f>
        <v>-0.57549008347042807</v>
      </c>
      <c r="O565">
        <v>108.01</v>
      </c>
      <c r="P565">
        <v>111.16504976816</v>
      </c>
      <c r="Q565">
        <v>114.846910062841</v>
      </c>
      <c r="R565">
        <v>40.068397055476296</v>
      </c>
      <c r="S565" s="1">
        <f>(Table2[[#This Row],[Close Price]]-Table2[[#This Row],[20D EMA]])/Table2[[#This Row],[20D EMA]]</f>
        <v>-2.0738820479585307E-2</v>
      </c>
      <c r="T565" s="1">
        <f>(Table2[[#This Row],[Close Price]]-Table2[[#This Row],[50D EMA]])/Table2[[#This Row],[50D EMA]]</f>
        <v>-4.8531888209573423E-2</v>
      </c>
      <c r="U565" s="1">
        <f>(Table2[[#This Row],[Close Price]]-Table2[[#This Row],[200D EMA]])/Table2[[#This Row],[200D EMA]]</f>
        <v>-7.9034865264327778E-2</v>
      </c>
      <c r="V565">
        <v>0.488589556350986</v>
      </c>
      <c r="W565">
        <v>105.5</v>
      </c>
      <c r="X565">
        <v>107.79</v>
      </c>
      <c r="Y565">
        <v>103.22</v>
      </c>
      <c r="Z565">
        <v>107.79</v>
      </c>
      <c r="AA565">
        <v>103.22</v>
      </c>
      <c r="AB565">
        <v>110.6</v>
      </c>
      <c r="AC565" s="1">
        <f>(Table2[[#This Row],[Close Price]]/Table2[[#This Row],[Day Low]])-1</f>
        <v>2.5592417061610639E-3</v>
      </c>
      <c r="AD565" s="1">
        <f>(Table2[[#This Row],[Day High]]/Table2[[#This Row],[Close Price]])-1</f>
        <v>1.9098042923324288E-2</v>
      </c>
      <c r="AE565" s="1">
        <f>(Table2[[#This Row],[Close Price]]/Table2[[#This Row],[Current Week Low]])-1</f>
        <v>2.470451462894796E-2</v>
      </c>
      <c r="AF565" s="1">
        <f>(Table2[[#This Row],[Current Week High]]/Table2[[#This Row],[Close Price]])-1</f>
        <v>1.9098042923324288E-2</v>
      </c>
      <c r="AG565" s="1">
        <f>(Table2[[#This Row],[Close Price]]/Table2[[#This Row],[Current Month Low]])-1</f>
        <v>2.470451462894796E-2</v>
      </c>
      <c r="AH565" s="1">
        <f>(Table2[[#This Row],[Current Month High]]/Table2[[#This Row],[Close Price]])-1</f>
        <v>4.566512243547316E-2</v>
      </c>
      <c r="AI565">
        <v>44.180769594402904</v>
      </c>
      <c r="AJ565">
        <v>11.9851773425092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-0.08</v>
      </c>
      <c r="AM565" t="s">
        <v>3227</v>
      </c>
      <c r="AN565">
        <v>-2.6</v>
      </c>
      <c r="AO565" t="s">
        <v>3227</v>
      </c>
      <c r="AP565">
        <v>0.106714636675866</v>
      </c>
      <c r="AQ565">
        <f>(Table2[[#This Row],[Sharpe Ratio]]-AVERAGE(Table2[Sharpe Ratio]))/_xlfn.STDEV.P(Table2[Sharpe Ratio])</f>
        <v>0.50566844297092639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639</v>
      </c>
      <c r="AT565">
        <f>_xlfn.RANK.AVG(Table2[[#This Row],[6M Return vs Nifty Z-Score]],Table2[6M Return vs Nifty Z-Score])</f>
        <v>718</v>
      </c>
      <c r="AU565">
        <f>_xlfn.RANK.AVG(Table2[[#This Row],[Sharpe Ratio Z-Score]],Table2[Sharpe Ratio Z-Score])</f>
        <v>209</v>
      </c>
      <c r="AV565">
        <f>(Table2[[#This Row],[Rank 1Y]]+Table2[[#This Row],[Rank 6M]]+Table2[[#This Row],[Rank Sharpe]])/3</f>
        <v>522</v>
      </c>
    </row>
    <row r="566" spans="1:48" x14ac:dyDescent="0.3">
      <c r="A566" t="s">
        <v>462</v>
      </c>
      <c r="B566" t="s">
        <v>463</v>
      </c>
      <c r="C566" t="s">
        <v>625</v>
      </c>
      <c r="D566" t="s">
        <v>464</v>
      </c>
      <c r="E566">
        <v>48367.157289269999</v>
      </c>
      <c r="F566">
        <v>43363.55</v>
      </c>
      <c r="G566">
        <v>-18.514367912350199</v>
      </c>
      <c r="H566">
        <f>(Table2[[#This Row],[1Y Return vs Nifty]]-AVERAGE(Table2[1Y Return vs Nifty]))/_xlfn.STDEV.P(Table2[1Y Return vs Nifty])</f>
        <v>-0.78118386215665259</v>
      </c>
      <c r="I566">
        <v>1.03286346906503</v>
      </c>
      <c r="J566">
        <f>(Table2[[#This Row],[1M Return vs Nifty]]-AVERAGE(Table2[1M Return vs Nifty]))/_xlfn.STDEV.P(Table2[1M Return vs Nifty])</f>
        <v>0.22376873568983741</v>
      </c>
      <c r="K566">
        <v>12.1519953217932</v>
      </c>
      <c r="L566">
        <f>(Table2[[#This Row],[6M Return vs Nifty]]-AVERAGE(Table2[6M Return vs Nifty]))/_xlfn.STDEV.P(Table2[6M Return vs Nifty])</f>
        <v>-0.25325265298521049</v>
      </c>
      <c r="M566">
        <v>2.8723228004249202</v>
      </c>
      <c r="N566">
        <f>(Table2[[#This Row],[1W Return vs Nifty]]-AVERAGE(Table2[1W Return vs Nifty]))/_xlfn.STDEV.P(Table2[1W Return vs Nifty])</f>
        <v>1.332163948640364</v>
      </c>
      <c r="O566">
        <v>41601.599999999999</v>
      </c>
      <c r="P566">
        <v>40855.295784944297</v>
      </c>
      <c r="Q566">
        <v>38824.0276928436</v>
      </c>
      <c r="R566">
        <v>72.136061142143603</v>
      </c>
      <c r="S566" s="1">
        <f>(Table2[[#This Row],[Close Price]]-Table2[[#This Row],[20D EMA]])/Table2[[#This Row],[20D EMA]]</f>
        <v>4.235293834852516E-2</v>
      </c>
      <c r="T566" s="1">
        <f>(Table2[[#This Row],[Close Price]]-Table2[[#This Row],[50D EMA]])/Table2[[#This Row],[50D EMA]]</f>
        <v>6.1393612917619106E-2</v>
      </c>
      <c r="U566" s="1">
        <f>(Table2[[#This Row],[Close Price]]-Table2[[#This Row],[200D EMA]])/Table2[[#This Row],[200D EMA]]</f>
        <v>0.1169255890468358</v>
      </c>
      <c r="V566">
        <v>1.1168485635999501</v>
      </c>
      <c r="W566">
        <v>43000</v>
      </c>
      <c r="X566">
        <v>43744.25</v>
      </c>
      <c r="Y566">
        <v>40040</v>
      </c>
      <c r="Z566">
        <v>43744.25</v>
      </c>
      <c r="AA566">
        <v>40040</v>
      </c>
      <c r="AB566">
        <v>43744.25</v>
      </c>
      <c r="AC566" s="1">
        <f>(Table2[[#This Row],[Close Price]]/Table2[[#This Row],[Day Low]])-1</f>
        <v>8.4546511627907606E-3</v>
      </c>
      <c r="AD566" s="1">
        <f>(Table2[[#This Row],[Day High]]/Table2[[#This Row],[Close Price]])-1</f>
        <v>8.7792627679237345E-3</v>
      </c>
      <c r="AE566" s="1">
        <f>(Table2[[#This Row],[Close Price]]/Table2[[#This Row],[Current Week Low]])-1</f>
        <v>8.3005744255744363E-2</v>
      </c>
      <c r="AF566" s="1">
        <f>(Table2[[#This Row],[Current Week High]]/Table2[[#This Row],[Close Price]])-1</f>
        <v>8.7792627679237345E-3</v>
      </c>
      <c r="AG566" s="1">
        <f>(Table2[[#This Row],[Close Price]]/Table2[[#This Row],[Current Month Low]])-1</f>
        <v>8.3005744255744363E-2</v>
      </c>
      <c r="AH566" s="1">
        <f>(Table2[[#This Row],[Current Month High]]/Table2[[#This Row],[Close Price]])-1</f>
        <v>8.7792627679237345E-3</v>
      </c>
      <c r="AI566">
        <v>0.87792627679237301</v>
      </c>
      <c r="AJ566">
        <v>31.1263514872218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-0.02</v>
      </c>
      <c r="AM566" t="s">
        <v>3227</v>
      </c>
      <c r="AN566">
        <v>4.92</v>
      </c>
      <c r="AO566" t="s">
        <v>3226</v>
      </c>
      <c r="AP566">
        <v>-1.729557491212E-3</v>
      </c>
      <c r="AQ566">
        <f>(Table2[[#This Row],[Sharpe Ratio]]-AVERAGE(Table2[Sharpe Ratio]))/_xlfn.STDEV.P(Table2[Sharpe Ratio])</f>
        <v>-0.75574671225614287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-0.23425054306780435</v>
      </c>
      <c r="AS566">
        <f>_xlfn.RANK.AVG(Table2[[#This Row],[1Y Return vs Nifty Z-Score]],Table2[1Y Return vs Nifty Z-Score])</f>
        <v>595</v>
      </c>
      <c r="AT566">
        <f>_xlfn.RANK.AVG(Table2[[#This Row],[6M Return vs Nifty Z-Score]],Table2[6M Return vs Nifty Z-Score])</f>
        <v>392</v>
      </c>
      <c r="AU566">
        <f>_xlfn.RANK.AVG(Table2[[#This Row],[Sharpe Ratio Z-Score]],Table2[Sharpe Ratio Z-Score])</f>
        <v>580</v>
      </c>
      <c r="AV566">
        <f>(Table2[[#This Row],[Rank 1Y]]+Table2[[#This Row],[Rank 6M]]+Table2[[#This Row],[Rank Sharpe]])/3</f>
        <v>522.33333333333337</v>
      </c>
    </row>
    <row r="567" spans="1:48" x14ac:dyDescent="0.3">
      <c r="A567" t="s">
        <v>1866</v>
      </c>
      <c r="B567" t="s">
        <v>1867</v>
      </c>
      <c r="C567" t="s">
        <v>3185</v>
      </c>
      <c r="D567" t="s">
        <v>620</v>
      </c>
      <c r="E567">
        <v>4052.76099488</v>
      </c>
      <c r="F567">
        <v>613.6</v>
      </c>
      <c r="G567">
        <v>-37.5671607706361</v>
      </c>
      <c r="H567">
        <f>(Table2[[#This Row],[1Y Return vs Nifty]]-AVERAGE(Table2[1Y Return vs Nifty]))/_xlfn.STDEV.P(Table2[1Y Return vs Nifty])</f>
        <v>-1.0945270103383464</v>
      </c>
      <c r="I567">
        <v>-0.63755867537716504</v>
      </c>
      <c r="J567">
        <f>(Table2[[#This Row],[1M Return vs Nifty]]-AVERAGE(Table2[1M Return vs Nifty]))/_xlfn.STDEV.P(Table2[1M Return vs Nifty])</f>
        <v>6.4123195145245004E-2</v>
      </c>
      <c r="K567">
        <v>-13.7214962419558</v>
      </c>
      <c r="L567">
        <f>(Table2[[#This Row],[6M Return vs Nifty]]-AVERAGE(Table2[6M Return vs Nifty]))/_xlfn.STDEV.P(Table2[6M Return vs Nifty])</f>
        <v>-0.98722577466229566</v>
      </c>
      <c r="M567">
        <v>-1.1930620991988901</v>
      </c>
      <c r="N567">
        <f>(Table2[[#This Row],[1W Return vs Nifty]]-AVERAGE(Table2[1W Return vs Nifty]))/_xlfn.STDEV.P(Table2[1W Return vs Nifty])</f>
        <v>0.36206807508686145</v>
      </c>
      <c r="O567">
        <v>610.28</v>
      </c>
      <c r="P567">
        <v>620.63756355876603</v>
      </c>
      <c r="Q567">
        <v>634.15173976161498</v>
      </c>
      <c r="R567">
        <v>55.5494487190455</v>
      </c>
      <c r="S567" s="1">
        <f>(Table2[[#This Row],[Close Price]]-Table2[[#This Row],[20D EMA]])/Table2[[#This Row],[20D EMA]]</f>
        <v>5.4401258438750251E-3</v>
      </c>
      <c r="T567" s="1">
        <f>(Table2[[#This Row],[Close Price]]-Table2[[#This Row],[50D EMA]])/Table2[[#This Row],[50D EMA]]</f>
        <v>-1.1339248495389607E-2</v>
      </c>
      <c r="U567" s="1">
        <f>(Table2[[#This Row],[Close Price]]-Table2[[#This Row],[200D EMA]])/Table2[[#This Row],[200D EMA]]</f>
        <v>-3.2408236819377947E-2</v>
      </c>
      <c r="V567">
        <v>0.55149166902963598</v>
      </c>
      <c r="W567">
        <v>612</v>
      </c>
      <c r="X567">
        <v>625.54999999999995</v>
      </c>
      <c r="Y567">
        <v>589.75</v>
      </c>
      <c r="Z567">
        <v>625.54999999999995</v>
      </c>
      <c r="AA567">
        <v>589.75</v>
      </c>
      <c r="AB567">
        <v>625.54999999999995</v>
      </c>
      <c r="AC567" s="1">
        <f>(Table2[[#This Row],[Close Price]]/Table2[[#This Row],[Day Low]])-1</f>
        <v>2.614379084967311E-3</v>
      </c>
      <c r="AD567" s="1">
        <f>(Table2[[#This Row],[Day High]]/Table2[[#This Row],[Close Price]])-1</f>
        <v>1.9475228161668801E-2</v>
      </c>
      <c r="AE567" s="1">
        <f>(Table2[[#This Row],[Close Price]]/Table2[[#This Row],[Current Week Low]])-1</f>
        <v>4.0440864773209073E-2</v>
      </c>
      <c r="AF567" s="1">
        <f>(Table2[[#This Row],[Current Week High]]/Table2[[#This Row],[Close Price]])-1</f>
        <v>1.9475228161668801E-2</v>
      </c>
      <c r="AG567" s="1">
        <f>(Table2[[#This Row],[Close Price]]/Table2[[#This Row],[Current Month Low]])-1</f>
        <v>4.0440864773209073E-2</v>
      </c>
      <c r="AH567" s="1">
        <f>(Table2[[#This Row],[Current Month High]]/Table2[[#This Row],[Close Price]])-1</f>
        <v>1.9475228161668801E-2</v>
      </c>
      <c r="AI567">
        <v>32.822685788787403</v>
      </c>
      <c r="AJ567">
        <v>11.240029006526401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-0.21</v>
      </c>
      <c r="AM567" t="s">
        <v>3227</v>
      </c>
      <c r="AN567">
        <v>-0.97</v>
      </c>
      <c r="AO567" t="s">
        <v>3227</v>
      </c>
      <c r="AP567">
        <v>0.103846981241752</v>
      </c>
      <c r="AQ567">
        <f>(Table2[[#This Row],[Sharpe Ratio]]-AVERAGE(Table2[Sharpe Ratio]))/_xlfn.STDEV.P(Table2[Sharpe Ratio])</f>
        <v>0.47231207887652821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691</v>
      </c>
      <c r="AT567">
        <f>_xlfn.RANK.AVG(Table2[[#This Row],[6M Return vs Nifty Z-Score]],Table2[6M Return vs Nifty Z-Score])</f>
        <v>664</v>
      </c>
      <c r="AU567">
        <f>_xlfn.RANK.AVG(Table2[[#This Row],[Sharpe Ratio Z-Score]],Table2[Sharpe Ratio Z-Score])</f>
        <v>215</v>
      </c>
      <c r="AV567">
        <f>(Table2[[#This Row],[Rank 1Y]]+Table2[[#This Row],[Rank 6M]]+Table2[[#This Row],[Rank Sharpe]])/3</f>
        <v>523.33333333333337</v>
      </c>
    </row>
    <row r="568" spans="1:48" x14ac:dyDescent="0.3">
      <c r="A568" t="s">
        <v>632</v>
      </c>
      <c r="B568" t="s">
        <v>633</v>
      </c>
      <c r="C568" t="s">
        <v>3174</v>
      </c>
      <c r="D568" t="s">
        <v>535</v>
      </c>
      <c r="E568">
        <v>30735.542343263998</v>
      </c>
      <c r="F568">
        <v>69.52</v>
      </c>
      <c r="G568">
        <v>-17.545316743510298</v>
      </c>
      <c r="H568">
        <f>(Table2[[#This Row],[1Y Return vs Nifty]]-AVERAGE(Table2[1Y Return vs Nifty]))/_xlfn.STDEV.P(Table2[1Y Return vs Nifty])</f>
        <v>-0.76524680000246081</v>
      </c>
      <c r="I568">
        <v>-8.5941664877433901</v>
      </c>
      <c r="J568">
        <f>(Table2[[#This Row],[1M Return vs Nifty]]-AVERAGE(Table2[1M Return vs Nifty]))/_xlfn.STDEV.P(Table2[1M Return vs Nifty])</f>
        <v>-0.69630551404832464</v>
      </c>
      <c r="K568">
        <v>-2.3200469222675899</v>
      </c>
      <c r="L568">
        <f>(Table2[[#This Row],[6M Return vs Nifty]]-AVERAGE(Table2[6M Return vs Nifty]))/_xlfn.STDEV.P(Table2[6M Return vs Nifty])</f>
        <v>-0.66379214266886855</v>
      </c>
      <c r="M568">
        <v>-3.8925792401516399</v>
      </c>
      <c r="N568">
        <f>(Table2[[#This Row],[1W Return vs Nifty]]-AVERAGE(Table2[1W Return vs Nifty]))/_xlfn.STDEV.P(Table2[1W Return vs Nifty])</f>
        <v>-0.28209982135697609</v>
      </c>
      <c r="O568">
        <v>70.319999999999993</v>
      </c>
      <c r="P568">
        <v>71.061592234267394</v>
      </c>
      <c r="Q568">
        <v>68.332367253641095</v>
      </c>
      <c r="R568">
        <v>42.0324341618199</v>
      </c>
      <c r="S568" s="1">
        <f>(Table2[[#This Row],[Close Price]]-Table2[[#This Row],[20D EMA]])/Table2[[#This Row],[20D EMA]]</f>
        <v>-1.1376564277588128E-2</v>
      </c>
      <c r="T568" s="1">
        <f>(Table2[[#This Row],[Close Price]]-Table2[[#This Row],[50D EMA]])/Table2[[#This Row],[50D EMA]]</f>
        <v>-2.1693747435116009E-2</v>
      </c>
      <c r="U568" s="1">
        <f>(Table2[[#This Row],[Close Price]]-Table2[[#This Row],[200D EMA]])/Table2[[#This Row],[200D EMA]]</f>
        <v>1.7380237127605405E-2</v>
      </c>
      <c r="V568">
        <v>0.38540760864829798</v>
      </c>
      <c r="W568">
        <v>68.900000000000006</v>
      </c>
      <c r="X568">
        <v>69.8</v>
      </c>
      <c r="Y568">
        <v>68.56</v>
      </c>
      <c r="Z568">
        <v>70.5</v>
      </c>
      <c r="AA568">
        <v>68.56</v>
      </c>
      <c r="AB568">
        <v>70.95</v>
      </c>
      <c r="AC568" s="1">
        <f>(Table2[[#This Row],[Close Price]]/Table2[[#This Row],[Day Low]])-1</f>
        <v>8.9985486211900945E-3</v>
      </c>
      <c r="AD568" s="1">
        <f>(Table2[[#This Row],[Day High]]/Table2[[#This Row],[Close Price]])-1</f>
        <v>4.0276179516685051E-3</v>
      </c>
      <c r="AE568" s="1">
        <f>(Table2[[#This Row],[Close Price]]/Table2[[#This Row],[Current Week Low]])-1</f>
        <v>1.4002333722286986E-2</v>
      </c>
      <c r="AF568" s="1">
        <f>(Table2[[#This Row],[Current Week High]]/Table2[[#This Row],[Close Price]])-1</f>
        <v>1.4096662830840101E-2</v>
      </c>
      <c r="AG568" s="1">
        <f>(Table2[[#This Row],[Close Price]]/Table2[[#This Row],[Current Month Low]])-1</f>
        <v>1.4002333722286986E-2</v>
      </c>
      <c r="AH568" s="1">
        <f>(Table2[[#This Row],[Current Month High]]/Table2[[#This Row],[Close Price]])-1</f>
        <v>2.0569620253164667E-2</v>
      </c>
      <c r="AI568">
        <v>15.074798619102401</v>
      </c>
      <c r="AJ568">
        <v>20.1728608470181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-0.04</v>
      </c>
      <c r="AM568" t="s">
        <v>3227</v>
      </c>
      <c r="AN568">
        <v>-0.71</v>
      </c>
      <c r="AO568" t="s">
        <v>3227</v>
      </c>
      <c r="AP568">
        <v>3.1657609455111001E-2</v>
      </c>
      <c r="AQ568">
        <f>(Table2[[#This Row],[Sharpe Ratio]]-AVERAGE(Table2[Sharpe Ratio]))/_xlfn.STDEV.P(Table2[Sharpe Ratio])</f>
        <v>-0.36738956045415555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585</v>
      </c>
      <c r="AT568">
        <f>_xlfn.RANK.AVG(Table2[[#This Row],[6M Return vs Nifty Z-Score]],Table2[6M Return vs Nifty Z-Score])</f>
        <v>546</v>
      </c>
      <c r="AU568">
        <f>_xlfn.RANK.AVG(Table2[[#This Row],[Sharpe Ratio Z-Score]],Table2[Sharpe Ratio Z-Score])</f>
        <v>440</v>
      </c>
      <c r="AV568">
        <f>(Table2[[#This Row],[Rank 1Y]]+Table2[[#This Row],[Rank 6M]]+Table2[[#This Row],[Rank Sharpe]])/3</f>
        <v>523.66666666666663</v>
      </c>
    </row>
    <row r="569" spans="1:48" x14ac:dyDescent="0.3">
      <c r="A569" t="s">
        <v>894</v>
      </c>
      <c r="B569" t="s">
        <v>895</v>
      </c>
      <c r="C569" t="s">
        <v>3168</v>
      </c>
      <c r="D569" t="s">
        <v>412</v>
      </c>
      <c r="E569">
        <v>17823.826617039998</v>
      </c>
      <c r="F569">
        <v>111.4</v>
      </c>
      <c r="G569">
        <v>-36.790469690488401</v>
      </c>
      <c r="H569">
        <f>(Table2[[#This Row],[1Y Return vs Nifty]]-AVERAGE(Table2[1Y Return vs Nifty]))/_xlfn.STDEV.P(Table2[1Y Return vs Nifty])</f>
        <v>-1.0817535114592944</v>
      </c>
      <c r="I569">
        <v>-3.2427397413177901</v>
      </c>
      <c r="J569">
        <f>(Table2[[#This Row],[1M Return vs Nifty]]-AVERAGE(Table2[1M Return vs Nifty]))/_xlfn.STDEV.P(Table2[1M Return vs Nifty])</f>
        <v>-0.18485910006224104</v>
      </c>
      <c r="K569">
        <v>-12.9731849042586</v>
      </c>
      <c r="L569">
        <f>(Table2[[#This Row],[6M Return vs Nifty]]-AVERAGE(Table2[6M Return vs Nifty]))/_xlfn.STDEV.P(Table2[6M Return vs Nifty])</f>
        <v>-0.96599785468239219</v>
      </c>
      <c r="M569">
        <v>-5.9038759360304196</v>
      </c>
      <c r="N569">
        <f>(Table2[[#This Row],[1W Return vs Nifty]]-AVERAGE(Table2[1W Return vs Nifty]))/_xlfn.STDEV.P(Table2[1W Return vs Nifty])</f>
        <v>-0.76204223107674152</v>
      </c>
      <c r="O569">
        <v>111.08</v>
      </c>
      <c r="P569">
        <v>112.19494017460001</v>
      </c>
      <c r="Q569">
        <v>114.06023211094799</v>
      </c>
      <c r="R569">
        <v>52.377429600852103</v>
      </c>
      <c r="S569" s="1">
        <f>(Table2[[#This Row],[Close Price]]-Table2[[#This Row],[20D EMA]])/Table2[[#This Row],[20D EMA]]</f>
        <v>2.880806625855306E-3</v>
      </c>
      <c r="T569" s="1">
        <f>(Table2[[#This Row],[Close Price]]-Table2[[#This Row],[50D EMA]])/Table2[[#This Row],[50D EMA]]</f>
        <v>-7.0853478183855604E-3</v>
      </c>
      <c r="U569" s="1">
        <f>(Table2[[#This Row],[Close Price]]-Table2[[#This Row],[200D EMA]])/Table2[[#This Row],[200D EMA]]</f>
        <v>-2.3323046619441755E-2</v>
      </c>
      <c r="V569">
        <v>1.31034050592358</v>
      </c>
      <c r="W569">
        <v>109.81</v>
      </c>
      <c r="X569">
        <v>112.35</v>
      </c>
      <c r="Y569">
        <v>107.89</v>
      </c>
      <c r="Z569">
        <v>112.35</v>
      </c>
      <c r="AA569">
        <v>107.89</v>
      </c>
      <c r="AB569">
        <v>114.7</v>
      </c>
      <c r="AC569" s="1">
        <f>(Table2[[#This Row],[Close Price]]/Table2[[#This Row],[Day Low]])-1</f>
        <v>1.4479555596029536E-2</v>
      </c>
      <c r="AD569" s="1">
        <f>(Table2[[#This Row],[Day High]]/Table2[[#This Row],[Close Price]])-1</f>
        <v>8.5278276481148829E-3</v>
      </c>
      <c r="AE569" s="1">
        <f>(Table2[[#This Row],[Close Price]]/Table2[[#This Row],[Current Week Low]])-1</f>
        <v>3.253313560107518E-2</v>
      </c>
      <c r="AF569" s="1">
        <f>(Table2[[#This Row],[Current Week High]]/Table2[[#This Row],[Close Price]])-1</f>
        <v>8.5278276481148829E-3</v>
      </c>
      <c r="AG569" s="1">
        <f>(Table2[[#This Row],[Close Price]]/Table2[[#This Row],[Current Month Low]])-1</f>
        <v>3.253313560107518E-2</v>
      </c>
      <c r="AH569" s="1">
        <f>(Table2[[#This Row],[Current Month High]]/Table2[[#This Row],[Close Price]])-1</f>
        <v>2.9622980251346576E-2</v>
      </c>
      <c r="AI569">
        <v>22.980251346499099</v>
      </c>
      <c r="AJ569">
        <v>6.6028708133971401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</v>
      </c>
      <c r="AM569" t="s">
        <v>3227</v>
      </c>
      <c r="AN569">
        <v>-0.49</v>
      </c>
      <c r="AO569" t="s">
        <v>3227</v>
      </c>
      <c r="AP569">
        <v>9.8688613325439004E-2</v>
      </c>
      <c r="AQ569">
        <f>(Table2[[#This Row],[Sharpe Ratio]]-AVERAGE(Table2[Sharpe Ratio]))/_xlfn.STDEV.P(Table2[Sharpe Ratio])</f>
        <v>0.41231031007875085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685</v>
      </c>
      <c r="AT569">
        <f>_xlfn.RANK.AVG(Table2[[#This Row],[6M Return vs Nifty Z-Score]],Table2[6M Return vs Nifty Z-Score])</f>
        <v>657</v>
      </c>
      <c r="AU569">
        <f>_xlfn.RANK.AVG(Table2[[#This Row],[Sharpe Ratio Z-Score]],Table2[Sharpe Ratio Z-Score])</f>
        <v>230</v>
      </c>
      <c r="AV569">
        <f>(Table2[[#This Row],[Rank 1Y]]+Table2[[#This Row],[Rank 6M]]+Table2[[#This Row],[Rank Sharpe]])/3</f>
        <v>524</v>
      </c>
    </row>
    <row r="570" spans="1:48" x14ac:dyDescent="0.3">
      <c r="A570" t="s">
        <v>1067</v>
      </c>
      <c r="B570" t="s">
        <v>1068</v>
      </c>
      <c r="C570" t="s">
        <v>3178</v>
      </c>
      <c r="D570" t="s">
        <v>338</v>
      </c>
      <c r="E570">
        <v>12647.836254899999</v>
      </c>
      <c r="F570">
        <v>912.45</v>
      </c>
      <c r="G570">
        <v>-11.1101516920367</v>
      </c>
      <c r="H570">
        <f>(Table2[[#This Row],[1Y Return vs Nifty]]-AVERAGE(Table2[1Y Return vs Nifty]))/_xlfn.STDEV.P(Table2[1Y Return vs Nifty])</f>
        <v>-0.65941376590107836</v>
      </c>
      <c r="I570">
        <v>-16.86735250193</v>
      </c>
      <c r="J570">
        <f>(Table2[[#This Row],[1M Return vs Nifty]]-AVERAGE(Table2[1M Return vs Nifty]))/_xlfn.STDEV.P(Table2[1M Return vs Nifty])</f>
        <v>-1.4869902266853396</v>
      </c>
      <c r="K570">
        <v>15.211611462355799</v>
      </c>
      <c r="L570">
        <f>(Table2[[#This Row],[6M Return vs Nifty]]-AVERAGE(Table2[6M Return vs Nifty]))/_xlfn.STDEV.P(Table2[6M Return vs Nifty])</f>
        <v>-0.1664581821157004</v>
      </c>
      <c r="M570">
        <v>-4.8886986357364703</v>
      </c>
      <c r="N570">
        <f>(Table2[[#This Row],[1W Return vs Nifty]]-AVERAGE(Table2[1W Return vs Nifty]))/_xlfn.STDEV.P(Table2[1W Return vs Nifty])</f>
        <v>-0.51979719542674063</v>
      </c>
      <c r="O570">
        <v>927.12</v>
      </c>
      <c r="P570">
        <v>908.47817474449096</v>
      </c>
      <c r="Q570">
        <v>818.80227080124496</v>
      </c>
      <c r="R570">
        <v>42.3112461863155</v>
      </c>
      <c r="S570" s="1">
        <f>(Table2[[#This Row],[Close Price]]-Table2[[#This Row],[20D EMA]])/Table2[[#This Row],[20D EMA]]</f>
        <v>-1.5823194408490768E-2</v>
      </c>
      <c r="T570" s="1">
        <f>(Table2[[#This Row],[Close Price]]-Table2[[#This Row],[50D EMA]])/Table2[[#This Row],[50D EMA]]</f>
        <v>4.3719545124198088E-3</v>
      </c>
      <c r="U570" s="1">
        <f>(Table2[[#This Row],[Close Price]]-Table2[[#This Row],[200D EMA]])/Table2[[#This Row],[200D EMA]]</f>
        <v>0.11437160415678307</v>
      </c>
      <c r="V570">
        <v>0.489689288964401</v>
      </c>
      <c r="W570">
        <v>894.05</v>
      </c>
      <c r="X570">
        <v>915</v>
      </c>
      <c r="Y570">
        <v>890.05</v>
      </c>
      <c r="Z570">
        <v>924.95</v>
      </c>
      <c r="AA570">
        <v>890.05</v>
      </c>
      <c r="AB570">
        <v>964</v>
      </c>
      <c r="AC570" s="1">
        <f>(Table2[[#This Row],[Close Price]]/Table2[[#This Row],[Day Low]])-1</f>
        <v>2.0580504446060077E-2</v>
      </c>
      <c r="AD570" s="1">
        <f>(Table2[[#This Row],[Day High]]/Table2[[#This Row],[Close Price]])-1</f>
        <v>2.7946736807495931E-3</v>
      </c>
      <c r="AE570" s="1">
        <f>(Table2[[#This Row],[Close Price]]/Table2[[#This Row],[Current Week Low]])-1</f>
        <v>2.5167125442391081E-2</v>
      </c>
      <c r="AF570" s="1">
        <f>(Table2[[#This Row],[Current Week High]]/Table2[[#This Row],[Close Price]])-1</f>
        <v>1.369938078798838E-2</v>
      </c>
      <c r="AG570" s="1">
        <f>(Table2[[#This Row],[Close Price]]/Table2[[#This Row],[Current Month Low]])-1</f>
        <v>2.5167125442391081E-2</v>
      </c>
      <c r="AH570" s="1">
        <f>(Table2[[#This Row],[Current Month High]]/Table2[[#This Row],[Close Price]])-1</f>
        <v>5.6496246369664105E-2</v>
      </c>
      <c r="AI570">
        <v>12.3349224615047</v>
      </c>
      <c r="AJ570">
        <v>40.995132504056201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0.03</v>
      </c>
      <c r="AM570" t="s">
        <v>3226</v>
      </c>
      <c r="AN570">
        <v>-3.56</v>
      </c>
      <c r="AO570" t="s">
        <v>3227</v>
      </c>
      <c r="AP570">
        <v>-4.8474109164356002E-2</v>
      </c>
      <c r="AQ570">
        <f>(Table2[[#This Row],[Sharpe Ratio]]-AVERAGE(Table2[Sharpe Ratio]))/_xlfn.STDEV.P(Table2[Sharpe Ratio])</f>
        <v>-1.2994760133744074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-4.1321353835032664</v>
      </c>
      <c r="AS570">
        <f>_xlfn.RANK.AVG(Table2[[#This Row],[1Y Return vs Nifty Z-Score]],Table2[1Y Return vs Nifty Z-Score])</f>
        <v>555</v>
      </c>
      <c r="AT570">
        <f>_xlfn.RANK.AVG(Table2[[#This Row],[6M Return vs Nifty Z-Score]],Table2[6M Return vs Nifty Z-Score])</f>
        <v>358</v>
      </c>
      <c r="AU570">
        <f>_xlfn.RANK.AVG(Table2[[#This Row],[Sharpe Ratio Z-Score]],Table2[Sharpe Ratio Z-Score])</f>
        <v>663</v>
      </c>
      <c r="AV570">
        <f>(Table2[[#This Row],[Rank 1Y]]+Table2[[#This Row],[Rank 6M]]+Table2[[#This Row],[Rank Sharpe]])/3</f>
        <v>525.33333333333337</v>
      </c>
    </row>
    <row r="571" spans="1:48" x14ac:dyDescent="0.3">
      <c r="A571" t="s">
        <v>430</v>
      </c>
      <c r="B571" t="s">
        <v>431</v>
      </c>
      <c r="C571" t="s">
        <v>3168</v>
      </c>
      <c r="D571" t="s">
        <v>51</v>
      </c>
      <c r="E571">
        <v>53742.074549819998</v>
      </c>
      <c r="F571">
        <v>722.9</v>
      </c>
      <c r="G571">
        <v>-26.416333523110701</v>
      </c>
      <c r="H571">
        <f>(Table2[[#This Row],[1Y Return vs Nifty]]-AVERAGE(Table2[1Y Return vs Nifty]))/_xlfn.STDEV.P(Table2[1Y Return vs Nifty])</f>
        <v>-0.91113996883958293</v>
      </c>
      <c r="I571">
        <v>12.7716819237196</v>
      </c>
      <c r="J571">
        <f>(Table2[[#This Row],[1M Return vs Nifty]]-AVERAGE(Table2[1M Return vs Nifty]))/_xlfn.STDEV.P(Table2[1M Return vs Nifty])</f>
        <v>1.345670779304069</v>
      </c>
      <c r="K571">
        <v>10.038809955701</v>
      </c>
      <c r="L571">
        <f>(Table2[[#This Row],[6M Return vs Nifty]]-AVERAGE(Table2[6M Return vs Nifty]))/_xlfn.STDEV.P(Table2[6M Return vs Nifty])</f>
        <v>-0.3131989983020575</v>
      </c>
      <c r="M571">
        <v>0.58399981206007601</v>
      </c>
      <c r="N571">
        <f>(Table2[[#This Row],[1W Return vs Nifty]]-AVERAGE(Table2[1W Return vs Nifty]))/_xlfn.STDEV.P(Table2[1W Return vs Nifty])</f>
        <v>0.7861165894897526</v>
      </c>
      <c r="O571">
        <v>682.31</v>
      </c>
      <c r="P571">
        <v>660.86550201396597</v>
      </c>
      <c r="Q571">
        <v>656.85762864107198</v>
      </c>
      <c r="R571">
        <v>82.690585671856795</v>
      </c>
      <c r="S571" s="1">
        <f>(Table2[[#This Row],[Close Price]]-Table2[[#This Row],[20D EMA]])/Table2[[#This Row],[20D EMA]]</f>
        <v>5.9489088537468357E-2</v>
      </c>
      <c r="T571" s="1">
        <f>(Table2[[#This Row],[Close Price]]-Table2[[#This Row],[50D EMA]])/Table2[[#This Row],[50D EMA]]</f>
        <v>9.3868567502745887E-2</v>
      </c>
      <c r="U571" s="1">
        <f>(Table2[[#This Row],[Close Price]]-Table2[[#This Row],[200D EMA]])/Table2[[#This Row],[200D EMA]]</f>
        <v>0.10054290074328369</v>
      </c>
      <c r="V571">
        <v>1.3685697044657299</v>
      </c>
      <c r="W571">
        <v>717.25</v>
      </c>
      <c r="X571">
        <v>728.65</v>
      </c>
      <c r="Y571">
        <v>696.85</v>
      </c>
      <c r="Z571">
        <v>728.65</v>
      </c>
      <c r="AA571">
        <v>671.1</v>
      </c>
      <c r="AB571">
        <v>728.65</v>
      </c>
      <c r="AC571" s="1">
        <f>(Table2[[#This Row],[Close Price]]/Table2[[#This Row],[Day Low]])-1</f>
        <v>7.8773091669570583E-3</v>
      </c>
      <c r="AD571" s="1">
        <f>(Table2[[#This Row],[Day High]]/Table2[[#This Row],[Close Price]])-1</f>
        <v>7.9540738691381563E-3</v>
      </c>
      <c r="AE571" s="1">
        <f>(Table2[[#This Row],[Close Price]]/Table2[[#This Row],[Current Week Low]])-1</f>
        <v>3.7382506995766507E-2</v>
      </c>
      <c r="AF571" s="1">
        <f>(Table2[[#This Row],[Current Week High]]/Table2[[#This Row],[Close Price]])-1</f>
        <v>7.9540738691381563E-3</v>
      </c>
      <c r="AG571" s="1">
        <f>(Table2[[#This Row],[Close Price]]/Table2[[#This Row],[Current Month Low]])-1</f>
        <v>7.7186708389211711E-2</v>
      </c>
      <c r="AH571" s="1">
        <f>(Table2[[#This Row],[Current Month High]]/Table2[[#This Row],[Close Price]])-1</f>
        <v>7.9540738691381563E-3</v>
      </c>
      <c r="AI571">
        <v>12.5190206114262</v>
      </c>
      <c r="AJ571">
        <v>30.558063933537898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0.06</v>
      </c>
      <c r="AM571" t="s">
        <v>3226</v>
      </c>
      <c r="AN571">
        <v>14.28</v>
      </c>
      <c r="AO571" t="s">
        <v>3226</v>
      </c>
      <c r="AP571">
        <v>5.1237325974280001E-3</v>
      </c>
      <c r="AQ571">
        <f>(Table2[[#This Row],[Sharpe Ratio]]-AVERAGE(Table2[Sharpe Ratio]))/_xlfn.STDEV.P(Table2[Sharpe Ratio])</f>
        <v>-0.67602972927354998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0.23141867237863112</v>
      </c>
      <c r="AS571">
        <f>_xlfn.RANK.AVG(Table2[[#This Row],[1Y Return vs Nifty Z-Score]],Table2[1Y Return vs Nifty Z-Score])</f>
        <v>644</v>
      </c>
      <c r="AT571">
        <f>_xlfn.RANK.AVG(Table2[[#This Row],[6M Return vs Nifty Z-Score]],Table2[6M Return vs Nifty Z-Score])</f>
        <v>417</v>
      </c>
      <c r="AU571">
        <f>_xlfn.RANK.AVG(Table2[[#This Row],[Sharpe Ratio Z-Score]],Table2[Sharpe Ratio Z-Score])</f>
        <v>516</v>
      </c>
      <c r="AV571">
        <f>(Table2[[#This Row],[Rank 1Y]]+Table2[[#This Row],[Rank 6M]]+Table2[[#This Row],[Rank Sharpe]])/3</f>
        <v>525.66666666666663</v>
      </c>
    </row>
    <row r="572" spans="1:48" x14ac:dyDescent="0.3">
      <c r="A572" t="s">
        <v>1541</v>
      </c>
      <c r="B572" t="s">
        <v>1542</v>
      </c>
      <c r="C572" t="s">
        <v>3180</v>
      </c>
      <c r="D572" t="s">
        <v>1543</v>
      </c>
      <c r="E572">
        <v>6572.5779782500003</v>
      </c>
      <c r="F572">
        <v>503.5</v>
      </c>
      <c r="G572">
        <v>-10.3264840339916</v>
      </c>
      <c r="H572">
        <f>(Table2[[#This Row],[1Y Return vs Nifty]]-AVERAGE(Table2[1Y Return vs Nifty]))/_xlfn.STDEV.P(Table2[1Y Return vs Nifty])</f>
        <v>-0.64652552988620782</v>
      </c>
      <c r="I572">
        <v>-4.2944938508739297</v>
      </c>
      <c r="J572">
        <f>(Table2[[#This Row],[1M Return vs Nifty]]-AVERAGE(Table2[1M Return vs Nifty]))/_xlfn.STDEV.P(Table2[1M Return vs Nifty])</f>
        <v>-0.28537731571134928</v>
      </c>
      <c r="K572">
        <v>-11.336574663702001</v>
      </c>
      <c r="L572">
        <f>(Table2[[#This Row],[6M Return vs Nifty]]-AVERAGE(Table2[6M Return vs Nifty]))/_xlfn.STDEV.P(Table2[6M Return vs Nifty])</f>
        <v>-0.91957088040756962</v>
      </c>
      <c r="M572">
        <v>-1.0013275450515999</v>
      </c>
      <c r="N572">
        <f>(Table2[[#This Row],[1W Return vs Nifty]]-AVERAGE(Table2[1W Return vs Nifty]))/_xlfn.STDEV.P(Table2[1W Return vs Nifty])</f>
        <v>0.40782042188509904</v>
      </c>
      <c r="O572">
        <v>508.4</v>
      </c>
      <c r="P572">
        <v>510.35563143218701</v>
      </c>
      <c r="Q572">
        <v>504.801915374305</v>
      </c>
      <c r="R572">
        <v>44.831654681321503</v>
      </c>
      <c r="S572" s="1">
        <f>(Table2[[#This Row],[Close Price]]-Table2[[#This Row],[20D EMA]])/Table2[[#This Row],[20D EMA]]</f>
        <v>-9.638080251770216E-3</v>
      </c>
      <c r="T572" s="1">
        <f>(Table2[[#This Row],[Close Price]]-Table2[[#This Row],[50D EMA]])/Table2[[#This Row],[50D EMA]]</f>
        <v>-1.343304748680518E-2</v>
      </c>
      <c r="U572" s="1">
        <f>(Table2[[#This Row],[Close Price]]-Table2[[#This Row],[200D EMA]])/Table2[[#This Row],[200D EMA]]</f>
        <v>-2.5790618748735158E-3</v>
      </c>
      <c r="V572">
        <v>0.33813293916154202</v>
      </c>
      <c r="W572">
        <v>502</v>
      </c>
      <c r="X572">
        <v>514.79999999999995</v>
      </c>
      <c r="Y572">
        <v>486.25</v>
      </c>
      <c r="Z572">
        <v>524.4</v>
      </c>
      <c r="AA572">
        <v>486.25</v>
      </c>
      <c r="AB572">
        <v>524.4</v>
      </c>
      <c r="AC572" s="1">
        <f>(Table2[[#This Row],[Close Price]]/Table2[[#This Row],[Day Low]])-1</f>
        <v>2.9880478087649376E-3</v>
      </c>
      <c r="AD572" s="1">
        <f>(Table2[[#This Row],[Day High]]/Table2[[#This Row],[Close Price]])-1</f>
        <v>2.244289970208535E-2</v>
      </c>
      <c r="AE572" s="1">
        <f>(Table2[[#This Row],[Close Price]]/Table2[[#This Row],[Current Week Low]])-1</f>
        <v>3.5475578406169772E-2</v>
      </c>
      <c r="AF572" s="1">
        <f>(Table2[[#This Row],[Current Week High]]/Table2[[#This Row],[Close Price]])-1</f>
        <v>4.1509433962264142E-2</v>
      </c>
      <c r="AG572" s="1">
        <f>(Table2[[#This Row],[Close Price]]/Table2[[#This Row],[Current Month Low]])-1</f>
        <v>3.5475578406169772E-2</v>
      </c>
      <c r="AH572" s="1">
        <f>(Table2[[#This Row],[Current Month High]]/Table2[[#This Row],[Close Price]])-1</f>
        <v>4.1509433962264142E-2</v>
      </c>
      <c r="AI572">
        <v>32.939424031777499</v>
      </c>
      <c r="AJ572">
        <v>28.7559135660401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-0.05</v>
      </c>
      <c r="AM572" t="s">
        <v>3227</v>
      </c>
      <c r="AN572">
        <v>-4.34</v>
      </c>
      <c r="AO572" t="s">
        <v>3227</v>
      </c>
      <c r="AP572">
        <v>4.3316018641942997E-2</v>
      </c>
      <c r="AQ572">
        <f>(Table2[[#This Row],[Sharpe Ratio]]-AVERAGE(Table2[Sharpe Ratio]))/_xlfn.STDEV.P(Table2[Sharpe Ratio])</f>
        <v>-0.23177977380710868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545</v>
      </c>
      <c r="AT572">
        <f>_xlfn.RANK.AVG(Table2[[#This Row],[6M Return vs Nifty Z-Score]],Table2[6M Return vs Nifty Z-Score])</f>
        <v>634</v>
      </c>
      <c r="AU572">
        <f>_xlfn.RANK.AVG(Table2[[#This Row],[Sharpe Ratio Z-Score]],Table2[Sharpe Ratio Z-Score])</f>
        <v>399</v>
      </c>
      <c r="AV572">
        <f>(Table2[[#This Row],[Rank 1Y]]+Table2[[#This Row],[Rank 6M]]+Table2[[#This Row],[Rank Sharpe]])/3</f>
        <v>526</v>
      </c>
    </row>
    <row r="573" spans="1:48" x14ac:dyDescent="0.3">
      <c r="A573" t="s">
        <v>300</v>
      </c>
      <c r="B573" t="s">
        <v>301</v>
      </c>
      <c r="C573" t="s">
        <v>3169</v>
      </c>
      <c r="D573" t="s">
        <v>27</v>
      </c>
      <c r="E573">
        <v>93467.454114239998</v>
      </c>
      <c r="F573">
        <v>13.41</v>
      </c>
      <c r="G573">
        <v>-4.4312180096933398</v>
      </c>
      <c r="H573">
        <f>(Table2[[#This Row],[1Y Return vs Nifty]]-AVERAGE(Table2[1Y Return vs Nifty]))/_xlfn.STDEV.P(Table2[1Y Return vs Nifty])</f>
        <v>-0.54957170116608689</v>
      </c>
      <c r="I573">
        <v>-20.806945082730198</v>
      </c>
      <c r="J573">
        <f>(Table2[[#This Row],[1M Return vs Nifty]]-AVERAGE(Table2[1M Return vs Nifty]))/_xlfn.STDEV.P(Table2[1M Return vs Nifty])</f>
        <v>-1.8635048635272349</v>
      </c>
      <c r="K573">
        <v>-7.1237077278020404</v>
      </c>
      <c r="L573">
        <f>(Table2[[#This Row],[6M Return vs Nifty]]-AVERAGE(Table2[6M Return vs Nifty]))/_xlfn.STDEV.P(Table2[6M Return vs Nifty])</f>
        <v>-0.80006126228996644</v>
      </c>
      <c r="M573">
        <v>-9.1084396834217696</v>
      </c>
      <c r="N573">
        <f>(Table2[[#This Row],[1W Return vs Nifty]]-AVERAGE(Table2[1W Return vs Nifty]))/_xlfn.STDEV.P(Table2[1W Return vs Nifty])</f>
        <v>-1.5267260542914052</v>
      </c>
      <c r="O573">
        <v>14.61</v>
      </c>
      <c r="P573">
        <v>15.244831996311699</v>
      </c>
      <c r="Q573">
        <v>14.3396629007801</v>
      </c>
      <c r="R573">
        <v>31.694243909457001</v>
      </c>
      <c r="S573" s="1">
        <f>(Table2[[#This Row],[Close Price]]-Table2[[#This Row],[20D EMA]])/Table2[[#This Row],[20D EMA]]</f>
        <v>-8.2135523613962994E-2</v>
      </c>
      <c r="T573" s="1">
        <f>(Table2[[#This Row],[Close Price]]-Table2[[#This Row],[50D EMA]])/Table2[[#This Row],[50D EMA]]</f>
        <v>-0.12035763967458706</v>
      </c>
      <c r="U573" s="1">
        <f>(Table2[[#This Row],[Close Price]]-Table2[[#This Row],[200D EMA]])/Table2[[#This Row],[200D EMA]]</f>
        <v>-6.4831572904654869E-2</v>
      </c>
      <c r="V573">
        <v>1.28049416003519</v>
      </c>
      <c r="W573">
        <v>13.36</v>
      </c>
      <c r="X573">
        <v>13.66</v>
      </c>
      <c r="Y573">
        <v>12.83</v>
      </c>
      <c r="Z573">
        <v>13.77</v>
      </c>
      <c r="AA573">
        <v>12.83</v>
      </c>
      <c r="AB573">
        <v>15.58</v>
      </c>
      <c r="AC573" s="1">
        <f>(Table2[[#This Row],[Close Price]]/Table2[[#This Row],[Day Low]])-1</f>
        <v>3.7425149700598404E-3</v>
      </c>
      <c r="AD573" s="1">
        <f>(Table2[[#This Row],[Day High]]/Table2[[#This Row],[Close Price]])-1</f>
        <v>1.8642803877703118E-2</v>
      </c>
      <c r="AE573" s="1">
        <f>(Table2[[#This Row],[Close Price]]/Table2[[#This Row],[Current Week Low]])-1</f>
        <v>4.5206547155105303E-2</v>
      </c>
      <c r="AF573" s="1">
        <f>(Table2[[#This Row],[Current Week High]]/Table2[[#This Row],[Close Price]])-1</f>
        <v>2.6845637583892579E-2</v>
      </c>
      <c r="AG573" s="1">
        <f>(Table2[[#This Row],[Close Price]]/Table2[[#This Row],[Current Month Low]])-1</f>
        <v>4.5206547155105303E-2</v>
      </c>
      <c r="AH573" s="1">
        <f>(Table2[[#This Row],[Current Month High]]/Table2[[#This Row],[Close Price]])-1</f>
        <v>0.16181953765846391</v>
      </c>
      <c r="AI573">
        <v>43.027591349738898</v>
      </c>
      <c r="AJ573">
        <v>30.194174757281498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-0.3</v>
      </c>
      <c r="AM573" t="s">
        <v>3227</v>
      </c>
      <c r="AN573">
        <v>-16.03</v>
      </c>
      <c r="AO573" t="s">
        <v>3227</v>
      </c>
      <c r="AP573">
        <v>1.7795477495525999E-2</v>
      </c>
      <c r="AQ573">
        <f>(Table2[[#This Row],[Sharpe Ratio]]-AVERAGE(Table2[Sharpe Ratio]))/_xlfn.STDEV.P(Table2[Sharpe Ratio])</f>
        <v>-0.52863289369003008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506</v>
      </c>
      <c r="AT573">
        <f>_xlfn.RANK.AVG(Table2[[#This Row],[6M Return vs Nifty Z-Score]],Table2[6M Return vs Nifty Z-Score])</f>
        <v>595</v>
      </c>
      <c r="AU573">
        <f>_xlfn.RANK.AVG(Table2[[#This Row],[Sharpe Ratio Z-Score]],Table2[Sharpe Ratio Z-Score])</f>
        <v>479</v>
      </c>
      <c r="AV573">
        <f>(Table2[[#This Row],[Rank 1Y]]+Table2[[#This Row],[Rank 6M]]+Table2[[#This Row],[Rank Sharpe]])/3</f>
        <v>526.66666666666663</v>
      </c>
    </row>
    <row r="574" spans="1:48" x14ac:dyDescent="0.3">
      <c r="A574" t="s">
        <v>898</v>
      </c>
      <c r="B574" t="s">
        <v>899</v>
      </c>
      <c r="C574" t="s">
        <v>3168</v>
      </c>
      <c r="D574" t="s">
        <v>51</v>
      </c>
      <c r="E574">
        <v>17666.914440352</v>
      </c>
      <c r="F574">
        <v>214.16</v>
      </c>
      <c r="G574">
        <v>-16.281851926428601</v>
      </c>
      <c r="H574">
        <f>(Table2[[#This Row],[1Y Return vs Nifty]]-AVERAGE(Table2[1Y Return vs Nifty]))/_xlfn.STDEV.P(Table2[1Y Return vs Nifty])</f>
        <v>-0.74446779682188435</v>
      </c>
      <c r="I574">
        <v>-0.87195600021712305</v>
      </c>
      <c r="J574">
        <f>(Table2[[#This Row],[1M Return vs Nifty]]-AVERAGE(Table2[1M Return vs Nifty]))/_xlfn.STDEV.P(Table2[1M Return vs Nifty])</f>
        <v>4.1721380280190429E-2</v>
      </c>
      <c r="K574">
        <v>-10.775090047643999</v>
      </c>
      <c r="L574">
        <f>(Table2[[#This Row],[6M Return vs Nifty]]-AVERAGE(Table2[6M Return vs Nifty]))/_xlfn.STDEV.P(Table2[6M Return vs Nifty])</f>
        <v>-0.90364281691423121</v>
      </c>
      <c r="M574">
        <v>-2.4166551837189498</v>
      </c>
      <c r="N574">
        <f>(Table2[[#This Row],[1W Return vs Nifty]]-AVERAGE(Table2[1W Return vs Nifty]))/_xlfn.STDEV.P(Table2[1W Return vs Nifty])</f>
        <v>7.0090161184699046E-2</v>
      </c>
      <c r="O574">
        <v>212.06</v>
      </c>
      <c r="P574">
        <v>212.48429794670301</v>
      </c>
      <c r="Q574">
        <v>212.066402555216</v>
      </c>
      <c r="R574">
        <v>57.1746989445694</v>
      </c>
      <c r="S574" s="1">
        <f>(Table2[[#This Row],[Close Price]]-Table2[[#This Row],[20D EMA]])/Table2[[#This Row],[20D EMA]]</f>
        <v>9.9028576817881461E-3</v>
      </c>
      <c r="T574" s="1">
        <f>(Table2[[#This Row],[Close Price]]-Table2[[#This Row],[50D EMA]])/Table2[[#This Row],[50D EMA]]</f>
        <v>7.8862394515254973E-3</v>
      </c>
      <c r="U574" s="1">
        <f>(Table2[[#This Row],[Close Price]]-Table2[[#This Row],[200D EMA]])/Table2[[#This Row],[200D EMA]]</f>
        <v>9.8723674262304831E-3</v>
      </c>
      <c r="V574">
        <v>1.41119077775818</v>
      </c>
      <c r="W574">
        <v>211.98</v>
      </c>
      <c r="X574">
        <v>221.95</v>
      </c>
      <c r="Y574">
        <v>209</v>
      </c>
      <c r="Z574">
        <v>221.95</v>
      </c>
      <c r="AA574">
        <v>205.55</v>
      </c>
      <c r="AB574">
        <v>221.95</v>
      </c>
      <c r="AC574" s="1">
        <f>(Table2[[#This Row],[Close Price]]/Table2[[#This Row],[Day Low]])-1</f>
        <v>1.0283989055571263E-2</v>
      </c>
      <c r="AD574" s="1">
        <f>(Table2[[#This Row],[Day High]]/Table2[[#This Row],[Close Price]])-1</f>
        <v>3.6374673141576386E-2</v>
      </c>
      <c r="AE574" s="1">
        <f>(Table2[[#This Row],[Close Price]]/Table2[[#This Row],[Current Week Low]])-1</f>
        <v>2.4688995215311094E-2</v>
      </c>
      <c r="AF574" s="1">
        <f>(Table2[[#This Row],[Current Week High]]/Table2[[#This Row],[Close Price]])-1</f>
        <v>3.6374673141576386E-2</v>
      </c>
      <c r="AG574" s="1">
        <f>(Table2[[#This Row],[Close Price]]/Table2[[#This Row],[Current Month Low]])-1</f>
        <v>4.1887618584286024E-2</v>
      </c>
      <c r="AH574" s="1">
        <f>(Table2[[#This Row],[Current Month High]]/Table2[[#This Row],[Close Price]])-1</f>
        <v>3.6374673141576386E-2</v>
      </c>
      <c r="AI574">
        <v>35.062570041090702</v>
      </c>
      <c r="AJ574">
        <v>17.0113372490096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-0.01</v>
      </c>
      <c r="AM574" t="s">
        <v>3227</v>
      </c>
      <c r="AN574">
        <v>0.18</v>
      </c>
      <c r="AO574" t="s">
        <v>3226</v>
      </c>
      <c r="AP574">
        <v>5.1958989909584002E-2</v>
      </c>
      <c r="AQ574">
        <f>(Table2[[#This Row],[Sharpe Ratio]]-AVERAGE(Table2[Sharpe Ratio]))/_xlfn.STDEV.P(Table2[Sharpe Ratio])</f>
        <v>-0.13124534661225684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580</v>
      </c>
      <c r="AT574">
        <f>_xlfn.RANK.AVG(Table2[[#This Row],[6M Return vs Nifty Z-Score]],Table2[6M Return vs Nifty Z-Score])</f>
        <v>628</v>
      </c>
      <c r="AU574">
        <f>_xlfn.RANK.AVG(Table2[[#This Row],[Sharpe Ratio Z-Score]],Table2[Sharpe Ratio Z-Score])</f>
        <v>380</v>
      </c>
      <c r="AV574">
        <f>(Table2[[#This Row],[Rank 1Y]]+Table2[[#This Row],[Rank 6M]]+Table2[[#This Row],[Rank Sharpe]])/3</f>
        <v>529.33333333333337</v>
      </c>
    </row>
    <row r="575" spans="1:48" x14ac:dyDescent="0.3">
      <c r="A575" t="s">
        <v>776</v>
      </c>
      <c r="B575" t="s">
        <v>777</v>
      </c>
      <c r="C575" t="s">
        <v>3168</v>
      </c>
      <c r="D575" t="s">
        <v>51</v>
      </c>
      <c r="E575">
        <v>21947.427179999999</v>
      </c>
      <c r="F575">
        <v>750.4</v>
      </c>
      <c r="G575">
        <v>-18.516470999393501</v>
      </c>
      <c r="H575">
        <f>(Table2[[#This Row],[1Y Return vs Nifty]]-AVERAGE(Table2[1Y Return vs Nifty]))/_xlfn.STDEV.P(Table2[1Y Return vs Nifty])</f>
        <v>-0.78121844962736886</v>
      </c>
      <c r="I575">
        <v>1.4261665416023599</v>
      </c>
      <c r="J575">
        <f>(Table2[[#This Row],[1M Return vs Nifty]]-AVERAGE(Table2[1M Return vs Nifty]))/_xlfn.STDEV.P(Table2[1M Return vs Nifty])</f>
        <v>0.26135748642687834</v>
      </c>
      <c r="K575">
        <v>7.7676943529198104</v>
      </c>
      <c r="L575">
        <f>(Table2[[#This Row],[6M Return vs Nifty]]-AVERAGE(Table2[6M Return vs Nifty]))/_xlfn.STDEV.P(Table2[6M Return vs Nifty])</f>
        <v>-0.37762547141859532</v>
      </c>
      <c r="M575">
        <v>-4.58677893191481</v>
      </c>
      <c r="N575">
        <f>(Table2[[#This Row],[1W Return vs Nifty]]-AVERAGE(Table2[1W Return vs Nifty]))/_xlfn.STDEV.P(Table2[1W Return vs Nifty])</f>
        <v>-0.44775209611794187</v>
      </c>
      <c r="O575">
        <v>744.76</v>
      </c>
      <c r="P575">
        <v>748.21094192789496</v>
      </c>
      <c r="Q575">
        <v>734.44787631424504</v>
      </c>
      <c r="R575">
        <v>55.361859679522802</v>
      </c>
      <c r="S575" s="1">
        <f>(Table2[[#This Row],[Close Price]]-Table2[[#This Row],[20D EMA]])/Table2[[#This Row],[20D EMA]]</f>
        <v>7.5729093936301442E-3</v>
      </c>
      <c r="T575" s="1">
        <f>(Table2[[#This Row],[Close Price]]-Table2[[#This Row],[50D EMA]])/Table2[[#This Row],[50D EMA]]</f>
        <v>2.9257231476253554E-3</v>
      </c>
      <c r="U575" s="1">
        <f>(Table2[[#This Row],[Close Price]]-Table2[[#This Row],[200D EMA]])/Table2[[#This Row],[200D EMA]]</f>
        <v>2.1719885372681744E-2</v>
      </c>
      <c r="V575">
        <v>1.32436251282455</v>
      </c>
      <c r="W575">
        <v>740.85</v>
      </c>
      <c r="X575">
        <v>754.95</v>
      </c>
      <c r="Y575">
        <v>732.05</v>
      </c>
      <c r="Z575">
        <v>758.45</v>
      </c>
      <c r="AA575">
        <v>732.05</v>
      </c>
      <c r="AB575">
        <v>773.15</v>
      </c>
      <c r="AC575" s="1">
        <f>(Table2[[#This Row],[Close Price]]/Table2[[#This Row],[Day Low]])-1</f>
        <v>1.2890598636700945E-2</v>
      </c>
      <c r="AD575" s="1">
        <f>(Table2[[#This Row],[Day High]]/Table2[[#This Row],[Close Price]])-1</f>
        <v>6.0634328358208922E-3</v>
      </c>
      <c r="AE575" s="1">
        <f>(Table2[[#This Row],[Close Price]]/Table2[[#This Row],[Current Week Low]])-1</f>
        <v>2.506659381189813E-2</v>
      </c>
      <c r="AF575" s="1">
        <f>(Table2[[#This Row],[Current Week High]]/Table2[[#This Row],[Close Price]])-1</f>
        <v>1.0727611940298587E-2</v>
      </c>
      <c r="AG575" s="1">
        <f>(Table2[[#This Row],[Close Price]]/Table2[[#This Row],[Current Month Low]])-1</f>
        <v>2.506659381189813E-2</v>
      </c>
      <c r="AH575" s="1">
        <f>(Table2[[#This Row],[Current Month High]]/Table2[[#This Row],[Close Price]])-1</f>
        <v>3.0317164179104461E-2</v>
      </c>
      <c r="AI575">
        <v>14.972014925373101</v>
      </c>
      <c r="AJ575">
        <v>25.0562453128905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-0.08</v>
      </c>
      <c r="AM575" t="s">
        <v>3227</v>
      </c>
      <c r="AN575">
        <v>0.89</v>
      </c>
      <c r="AO575" t="s">
        <v>3226</v>
      </c>
      <c r="AQ575">
        <f>(Table2[[#This Row],[Sharpe Ratio]]-AVERAGE(Table2[Sharpe Ratio]))/_xlfn.STDEV.P(Table2[Sharpe Ratio])</f>
        <v>-0.73562862250492922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596</v>
      </c>
      <c r="AT575">
        <f>_xlfn.RANK.AVG(Table2[[#This Row],[6M Return vs Nifty Z-Score]],Table2[6M Return vs Nifty Z-Score])</f>
        <v>441</v>
      </c>
      <c r="AU575">
        <f>_xlfn.RANK.AVG(Table2[[#This Row],[Sharpe Ratio Z-Score]],Table2[Sharpe Ratio Z-Score])</f>
        <v>551.5</v>
      </c>
      <c r="AV575">
        <f>(Table2[[#This Row],[Rank 1Y]]+Table2[[#This Row],[Rank 6M]]+Table2[[#This Row],[Rank Sharpe]])/3</f>
        <v>529.5</v>
      </c>
    </row>
    <row r="576" spans="1:48" x14ac:dyDescent="0.3">
      <c r="A576" t="s">
        <v>1048</v>
      </c>
      <c r="B576" t="s">
        <v>1049</v>
      </c>
      <c r="C576" t="s">
        <v>625</v>
      </c>
      <c r="D576" t="s">
        <v>625</v>
      </c>
      <c r="E576">
        <v>13088.373697036001</v>
      </c>
      <c r="F576">
        <v>26.36</v>
      </c>
      <c r="G576">
        <v>10.5947560162806</v>
      </c>
      <c r="H576">
        <f>(Table2[[#This Row],[1Y Return vs Nifty]]-AVERAGE(Table2[1Y Return vs Nifty]))/_xlfn.STDEV.P(Table2[1Y Return vs Nifty])</f>
        <v>-0.3024538092740624</v>
      </c>
      <c r="I576">
        <v>-4.2700108166251498</v>
      </c>
      <c r="J576">
        <f>(Table2[[#This Row],[1M Return vs Nifty]]-AVERAGE(Table2[1M Return vs Nifty]))/_xlfn.STDEV.P(Table2[1M Return vs Nifty])</f>
        <v>-0.28303742381646335</v>
      </c>
      <c r="K576">
        <v>-18.178629607443199</v>
      </c>
      <c r="L576">
        <f>(Table2[[#This Row],[6M Return vs Nifty]]-AVERAGE(Table2[6M Return vs Nifty]))/_xlfn.STDEV.P(Table2[6M Return vs Nifty])</f>
        <v>-1.1136646853882608</v>
      </c>
      <c r="M576">
        <v>-9.3247755482149106</v>
      </c>
      <c r="N576">
        <f>(Table2[[#This Row],[1W Return vs Nifty]]-AVERAGE(Table2[1W Return vs Nifty]))/_xlfn.STDEV.P(Table2[1W Return vs Nifty])</f>
        <v>-1.5783488489145845</v>
      </c>
      <c r="O576">
        <v>26.81</v>
      </c>
      <c r="P576">
        <v>26.848322813221898</v>
      </c>
      <c r="Q576">
        <v>25.800072620615801</v>
      </c>
      <c r="R576">
        <v>42.866769042805998</v>
      </c>
      <c r="S576" s="1">
        <f>(Table2[[#This Row],[Close Price]]-Table2[[#This Row],[20D EMA]])/Table2[[#This Row],[20D EMA]]</f>
        <v>-1.6784781797836601E-2</v>
      </c>
      <c r="T576" s="1">
        <f>(Table2[[#This Row],[Close Price]]-Table2[[#This Row],[50D EMA]])/Table2[[#This Row],[50D EMA]]</f>
        <v>-1.8188205521032258E-2</v>
      </c>
      <c r="U576" s="1">
        <f>(Table2[[#This Row],[Close Price]]-Table2[[#This Row],[200D EMA]])/Table2[[#This Row],[200D EMA]]</f>
        <v>2.1702550516729296E-2</v>
      </c>
      <c r="V576">
        <v>0.92315235314231303</v>
      </c>
      <c r="W576">
        <v>26.05</v>
      </c>
      <c r="X576">
        <v>26.65</v>
      </c>
      <c r="Y576">
        <v>26</v>
      </c>
      <c r="Z576">
        <v>27.25</v>
      </c>
      <c r="AA576">
        <v>26</v>
      </c>
      <c r="AB576">
        <v>28.3</v>
      </c>
      <c r="AC576" s="1">
        <f>(Table2[[#This Row],[Close Price]]/Table2[[#This Row],[Day Low]])-1</f>
        <v>1.1900191938579496E-2</v>
      </c>
      <c r="AD576" s="1">
        <f>(Table2[[#This Row],[Day High]]/Table2[[#This Row],[Close Price]])-1</f>
        <v>1.1001517450682785E-2</v>
      </c>
      <c r="AE576" s="1">
        <f>(Table2[[#This Row],[Close Price]]/Table2[[#This Row],[Current Week Low]])-1</f>
        <v>1.3846153846153841E-2</v>
      </c>
      <c r="AF576" s="1">
        <f>(Table2[[#This Row],[Current Week High]]/Table2[[#This Row],[Close Price]])-1</f>
        <v>3.3763277693475091E-2</v>
      </c>
      <c r="AG576" s="1">
        <f>(Table2[[#This Row],[Close Price]]/Table2[[#This Row],[Current Month Low]])-1</f>
        <v>1.3846153846153841E-2</v>
      </c>
      <c r="AH576" s="1">
        <f>(Table2[[#This Row],[Current Month High]]/Table2[[#This Row],[Close Price]])-1</f>
        <v>7.3596358118361183E-2</v>
      </c>
      <c r="AI576">
        <v>48.141122913505299</v>
      </c>
      <c r="AJ576">
        <v>63.726708074534102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-0.18</v>
      </c>
      <c r="AM576" t="s">
        <v>3227</v>
      </c>
      <c r="AN576">
        <v>-5.01</v>
      </c>
      <c r="AO576" t="s">
        <v>3227</v>
      </c>
      <c r="AP576">
        <v>8.4824786641850003E-3</v>
      </c>
      <c r="AQ576">
        <f>(Table2[[#This Row],[Sharpe Ratio]]-AVERAGE(Table2[Sharpe Ratio]))/_xlfn.STDEV.P(Table2[Sharpe Ratio])</f>
        <v>-0.63696103386105918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396</v>
      </c>
      <c r="AT576">
        <f>_xlfn.RANK.AVG(Table2[[#This Row],[6M Return vs Nifty Z-Score]],Table2[6M Return vs Nifty Z-Score])</f>
        <v>689</v>
      </c>
      <c r="AU576">
        <f>_xlfn.RANK.AVG(Table2[[#This Row],[Sharpe Ratio Z-Score]],Table2[Sharpe Ratio Z-Score])</f>
        <v>505</v>
      </c>
      <c r="AV576">
        <f>(Table2[[#This Row],[Rank 1Y]]+Table2[[#This Row],[Rank 6M]]+Table2[[#This Row],[Rank Sharpe]])/3</f>
        <v>530</v>
      </c>
    </row>
    <row r="577" spans="1:48" x14ac:dyDescent="0.3">
      <c r="A577" t="s">
        <v>346</v>
      </c>
      <c r="B577" t="s">
        <v>347</v>
      </c>
      <c r="C577" t="s">
        <v>3177</v>
      </c>
      <c r="D577" t="s">
        <v>124</v>
      </c>
      <c r="E577">
        <v>74952</v>
      </c>
      <c r="F577">
        <v>936.9</v>
      </c>
      <c r="G577">
        <v>10.0352369327441</v>
      </c>
      <c r="H577">
        <f>(Table2[[#This Row],[1Y Return vs Nifty]]-AVERAGE(Table2[1Y Return vs Nifty]))/_xlfn.STDEV.P(Table2[1Y Return vs Nifty])</f>
        <v>-0.31165568704637114</v>
      </c>
      <c r="I577">
        <v>-4.8662286019842496</v>
      </c>
      <c r="J577">
        <f>(Table2[[#This Row],[1M Return vs Nifty]]-AVERAGE(Table2[1M Return vs Nifty]))/_xlfn.STDEV.P(Table2[1M Return vs Nifty])</f>
        <v>-0.34001913406416723</v>
      </c>
      <c r="K577">
        <v>-8.8815414759682501</v>
      </c>
      <c r="L577">
        <f>(Table2[[#This Row],[6M Return vs Nifty]]-AVERAGE(Table2[6M Return vs Nifty]))/_xlfn.STDEV.P(Table2[6M Return vs Nifty])</f>
        <v>-0.84992707650958932</v>
      </c>
      <c r="M577">
        <v>-3.7701836520017702</v>
      </c>
      <c r="N577">
        <f>(Table2[[#This Row],[1W Return vs Nifty]]-AVERAGE(Table2[1W Return vs Nifty]))/_xlfn.STDEV.P(Table2[1W Return vs Nifty])</f>
        <v>-0.25289337278273905</v>
      </c>
      <c r="O577">
        <v>935.53</v>
      </c>
      <c r="P577">
        <v>953.70707539132695</v>
      </c>
      <c r="Q577">
        <v>926.20180821916404</v>
      </c>
      <c r="R577">
        <v>54.025981092891001</v>
      </c>
      <c r="S577" s="1">
        <f>(Table2[[#This Row],[Close Price]]-Table2[[#This Row],[20D EMA]])/Table2[[#This Row],[20D EMA]]</f>
        <v>1.4644105480316021E-3</v>
      </c>
      <c r="T577" s="1">
        <f>(Table2[[#This Row],[Close Price]]-Table2[[#This Row],[50D EMA]])/Table2[[#This Row],[50D EMA]]</f>
        <v>-1.7622890534214255E-2</v>
      </c>
      <c r="U577" s="1">
        <f>(Table2[[#This Row],[Close Price]]-Table2[[#This Row],[200D EMA]])/Table2[[#This Row],[200D EMA]]</f>
        <v>1.1550605587140534E-2</v>
      </c>
      <c r="V577">
        <v>0.82991006314615501</v>
      </c>
      <c r="W577">
        <v>935</v>
      </c>
      <c r="X577">
        <v>957.1</v>
      </c>
      <c r="Y577">
        <v>918.95</v>
      </c>
      <c r="Z577">
        <v>957.1</v>
      </c>
      <c r="AA577">
        <v>918.95</v>
      </c>
      <c r="AB577">
        <v>957.1</v>
      </c>
      <c r="AC577" s="1">
        <f>(Table2[[#This Row],[Close Price]]/Table2[[#This Row],[Day Low]])-1</f>
        <v>2.0320855614972544E-3</v>
      </c>
      <c r="AD577" s="1">
        <f>(Table2[[#This Row],[Day High]]/Table2[[#This Row],[Close Price]])-1</f>
        <v>2.156046536450007E-2</v>
      </c>
      <c r="AE577" s="1">
        <f>(Table2[[#This Row],[Close Price]]/Table2[[#This Row],[Current Week Low]])-1</f>
        <v>1.9533162848903496E-2</v>
      </c>
      <c r="AF577" s="1">
        <f>(Table2[[#This Row],[Current Week High]]/Table2[[#This Row],[Close Price]])-1</f>
        <v>2.156046536450007E-2</v>
      </c>
      <c r="AG577" s="1">
        <f>(Table2[[#This Row],[Close Price]]/Table2[[#This Row],[Current Month Low]])-1</f>
        <v>1.9533162848903496E-2</v>
      </c>
      <c r="AH577" s="1">
        <f>(Table2[[#This Row],[Current Month High]]/Table2[[#This Row],[Close Price]])-1</f>
        <v>2.156046536450007E-2</v>
      </c>
      <c r="AI577">
        <v>21.560465364499901</v>
      </c>
      <c r="AJ577">
        <v>47.415624262449803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-0.12</v>
      </c>
      <c r="AM577" t="s">
        <v>3227</v>
      </c>
      <c r="AN577">
        <v>1.07</v>
      </c>
      <c r="AO577" t="s">
        <v>3226</v>
      </c>
      <c r="AP577">
        <v>-1.446796085798E-3</v>
      </c>
      <c r="AQ577">
        <f>(Table2[[#This Row],[Sharpe Ratio]]-AVERAGE(Table2[Sharpe Ratio]))/_xlfn.STDEV.P(Table2[Sharpe Ratio])</f>
        <v>-0.75245765169515977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402</v>
      </c>
      <c r="AT577">
        <f>_xlfn.RANK.AVG(Table2[[#This Row],[6M Return vs Nifty Z-Score]],Table2[6M Return vs Nifty Z-Score])</f>
        <v>610</v>
      </c>
      <c r="AU577">
        <f>_xlfn.RANK.AVG(Table2[[#This Row],[Sharpe Ratio Z-Score]],Table2[Sharpe Ratio Z-Score])</f>
        <v>579</v>
      </c>
      <c r="AV577">
        <f>(Table2[[#This Row],[Rank 1Y]]+Table2[[#This Row],[Rank 6M]]+Table2[[#This Row],[Rank Sharpe]])/3</f>
        <v>530.33333333333337</v>
      </c>
    </row>
    <row r="578" spans="1:48" x14ac:dyDescent="0.3">
      <c r="A578" t="s">
        <v>1659</v>
      </c>
      <c r="B578" t="s">
        <v>1660</v>
      </c>
      <c r="C578" t="s">
        <v>3179</v>
      </c>
      <c r="D578" t="s">
        <v>417</v>
      </c>
      <c r="E578">
        <v>5371.8776204249998</v>
      </c>
      <c r="F578">
        <v>614.15</v>
      </c>
      <c r="G578">
        <v>-41.717504922917897</v>
      </c>
      <c r="H578">
        <f>(Table2[[#This Row],[1Y Return vs Nifty]]-AVERAGE(Table2[1Y Return vs Nifty]))/_xlfn.STDEV.P(Table2[1Y Return vs Nifty])</f>
        <v>-1.1627837699843682</v>
      </c>
      <c r="I578">
        <v>6.5880630797175801</v>
      </c>
      <c r="J578">
        <f>(Table2[[#This Row],[1M Return vs Nifty]]-AVERAGE(Table2[1M Return vs Nifty]))/_xlfn.STDEV.P(Table2[1M Return vs Nifty])</f>
        <v>0.75469012440974459</v>
      </c>
      <c r="K578">
        <v>1.1356040675463299</v>
      </c>
      <c r="L578">
        <f>(Table2[[#This Row],[6M Return vs Nifty]]-AVERAGE(Table2[6M Return vs Nifty]))/_xlfn.STDEV.P(Table2[6M Return vs Nifty])</f>
        <v>-0.56576304836704328</v>
      </c>
      <c r="M578">
        <v>3.8406007417078301</v>
      </c>
      <c r="N578">
        <f>(Table2[[#This Row],[1W Return vs Nifty]]-AVERAGE(Table2[1W Return vs Nifty]))/_xlfn.STDEV.P(Table2[1W Return vs Nifty])</f>
        <v>1.56321770086401</v>
      </c>
      <c r="O578">
        <v>572.41999999999996</v>
      </c>
      <c r="P578">
        <v>563.77302366891502</v>
      </c>
      <c r="Q578">
        <v>592.85501197534199</v>
      </c>
      <c r="R578">
        <v>73.204259625195604</v>
      </c>
      <c r="S578" s="1">
        <f>(Table2[[#This Row],[Close Price]]-Table2[[#This Row],[20D EMA]])/Table2[[#This Row],[20D EMA]]</f>
        <v>7.2901016735963137E-2</v>
      </c>
      <c r="T578" s="1">
        <f>(Table2[[#This Row],[Close Price]]-Table2[[#This Row],[50D EMA]])/Table2[[#This Row],[50D EMA]]</f>
        <v>8.9356840813776983E-2</v>
      </c>
      <c r="U578" s="1">
        <f>(Table2[[#This Row],[Close Price]]-Table2[[#This Row],[200D EMA]])/Table2[[#This Row],[200D EMA]]</f>
        <v>3.5919386012618688E-2</v>
      </c>
      <c r="V578">
        <v>2.5884419380545398</v>
      </c>
      <c r="W578">
        <v>602.04999999999995</v>
      </c>
      <c r="X578">
        <v>622.04999999999995</v>
      </c>
      <c r="Y578">
        <v>569.65</v>
      </c>
      <c r="Z578">
        <v>622.04999999999995</v>
      </c>
      <c r="AA578">
        <v>527.04999999999995</v>
      </c>
      <c r="AB578">
        <v>625</v>
      </c>
      <c r="AC578" s="1">
        <f>(Table2[[#This Row],[Close Price]]/Table2[[#This Row],[Day Low]])-1</f>
        <v>2.0097998505107517E-2</v>
      </c>
      <c r="AD578" s="1">
        <f>(Table2[[#This Row],[Day High]]/Table2[[#This Row],[Close Price]])-1</f>
        <v>1.2863307009688185E-2</v>
      </c>
      <c r="AE578" s="1">
        <f>(Table2[[#This Row],[Close Price]]/Table2[[#This Row],[Current Week Low]])-1</f>
        <v>7.8118142719213468E-2</v>
      </c>
      <c r="AF578" s="1">
        <f>(Table2[[#This Row],[Current Week High]]/Table2[[#This Row],[Close Price]])-1</f>
        <v>1.2863307009688185E-2</v>
      </c>
      <c r="AG578" s="1">
        <f>(Table2[[#This Row],[Close Price]]/Table2[[#This Row],[Current Month Low]])-1</f>
        <v>0.16525946304904671</v>
      </c>
      <c r="AH578" s="1">
        <f>(Table2[[#This Row],[Current Month High]]/Table2[[#This Row],[Close Price]])-1</f>
        <v>1.7666693804445188E-2</v>
      </c>
      <c r="AI578">
        <v>30.098510135960201</v>
      </c>
      <c r="AJ578">
        <v>20.127139364303101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0.05</v>
      </c>
      <c r="AM578" t="s">
        <v>3226</v>
      </c>
      <c r="AN578">
        <v>16.5</v>
      </c>
      <c r="AO578" t="s">
        <v>3226</v>
      </c>
      <c r="AP578">
        <v>5.5657636757611997E-2</v>
      </c>
      <c r="AQ578">
        <f>(Table2[[#This Row],[Sharpe Ratio]]-AVERAGE(Table2[Sharpe Ratio]))/_xlfn.STDEV.P(Table2[Sharpe Ratio])</f>
        <v>-8.8222949481920415E-2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704</v>
      </c>
      <c r="AT578">
        <f>_xlfn.RANK.AVG(Table2[[#This Row],[6M Return vs Nifty Z-Score]],Table2[6M Return vs Nifty Z-Score])</f>
        <v>516</v>
      </c>
      <c r="AU578">
        <f>_xlfn.RANK.AVG(Table2[[#This Row],[Sharpe Ratio Z-Score]],Table2[Sharpe Ratio Z-Score])</f>
        <v>372</v>
      </c>
      <c r="AV578">
        <f>(Table2[[#This Row],[Rank 1Y]]+Table2[[#This Row],[Rank 6M]]+Table2[[#This Row],[Rank Sharpe]])/3</f>
        <v>530.66666666666663</v>
      </c>
    </row>
    <row r="579" spans="1:48" x14ac:dyDescent="0.3">
      <c r="A579" t="s">
        <v>150</v>
      </c>
      <c r="B579" t="s">
        <v>151</v>
      </c>
      <c r="C579" t="s">
        <v>3167</v>
      </c>
      <c r="D579" t="s">
        <v>21</v>
      </c>
      <c r="E579">
        <v>189972.61469662</v>
      </c>
      <c r="F579">
        <v>6416.2</v>
      </c>
      <c r="G579">
        <v>-10.505606530309599</v>
      </c>
      <c r="H579">
        <f>(Table2[[#This Row],[1Y Return vs Nifty]]-AVERAGE(Table2[1Y Return vs Nifty]))/_xlfn.STDEV.P(Table2[1Y Return vs Nifty])</f>
        <v>-0.64947138708015917</v>
      </c>
      <c r="I579">
        <v>14.783275006918799</v>
      </c>
      <c r="J579">
        <f>(Table2[[#This Row],[1M Return vs Nifty]]-AVERAGE(Table2[1M Return vs Nifty]))/_xlfn.STDEV.P(Table2[1M Return vs Nifty])</f>
        <v>1.5379226996893429</v>
      </c>
      <c r="K579">
        <v>8.2383494611824002</v>
      </c>
      <c r="L579">
        <f>(Table2[[#This Row],[6M Return vs Nifty]]-AVERAGE(Table2[6M Return vs Nifty]))/_xlfn.STDEV.P(Table2[6M Return vs Nifty])</f>
        <v>-0.36427403803382707</v>
      </c>
      <c r="M579">
        <v>-2.0289865563670899E-2</v>
      </c>
      <c r="N579">
        <f>(Table2[[#This Row],[1W Return vs Nifty]]-AVERAGE(Table2[1W Return vs Nifty]))/_xlfn.STDEV.P(Table2[1W Return vs Nifty])</f>
        <v>0.641918945928864</v>
      </c>
      <c r="O579">
        <v>6068.1</v>
      </c>
      <c r="P579">
        <v>5767.8063680769001</v>
      </c>
      <c r="Q579">
        <v>5379.8585512801601</v>
      </c>
      <c r="R579">
        <v>80.172631467192602</v>
      </c>
      <c r="S579" s="1">
        <f>(Table2[[#This Row],[Close Price]]-Table2[[#This Row],[20D EMA]])/Table2[[#This Row],[20D EMA]]</f>
        <v>5.7365567475816059E-2</v>
      </c>
      <c r="T579" s="1">
        <f>(Table2[[#This Row],[Close Price]]-Table2[[#This Row],[50D EMA]])/Table2[[#This Row],[50D EMA]]</f>
        <v>0.11241598461275788</v>
      </c>
      <c r="U579" s="1">
        <f>(Table2[[#This Row],[Close Price]]-Table2[[#This Row],[200D EMA]])/Table2[[#This Row],[200D EMA]]</f>
        <v>0.19263358670893641</v>
      </c>
      <c r="V579">
        <v>1.1737535175598299</v>
      </c>
      <c r="W579">
        <v>6340</v>
      </c>
      <c r="X579">
        <v>6447.25</v>
      </c>
      <c r="Y579">
        <v>6105</v>
      </c>
      <c r="Z579">
        <v>6447.25</v>
      </c>
      <c r="AA579">
        <v>5989.75</v>
      </c>
      <c r="AB579">
        <v>6447.25</v>
      </c>
      <c r="AC579" s="1">
        <f>(Table2[[#This Row],[Close Price]]/Table2[[#This Row],[Day Low]])-1</f>
        <v>1.2018927444794825E-2</v>
      </c>
      <c r="AD579" s="1">
        <f>(Table2[[#This Row],[Day High]]/Table2[[#This Row],[Close Price]])-1</f>
        <v>4.8393129889965358E-3</v>
      </c>
      <c r="AE579" s="1">
        <f>(Table2[[#This Row],[Close Price]]/Table2[[#This Row],[Current Week Low]])-1</f>
        <v>5.0974610974610979E-2</v>
      </c>
      <c r="AF579" s="1">
        <f>(Table2[[#This Row],[Current Week High]]/Table2[[#This Row],[Close Price]])-1</f>
        <v>4.8393129889965358E-3</v>
      </c>
      <c r="AG579" s="1">
        <f>(Table2[[#This Row],[Close Price]]/Table2[[#This Row],[Current Month Low]])-1</f>
        <v>7.1196627572102322E-2</v>
      </c>
      <c r="AH579" s="1">
        <f>(Table2[[#This Row],[Current Month High]]/Table2[[#This Row],[Close Price]])-1</f>
        <v>4.8393129889965358E-3</v>
      </c>
      <c r="AI579">
        <v>0.48393129889965297</v>
      </c>
      <c r="AJ579">
        <v>42.1541801907589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0.01</v>
      </c>
      <c r="AM579" t="s">
        <v>3226</v>
      </c>
      <c r="AN579">
        <v>4.71</v>
      </c>
      <c r="AO579" t="s">
        <v>3226</v>
      </c>
      <c r="AP579">
        <v>-1.8280070638828999E-2</v>
      </c>
      <c r="AQ579">
        <f>(Table2[[#This Row],[Sharpe Ratio]]-AVERAGE(Table2[Sharpe Ratio]))/_xlfn.STDEV.P(Table2[Sharpe Ratio])</f>
        <v>-0.94826110430394617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0.21783511620027451</v>
      </c>
      <c r="AS579">
        <f>_xlfn.RANK.AVG(Table2[[#This Row],[1Y Return vs Nifty Z-Score]],Table2[1Y Return vs Nifty Z-Score])</f>
        <v>546</v>
      </c>
      <c r="AT579">
        <f>_xlfn.RANK.AVG(Table2[[#This Row],[6M Return vs Nifty Z-Score]],Table2[6M Return vs Nifty Z-Score])</f>
        <v>436</v>
      </c>
      <c r="AU579">
        <f>_xlfn.RANK.AVG(Table2[[#This Row],[Sharpe Ratio Z-Score]],Table2[Sharpe Ratio Z-Score])</f>
        <v>613</v>
      </c>
      <c r="AV579">
        <f>(Table2[[#This Row],[Rank 1Y]]+Table2[[#This Row],[Rank 6M]]+Table2[[#This Row],[Rank Sharpe]])/3</f>
        <v>531.66666666666663</v>
      </c>
    </row>
    <row r="580" spans="1:48" x14ac:dyDescent="0.3">
      <c r="A580" t="s">
        <v>1746</v>
      </c>
      <c r="B580" t="s">
        <v>1747</v>
      </c>
      <c r="C580" t="s">
        <v>3182</v>
      </c>
      <c r="D580" t="s">
        <v>282</v>
      </c>
      <c r="E580">
        <v>4783.5927334999997</v>
      </c>
      <c r="F580">
        <v>287</v>
      </c>
      <c r="G580">
        <v>-11.0561153056089</v>
      </c>
      <c r="H580">
        <f>(Table2[[#This Row],[1Y Return vs Nifty]]-AVERAGE(Table2[1Y Return vs Nifty]))/_xlfn.STDEV.P(Table2[1Y Return vs Nifty])</f>
        <v>-0.65852508088961625</v>
      </c>
      <c r="I580">
        <v>-8.4803628892815102</v>
      </c>
      <c r="J580">
        <f>(Table2[[#This Row],[1M Return vs Nifty]]-AVERAGE(Table2[1M Return vs Nifty]))/_xlfn.STDEV.P(Table2[1M Return vs Nifty])</f>
        <v>-0.68542907957766364</v>
      </c>
      <c r="K580">
        <v>12.627744172606199</v>
      </c>
      <c r="L580">
        <f>(Table2[[#This Row],[6M Return vs Nifty]]-AVERAGE(Table2[6M Return vs Nifty]))/_xlfn.STDEV.P(Table2[6M Return vs Nifty])</f>
        <v>-0.23975672151012711</v>
      </c>
      <c r="M580">
        <v>-5.2377774315355596</v>
      </c>
      <c r="N580">
        <f>(Table2[[#This Row],[1W Return vs Nifty]]-AVERAGE(Table2[1W Return vs Nifty]))/_xlfn.STDEV.P(Table2[1W Return vs Nifty])</f>
        <v>-0.60309555651945246</v>
      </c>
      <c r="O580">
        <v>290.05</v>
      </c>
      <c r="P580">
        <v>289.71557800746399</v>
      </c>
      <c r="Q580">
        <v>271.88497644300901</v>
      </c>
      <c r="R580">
        <v>45.588589139224801</v>
      </c>
      <c r="S580" s="1">
        <f>(Table2[[#This Row],[Close Price]]-Table2[[#This Row],[20D EMA]])/Table2[[#This Row],[20D EMA]]</f>
        <v>-1.0515428374418243E-2</v>
      </c>
      <c r="T580" s="1">
        <f>(Table2[[#This Row],[Close Price]]-Table2[[#This Row],[50D EMA]])/Table2[[#This Row],[50D EMA]]</f>
        <v>-9.3732550598091321E-3</v>
      </c>
      <c r="U580" s="1">
        <f>(Table2[[#This Row],[Close Price]]-Table2[[#This Row],[200D EMA]])/Table2[[#This Row],[200D EMA]]</f>
        <v>5.5593448945713692E-2</v>
      </c>
      <c r="V580">
        <v>0.36087505279818599</v>
      </c>
      <c r="W580">
        <v>286</v>
      </c>
      <c r="X580">
        <v>291.5</v>
      </c>
      <c r="Y580">
        <v>284.05</v>
      </c>
      <c r="Z580">
        <v>298.55</v>
      </c>
      <c r="AA580">
        <v>278.64999999999998</v>
      </c>
      <c r="AB580">
        <v>301.7</v>
      </c>
      <c r="AC580" s="1">
        <f>(Table2[[#This Row],[Close Price]]/Table2[[#This Row],[Day Low]])-1</f>
        <v>3.4965034965035446E-3</v>
      </c>
      <c r="AD580" s="1">
        <f>(Table2[[#This Row],[Day High]]/Table2[[#This Row],[Close Price]])-1</f>
        <v>1.5679442508710784E-2</v>
      </c>
      <c r="AE580" s="1">
        <f>(Table2[[#This Row],[Close Price]]/Table2[[#This Row],[Current Week Low]])-1</f>
        <v>1.0385495511353593E-2</v>
      </c>
      <c r="AF580" s="1">
        <f>(Table2[[#This Row],[Current Week High]]/Table2[[#This Row],[Close Price]])-1</f>
        <v>4.0243902439024426E-2</v>
      </c>
      <c r="AG580" s="1">
        <f>(Table2[[#This Row],[Close Price]]/Table2[[#This Row],[Current Month Low]])-1</f>
        <v>2.9965907051857199E-2</v>
      </c>
      <c r="AH580" s="1">
        <f>(Table2[[#This Row],[Current Month High]]/Table2[[#This Row],[Close Price]])-1</f>
        <v>5.1219512195121997E-2</v>
      </c>
      <c r="AI580">
        <v>17.0731707317073</v>
      </c>
      <c r="AJ580">
        <v>36.4717070851164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-0.01</v>
      </c>
      <c r="AM580" t="s">
        <v>3227</v>
      </c>
      <c r="AN580">
        <v>0.57999999999999996</v>
      </c>
      <c r="AO580" t="s">
        <v>3226</v>
      </c>
      <c r="AP580">
        <v>-3.9271770851850997E-2</v>
      </c>
      <c r="AQ580">
        <f>(Table2[[#This Row],[Sharpe Ratio]]-AVERAGE(Table2[Sharpe Ratio]))/_xlfn.STDEV.P(Table2[Sharpe Ratio])</f>
        <v>-1.1924350684895544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-3.3792415069864137</v>
      </c>
      <c r="AS580">
        <f>_xlfn.RANK.AVG(Table2[[#This Row],[1Y Return vs Nifty Z-Score]],Table2[1Y Return vs Nifty Z-Score])</f>
        <v>553</v>
      </c>
      <c r="AT580">
        <f>_xlfn.RANK.AVG(Table2[[#This Row],[6M Return vs Nifty Z-Score]],Table2[6M Return vs Nifty Z-Score])</f>
        <v>387</v>
      </c>
      <c r="AU580">
        <f>_xlfn.RANK.AVG(Table2[[#This Row],[Sharpe Ratio Z-Score]],Table2[Sharpe Ratio Z-Score])</f>
        <v>655</v>
      </c>
      <c r="AV580">
        <f>(Table2[[#This Row],[Rank 1Y]]+Table2[[#This Row],[Rank 6M]]+Table2[[#This Row],[Rank Sharpe]])/3</f>
        <v>531.66666666666663</v>
      </c>
    </row>
    <row r="581" spans="1:48" x14ac:dyDescent="0.3">
      <c r="A581" t="s">
        <v>1227</v>
      </c>
      <c r="B581" t="s">
        <v>1228</v>
      </c>
      <c r="C581" t="s">
        <v>3170</v>
      </c>
      <c r="D581" t="s">
        <v>1007</v>
      </c>
      <c r="E581">
        <v>9935.7902603639996</v>
      </c>
      <c r="F581">
        <v>46.68</v>
      </c>
      <c r="G581">
        <v>-37.426023204498499</v>
      </c>
      <c r="H581">
        <f>(Table2[[#This Row],[1Y Return vs Nifty]]-AVERAGE(Table2[1Y Return vs Nifty]))/_xlfn.STDEV.P(Table2[1Y Return vs Nifty])</f>
        <v>-1.0922058551340044</v>
      </c>
      <c r="I581">
        <v>-6.6147148428665803</v>
      </c>
      <c r="J581">
        <f>(Table2[[#This Row],[1M Return vs Nifty]]-AVERAGE(Table2[1M Return vs Nifty]))/_xlfn.STDEV.P(Table2[1M Return vs Nifty])</f>
        <v>-0.50712541434737957</v>
      </c>
      <c r="K581">
        <v>1.5771885538403201</v>
      </c>
      <c r="L581">
        <f>(Table2[[#This Row],[6M Return vs Nifty]]-AVERAGE(Table2[6M Return vs Nifty]))/_xlfn.STDEV.P(Table2[6M Return vs Nifty])</f>
        <v>-0.55323628354711918</v>
      </c>
      <c r="M581">
        <v>-5.3421590843805697</v>
      </c>
      <c r="N581">
        <f>(Table2[[#This Row],[1W Return vs Nifty]]-AVERAGE(Table2[1W Return vs Nifty]))/_xlfn.STDEV.P(Table2[1W Return vs Nifty])</f>
        <v>-0.62800345901818233</v>
      </c>
      <c r="O581">
        <v>47.56</v>
      </c>
      <c r="P581">
        <v>47.515712660074897</v>
      </c>
      <c r="Q581">
        <v>46.814369532191201</v>
      </c>
      <c r="R581">
        <v>40.644750682067297</v>
      </c>
      <c r="S581" s="1">
        <f>(Table2[[#This Row],[Close Price]]-Table2[[#This Row],[20D EMA]])/Table2[[#This Row],[20D EMA]]</f>
        <v>-1.8502943650126211E-2</v>
      </c>
      <c r="T581" s="1">
        <f>(Table2[[#This Row],[Close Price]]-Table2[[#This Row],[50D EMA]])/Table2[[#This Row],[50D EMA]]</f>
        <v>-1.7588132709984692E-2</v>
      </c>
      <c r="U581" s="1">
        <f>(Table2[[#This Row],[Close Price]]-Table2[[#This Row],[200D EMA]])/Table2[[#This Row],[200D EMA]]</f>
        <v>-2.8702625611310146E-3</v>
      </c>
      <c r="V581">
        <v>0.670152737642567</v>
      </c>
      <c r="W581">
        <v>46.56</v>
      </c>
      <c r="X581">
        <v>47.34</v>
      </c>
      <c r="Y581">
        <v>46.1</v>
      </c>
      <c r="Z581">
        <v>47.58</v>
      </c>
      <c r="AA581">
        <v>46.1</v>
      </c>
      <c r="AB581">
        <v>50.55</v>
      </c>
      <c r="AC581" s="1">
        <f>(Table2[[#This Row],[Close Price]]/Table2[[#This Row],[Day Low]])-1</f>
        <v>2.5773195876288568E-3</v>
      </c>
      <c r="AD581" s="1">
        <f>(Table2[[#This Row],[Day High]]/Table2[[#This Row],[Close Price]])-1</f>
        <v>1.4138817480719768E-2</v>
      </c>
      <c r="AE581" s="1">
        <f>(Table2[[#This Row],[Close Price]]/Table2[[#This Row],[Current Week Low]])-1</f>
        <v>1.258134490238616E-2</v>
      </c>
      <c r="AF581" s="1">
        <f>(Table2[[#This Row],[Current Week High]]/Table2[[#This Row],[Close Price]])-1</f>
        <v>1.9280205655527016E-2</v>
      </c>
      <c r="AG581" s="1">
        <f>(Table2[[#This Row],[Close Price]]/Table2[[#This Row],[Current Month Low]])-1</f>
        <v>1.258134490238616E-2</v>
      </c>
      <c r="AH581" s="1">
        <f>(Table2[[#This Row],[Current Month High]]/Table2[[#This Row],[Close Price]])-1</f>
        <v>8.2904884318766081E-2</v>
      </c>
      <c r="AI581">
        <v>22.643530419880001</v>
      </c>
      <c r="AJ581">
        <v>27.715458276333699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-0.2</v>
      </c>
      <c r="AM581" t="s">
        <v>3227</v>
      </c>
      <c r="AN581">
        <v>-2.61</v>
      </c>
      <c r="AO581" t="s">
        <v>3227</v>
      </c>
      <c r="AP581">
        <v>4.4258540100194997E-2</v>
      </c>
      <c r="AQ581">
        <f>(Table2[[#This Row],[Sharpe Ratio]]-AVERAGE(Table2[Sharpe Ratio]))/_xlfn.STDEV.P(Table2[Sharpe Ratio])</f>
        <v>-0.22081643122618586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-3.0013874432728711</v>
      </c>
      <c r="AS581">
        <f>_xlfn.RANK.AVG(Table2[[#This Row],[1Y Return vs Nifty Z-Score]],Table2[1Y Return vs Nifty Z-Score])</f>
        <v>690</v>
      </c>
      <c r="AT581">
        <f>_xlfn.RANK.AVG(Table2[[#This Row],[6M Return vs Nifty Z-Score]],Table2[6M Return vs Nifty Z-Score])</f>
        <v>509</v>
      </c>
      <c r="AU581">
        <f>_xlfn.RANK.AVG(Table2[[#This Row],[Sharpe Ratio Z-Score]],Table2[Sharpe Ratio Z-Score])</f>
        <v>397</v>
      </c>
      <c r="AV581">
        <f>(Table2[[#This Row],[Rank 1Y]]+Table2[[#This Row],[Rank 6M]]+Table2[[#This Row],[Rank Sharpe]])/3</f>
        <v>532</v>
      </c>
    </row>
    <row r="582" spans="1:48" x14ac:dyDescent="0.3">
      <c r="A582" t="s">
        <v>680</v>
      </c>
      <c r="B582" t="s">
        <v>681</v>
      </c>
      <c r="C582" t="s">
        <v>3168</v>
      </c>
      <c r="D582" t="s">
        <v>543</v>
      </c>
      <c r="E582">
        <v>27425.698054249999</v>
      </c>
      <c r="F582">
        <v>846.5</v>
      </c>
      <c r="G582">
        <v>6.5378011196742696</v>
      </c>
      <c r="H582">
        <f>(Table2[[#This Row],[1Y Return vs Nifty]]-AVERAGE(Table2[1Y Return vs Nifty]))/_xlfn.STDEV.P(Table2[1Y Return vs Nifty])</f>
        <v>-0.36917468472728615</v>
      </c>
      <c r="I582">
        <v>6.51687381308352</v>
      </c>
      <c r="J582">
        <f>(Table2[[#This Row],[1M Return vs Nifty]]-AVERAGE(Table2[1M Return vs Nifty]))/_xlfn.STDEV.P(Table2[1M Return vs Nifty])</f>
        <v>0.74788642572161279</v>
      </c>
      <c r="K582">
        <v>-2.6574548901480299</v>
      </c>
      <c r="L582">
        <f>(Table2[[#This Row],[6M Return vs Nifty]]-AVERAGE(Table2[6M Return vs Nifty]))/_xlfn.STDEV.P(Table2[6M Return vs Nifty])</f>
        <v>-0.67336365252302777</v>
      </c>
      <c r="M582">
        <v>-1.5411904038109201</v>
      </c>
      <c r="N582">
        <f>(Table2[[#This Row],[1W Return vs Nifty]]-AVERAGE(Table2[1W Return vs Nifty]))/_xlfn.STDEV.P(Table2[1W Return vs Nifty])</f>
        <v>0.27899652341101455</v>
      </c>
      <c r="O582">
        <v>823.49</v>
      </c>
      <c r="P582">
        <v>797.87163319586102</v>
      </c>
      <c r="Q582">
        <v>744.07962078161097</v>
      </c>
      <c r="R582">
        <v>67.054382173547296</v>
      </c>
      <c r="S582" s="1">
        <f>(Table2[[#This Row],[Close Price]]-Table2[[#This Row],[20D EMA]])/Table2[[#This Row],[20D EMA]]</f>
        <v>2.7942051512465229E-2</v>
      </c>
      <c r="T582" s="1">
        <f>(Table2[[#This Row],[Close Price]]-Table2[[#This Row],[50D EMA]])/Table2[[#This Row],[50D EMA]]</f>
        <v>6.0947607084812498E-2</v>
      </c>
      <c r="U582" s="1">
        <f>(Table2[[#This Row],[Close Price]]-Table2[[#This Row],[200D EMA]])/Table2[[#This Row],[200D EMA]]</f>
        <v>0.13764706942356864</v>
      </c>
      <c r="V582">
        <v>0.499866771184661</v>
      </c>
      <c r="W582">
        <v>840.55</v>
      </c>
      <c r="X582">
        <v>855.95</v>
      </c>
      <c r="Y582">
        <v>810</v>
      </c>
      <c r="Z582">
        <v>855.95</v>
      </c>
      <c r="AA582">
        <v>810</v>
      </c>
      <c r="AB582">
        <v>855.95</v>
      </c>
      <c r="AC582" s="1">
        <f>(Table2[[#This Row],[Close Price]]/Table2[[#This Row],[Day Low]])-1</f>
        <v>7.0786984712392087E-3</v>
      </c>
      <c r="AD582" s="1">
        <f>(Table2[[#This Row],[Day High]]/Table2[[#This Row],[Close Price]])-1</f>
        <v>1.1163614884819983E-2</v>
      </c>
      <c r="AE582" s="1">
        <f>(Table2[[#This Row],[Close Price]]/Table2[[#This Row],[Current Week Low]])-1</f>
        <v>4.5061728395061618E-2</v>
      </c>
      <c r="AF582" s="1">
        <f>(Table2[[#This Row],[Current Week High]]/Table2[[#This Row],[Close Price]])-1</f>
        <v>1.1163614884819983E-2</v>
      </c>
      <c r="AG582" s="1">
        <f>(Table2[[#This Row],[Close Price]]/Table2[[#This Row],[Current Month Low]])-1</f>
        <v>4.5061728395061618E-2</v>
      </c>
      <c r="AH582" s="1">
        <f>(Table2[[#This Row],[Current Month High]]/Table2[[#This Row],[Close Price]])-1</f>
        <v>1.1163614884819983E-2</v>
      </c>
      <c r="AI582">
        <v>4.3000590667454199</v>
      </c>
      <c r="AJ582">
        <v>39.261330920457297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0.08</v>
      </c>
      <c r="AM582" t="s">
        <v>3226</v>
      </c>
      <c r="AN582">
        <v>2.96</v>
      </c>
      <c r="AO582" t="s">
        <v>3226</v>
      </c>
      <c r="AP582">
        <v>-2.051645774504E-2</v>
      </c>
      <c r="AQ582">
        <f>(Table2[[#This Row],[Sharpe Ratio]]-AVERAGE(Table2[Sharpe Ratio]))/_xlfn.STDEV.P(Table2[Sharpe Ratio])</f>
        <v>-0.9742746000968393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-0.98992998821452605</v>
      </c>
      <c r="AS582">
        <f>_xlfn.RANK.AVG(Table2[[#This Row],[1Y Return vs Nifty Z-Score]],Table2[1Y Return vs Nifty Z-Score])</f>
        <v>424</v>
      </c>
      <c r="AT582">
        <f>_xlfn.RANK.AVG(Table2[[#This Row],[6M Return vs Nifty Z-Score]],Table2[6M Return vs Nifty Z-Score])</f>
        <v>552</v>
      </c>
      <c r="AU582">
        <f>_xlfn.RANK.AVG(Table2[[#This Row],[Sharpe Ratio Z-Score]],Table2[Sharpe Ratio Z-Score])</f>
        <v>621</v>
      </c>
      <c r="AV582">
        <f>(Table2[[#This Row],[Rank 1Y]]+Table2[[#This Row],[Rank 6M]]+Table2[[#This Row],[Rank Sharpe]])/3</f>
        <v>532.33333333333337</v>
      </c>
    </row>
    <row r="583" spans="1:48" x14ac:dyDescent="0.3">
      <c r="A583" t="s">
        <v>2011</v>
      </c>
      <c r="B583" t="s">
        <v>2012</v>
      </c>
      <c r="C583" t="s">
        <v>3184</v>
      </c>
      <c r="D583" t="s">
        <v>1619</v>
      </c>
      <c r="E583">
        <v>3433.4636612180002</v>
      </c>
      <c r="F583">
        <v>151.78</v>
      </c>
      <c r="G583">
        <v>-24.0626808864392</v>
      </c>
      <c r="H583">
        <f>(Table2[[#This Row],[1Y Return vs Nifty]]-AVERAGE(Table2[1Y Return vs Nifty]))/_xlfn.STDEV.P(Table2[1Y Return vs Nifty])</f>
        <v>-0.87243168431739748</v>
      </c>
      <c r="I583">
        <v>-17.336331935451401</v>
      </c>
      <c r="J583">
        <f>(Table2[[#This Row],[1M Return vs Nifty]]-AVERAGE(Table2[1M Return vs Nifty]))/_xlfn.STDEV.P(Table2[1M Return vs Nifty])</f>
        <v>-1.5318115165718085</v>
      </c>
      <c r="K583">
        <v>0.50534913595624198</v>
      </c>
      <c r="L583">
        <f>(Table2[[#This Row],[6M Return vs Nifty]]-AVERAGE(Table2[6M Return vs Nifty]))/_xlfn.STDEV.P(Table2[6M Return vs Nifty])</f>
        <v>-0.58364197199247625</v>
      </c>
      <c r="M583">
        <v>-4.96814096605189</v>
      </c>
      <c r="N583">
        <f>(Table2[[#This Row],[1W Return vs Nifty]]-AVERAGE(Table2[1W Return vs Nifty]))/_xlfn.STDEV.P(Table2[1W Return vs Nifty])</f>
        <v>-0.53875399256336465</v>
      </c>
      <c r="O583">
        <v>155.51</v>
      </c>
      <c r="P583">
        <v>156.25854292910799</v>
      </c>
      <c r="Q583">
        <v>151.10756595704001</v>
      </c>
      <c r="R583">
        <v>34.039474069424003</v>
      </c>
      <c r="S583" s="1">
        <f>(Table2[[#This Row],[Close Price]]-Table2[[#This Row],[20D EMA]])/Table2[[#This Row],[20D EMA]]</f>
        <v>-2.3985595781621696E-2</v>
      </c>
      <c r="T583" s="1">
        <f>(Table2[[#This Row],[Close Price]]-Table2[[#This Row],[50D EMA]])/Table2[[#This Row],[50D EMA]]</f>
        <v>-2.8661107707498794E-2</v>
      </c>
      <c r="U583" s="1">
        <f>(Table2[[#This Row],[Close Price]]-Table2[[#This Row],[200D EMA]])/Table2[[#This Row],[200D EMA]]</f>
        <v>4.4500355670553616E-3</v>
      </c>
      <c r="V583">
        <v>0.54826485419737803</v>
      </c>
      <c r="W583">
        <v>151.05000000000001</v>
      </c>
      <c r="X583">
        <v>154.5</v>
      </c>
      <c r="Y583">
        <v>150.43</v>
      </c>
      <c r="Z583">
        <v>155.94999999999999</v>
      </c>
      <c r="AA583">
        <v>150.43</v>
      </c>
      <c r="AB583">
        <v>162</v>
      </c>
      <c r="AC583" s="1">
        <f>(Table2[[#This Row],[Close Price]]/Table2[[#This Row],[Day Low]])-1</f>
        <v>4.8328368090035934E-3</v>
      </c>
      <c r="AD583" s="1">
        <f>(Table2[[#This Row],[Day High]]/Table2[[#This Row],[Close Price]])-1</f>
        <v>1.7920674660693026E-2</v>
      </c>
      <c r="AE583" s="1">
        <f>(Table2[[#This Row],[Close Price]]/Table2[[#This Row],[Current Week Low]])-1</f>
        <v>8.9742737485873914E-3</v>
      </c>
      <c r="AF583" s="1">
        <f>(Table2[[#This Row],[Current Week High]]/Table2[[#This Row],[Close Price]])-1</f>
        <v>2.7473975490841962E-2</v>
      </c>
      <c r="AG583" s="1">
        <f>(Table2[[#This Row],[Close Price]]/Table2[[#This Row],[Current Month Low]])-1</f>
        <v>8.9742737485873914E-3</v>
      </c>
      <c r="AH583" s="1">
        <f>(Table2[[#This Row],[Current Month High]]/Table2[[#This Row],[Close Price]])-1</f>
        <v>6.7334299644221884E-2</v>
      </c>
      <c r="AI583">
        <v>17.9931479773356</v>
      </c>
      <c r="AJ583">
        <v>17.658914728682099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-0.05</v>
      </c>
      <c r="AM583" t="s">
        <v>3227</v>
      </c>
      <c r="AN583">
        <v>-3.44</v>
      </c>
      <c r="AO583" t="s">
        <v>3227</v>
      </c>
      <c r="AP583">
        <v>2.8391051342248001E-2</v>
      </c>
      <c r="AQ583">
        <f>(Table2[[#This Row],[Sharpe Ratio]]-AVERAGE(Table2[Sharpe Ratio]))/_xlfn.STDEV.P(Table2[Sharpe Ratio])</f>
        <v>-0.40538593214231589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627</v>
      </c>
      <c r="AT583">
        <f>_xlfn.RANK.AVG(Table2[[#This Row],[6M Return vs Nifty Z-Score]],Table2[6M Return vs Nifty Z-Score])</f>
        <v>521</v>
      </c>
      <c r="AU583">
        <f>_xlfn.RANK.AVG(Table2[[#This Row],[Sharpe Ratio Z-Score]],Table2[Sharpe Ratio Z-Score])</f>
        <v>451</v>
      </c>
      <c r="AV583">
        <f>(Table2[[#This Row],[Rank 1Y]]+Table2[[#This Row],[Rank 6M]]+Table2[[#This Row],[Rank Sharpe]])/3</f>
        <v>533</v>
      </c>
    </row>
    <row r="584" spans="1:48" x14ac:dyDescent="0.3">
      <c r="A584" t="s">
        <v>626</v>
      </c>
      <c r="B584" t="s">
        <v>627</v>
      </c>
      <c r="C584" t="s">
        <v>3168</v>
      </c>
      <c r="D584" t="s">
        <v>51</v>
      </c>
      <c r="E584">
        <v>31136.436182220001</v>
      </c>
      <c r="F584">
        <v>400.6</v>
      </c>
      <c r="G584">
        <v>-19.470894486344601</v>
      </c>
      <c r="H584">
        <f>(Table2[[#This Row],[1Y Return vs Nifty]]-AVERAGE(Table2[1Y Return vs Nifty]))/_xlfn.STDEV.P(Table2[1Y Return vs Nifty])</f>
        <v>-0.7969149442213227</v>
      </c>
      <c r="I584">
        <v>3.8189645690345402</v>
      </c>
      <c r="J584">
        <f>(Table2[[#This Row],[1M Return vs Nifty]]-AVERAGE(Table2[1M Return vs Nifty]))/_xlfn.STDEV.P(Table2[1M Return vs Nifty])</f>
        <v>0.49004191555422699</v>
      </c>
      <c r="K584">
        <v>-29.1831271034367</v>
      </c>
      <c r="L584">
        <f>(Table2[[#This Row],[6M Return vs Nifty]]-AVERAGE(Table2[6M Return vs Nifty]))/_xlfn.STDEV.P(Table2[6M Return vs Nifty])</f>
        <v>-1.4258376814340903</v>
      </c>
      <c r="M584">
        <v>0.17307106935207001</v>
      </c>
      <c r="N584">
        <f>(Table2[[#This Row],[1W Return vs Nifty]]-AVERAGE(Table2[1W Return vs Nifty]))/_xlfn.STDEV.P(Table2[1W Return vs Nifty])</f>
        <v>0.6880593851983573</v>
      </c>
      <c r="O584">
        <v>389.51</v>
      </c>
      <c r="P584">
        <v>394.396597842917</v>
      </c>
      <c r="Q584">
        <v>415.62123477605002</v>
      </c>
      <c r="R584">
        <v>65.769682880185698</v>
      </c>
      <c r="S584" s="1">
        <f>(Table2[[#This Row],[Close Price]]-Table2[[#This Row],[20D EMA]])/Table2[[#This Row],[20D EMA]]</f>
        <v>2.8471669533516552E-2</v>
      </c>
      <c r="T584" s="1">
        <f>(Table2[[#This Row],[Close Price]]-Table2[[#This Row],[50D EMA]])/Table2[[#This Row],[50D EMA]]</f>
        <v>1.5728842974334564E-2</v>
      </c>
      <c r="U584" s="1">
        <f>(Table2[[#This Row],[Close Price]]-Table2[[#This Row],[200D EMA]])/Table2[[#This Row],[200D EMA]]</f>
        <v>-3.6141644168262758E-2</v>
      </c>
      <c r="V584">
        <v>0.54983950853897801</v>
      </c>
      <c r="W584">
        <v>395.95</v>
      </c>
      <c r="X584">
        <v>405.5</v>
      </c>
      <c r="Y584">
        <v>373.6</v>
      </c>
      <c r="Z584">
        <v>405.5</v>
      </c>
      <c r="AA584">
        <v>373.6</v>
      </c>
      <c r="AB584">
        <v>405.5</v>
      </c>
      <c r="AC584" s="1">
        <f>(Table2[[#This Row],[Close Price]]/Table2[[#This Row],[Day Low]])-1</f>
        <v>1.1743907058972214E-2</v>
      </c>
      <c r="AD584" s="1">
        <f>(Table2[[#This Row],[Day High]]/Table2[[#This Row],[Close Price]])-1</f>
        <v>1.223165252121805E-2</v>
      </c>
      <c r="AE584" s="1">
        <f>(Table2[[#This Row],[Close Price]]/Table2[[#This Row],[Current Week Low]])-1</f>
        <v>7.2269807280513909E-2</v>
      </c>
      <c r="AF584" s="1">
        <f>(Table2[[#This Row],[Current Week High]]/Table2[[#This Row],[Close Price]])-1</f>
        <v>1.223165252121805E-2</v>
      </c>
      <c r="AG584" s="1">
        <f>(Table2[[#This Row],[Close Price]]/Table2[[#This Row],[Current Month Low]])-1</f>
        <v>7.2269807280513909E-2</v>
      </c>
      <c r="AH584" s="1">
        <f>(Table2[[#This Row],[Current Month High]]/Table2[[#This Row],[Close Price]])-1</f>
        <v>1.223165252121805E-2</v>
      </c>
      <c r="AI584">
        <v>29.730404393409799</v>
      </c>
      <c r="AJ584">
        <v>19.119833482010101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-0.05</v>
      </c>
      <c r="AM584" t="s">
        <v>3227</v>
      </c>
      <c r="AN584">
        <v>0.23</v>
      </c>
      <c r="AO584" t="s">
        <v>3226</v>
      </c>
      <c r="AP584">
        <v>8.6177394721218006E-2</v>
      </c>
      <c r="AQ584">
        <f>(Table2[[#This Row],[Sharpe Ratio]]-AVERAGE(Table2[Sharpe Ratio]))/_xlfn.STDEV.P(Table2[Sharpe Ratio])</f>
        <v>0.26678070493079398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603</v>
      </c>
      <c r="AT584">
        <f>_xlfn.RANK.AVG(Table2[[#This Row],[6M Return vs Nifty Z-Score]],Table2[6M Return vs Nifty Z-Score])</f>
        <v>724</v>
      </c>
      <c r="AU584">
        <f>_xlfn.RANK.AVG(Table2[[#This Row],[Sharpe Ratio Z-Score]],Table2[Sharpe Ratio Z-Score])</f>
        <v>273</v>
      </c>
      <c r="AV584">
        <f>(Table2[[#This Row],[Rank 1Y]]+Table2[[#This Row],[Rank 6M]]+Table2[[#This Row],[Rank Sharpe]])/3</f>
        <v>533.33333333333337</v>
      </c>
    </row>
    <row r="585" spans="1:48" x14ac:dyDescent="0.3">
      <c r="A585" t="s">
        <v>1308</v>
      </c>
      <c r="B585" t="s">
        <v>1309</v>
      </c>
      <c r="C585" t="s">
        <v>3182</v>
      </c>
      <c r="D585" t="s">
        <v>282</v>
      </c>
      <c r="E585">
        <v>8739.5903294250002</v>
      </c>
      <c r="F585">
        <v>708.25</v>
      </c>
      <c r="G585">
        <v>-9.3225476631047801</v>
      </c>
      <c r="H585">
        <f>(Table2[[#This Row],[1Y Return vs Nifty]]-AVERAGE(Table2[1Y Return vs Nifty]))/_xlfn.STDEV.P(Table2[1Y Return vs Nifty])</f>
        <v>-0.63001474402045099</v>
      </c>
      <c r="I585">
        <v>-8.9476294292623297</v>
      </c>
      <c r="J585">
        <f>(Table2[[#This Row],[1M Return vs Nifty]]-AVERAGE(Table2[1M Return vs Nifty]))/_xlfn.STDEV.P(Table2[1M Return vs Nifty])</f>
        <v>-0.73008666484845131</v>
      </c>
      <c r="K585">
        <v>1.3538874449084799</v>
      </c>
      <c r="L585">
        <f>(Table2[[#This Row],[6M Return vs Nifty]]-AVERAGE(Table2[6M Return vs Nifty]))/_xlfn.STDEV.P(Table2[6M Return vs Nifty])</f>
        <v>-0.55957083687142939</v>
      </c>
      <c r="M585">
        <v>-4.5482762821854097</v>
      </c>
      <c r="N585">
        <f>(Table2[[#This Row],[1W Return vs Nifty]]-AVERAGE(Table2[1W Return vs Nifty]))/_xlfn.STDEV.P(Table2[1W Return vs Nifty])</f>
        <v>-0.43856446381605985</v>
      </c>
      <c r="O585">
        <v>729.79</v>
      </c>
      <c r="P585">
        <v>724.00583029448001</v>
      </c>
      <c r="Q585">
        <v>672.92792459267298</v>
      </c>
      <c r="R585">
        <v>38.863474925808603</v>
      </c>
      <c r="S585" s="1">
        <f>(Table2[[#This Row],[Close Price]]-Table2[[#This Row],[20D EMA]])/Table2[[#This Row],[20D EMA]]</f>
        <v>-2.9515340029323454E-2</v>
      </c>
      <c r="T585" s="1">
        <f>(Table2[[#This Row],[Close Price]]-Table2[[#This Row],[50D EMA]])/Table2[[#This Row],[50D EMA]]</f>
        <v>-2.1762021292109659E-2</v>
      </c>
      <c r="U585" s="1">
        <f>(Table2[[#This Row],[Close Price]]-Table2[[#This Row],[200D EMA]])/Table2[[#This Row],[200D EMA]]</f>
        <v>5.2490131730983922E-2</v>
      </c>
      <c r="V585">
        <v>0.51582412720651605</v>
      </c>
      <c r="W585">
        <v>706.05</v>
      </c>
      <c r="X585">
        <v>716.7</v>
      </c>
      <c r="Y585">
        <v>699</v>
      </c>
      <c r="Z585">
        <v>734</v>
      </c>
      <c r="AA585">
        <v>699</v>
      </c>
      <c r="AB585">
        <v>753.85</v>
      </c>
      <c r="AC585" s="1">
        <f>(Table2[[#This Row],[Close Price]]/Table2[[#This Row],[Day Low]])-1</f>
        <v>3.1159266340912151E-3</v>
      </c>
      <c r="AD585" s="1">
        <f>(Table2[[#This Row],[Day High]]/Table2[[#This Row],[Close Price]])-1</f>
        <v>1.1930815390045924E-2</v>
      </c>
      <c r="AE585" s="1">
        <f>(Table2[[#This Row],[Close Price]]/Table2[[#This Row],[Current Week Low]])-1</f>
        <v>1.3233190271816797E-2</v>
      </c>
      <c r="AF585" s="1">
        <f>(Table2[[#This Row],[Current Week High]]/Table2[[#This Row],[Close Price]])-1</f>
        <v>3.6357218496293697E-2</v>
      </c>
      <c r="AG585" s="1">
        <f>(Table2[[#This Row],[Close Price]]/Table2[[#This Row],[Current Month Low]])-1</f>
        <v>1.3233190271816797E-2</v>
      </c>
      <c r="AH585" s="1">
        <f>(Table2[[#This Row],[Current Month High]]/Table2[[#This Row],[Close Price]])-1</f>
        <v>6.4384045181786087E-2</v>
      </c>
      <c r="AI585">
        <v>18.277444405224099</v>
      </c>
      <c r="AJ585">
        <v>38.858935398490303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-0.01</v>
      </c>
      <c r="AM585" t="s">
        <v>3227</v>
      </c>
      <c r="AN585">
        <v>-7.77</v>
      </c>
      <c r="AO585" t="s">
        <v>3227</v>
      </c>
      <c r="AQ585">
        <f>(Table2[[#This Row],[Sharpe Ratio]]-AVERAGE(Table2[Sharpe Ratio]))/_xlfn.STDEV.P(Table2[Sharpe Ratio])</f>
        <v>-0.73562862250492922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-3.0938653320613207</v>
      </c>
      <c r="AS585">
        <f>_xlfn.RANK.AVG(Table2[[#This Row],[1Y Return vs Nifty Z-Score]],Table2[1Y Return vs Nifty Z-Score])</f>
        <v>538</v>
      </c>
      <c r="AT585">
        <f>_xlfn.RANK.AVG(Table2[[#This Row],[6M Return vs Nifty Z-Score]],Table2[6M Return vs Nifty Z-Score])</f>
        <v>513</v>
      </c>
      <c r="AU585">
        <f>_xlfn.RANK.AVG(Table2[[#This Row],[Sharpe Ratio Z-Score]],Table2[Sharpe Ratio Z-Score])</f>
        <v>551.5</v>
      </c>
      <c r="AV585">
        <f>(Table2[[#This Row],[Rank 1Y]]+Table2[[#This Row],[Rank 6M]]+Table2[[#This Row],[Rank Sharpe]])/3</f>
        <v>534.16666666666663</v>
      </c>
    </row>
    <row r="586" spans="1:48" x14ac:dyDescent="0.3">
      <c r="A586" t="s">
        <v>1440</v>
      </c>
      <c r="B586" t="s">
        <v>1441</v>
      </c>
      <c r="C586" t="s">
        <v>3178</v>
      </c>
      <c r="D586" t="s">
        <v>1442</v>
      </c>
      <c r="E586">
        <v>7675.6599817599999</v>
      </c>
      <c r="F586">
        <v>287.89999999999998</v>
      </c>
      <c r="G586">
        <v>-37.013594677394202</v>
      </c>
      <c r="H586">
        <f>(Table2[[#This Row],[1Y Return vs Nifty]]-AVERAGE(Table2[1Y Return vs Nifty]))/_xlfn.STDEV.P(Table2[1Y Return vs Nifty])</f>
        <v>-1.0854230357308849</v>
      </c>
      <c r="I586">
        <v>-9.05124074424781</v>
      </c>
      <c r="J586">
        <f>(Table2[[#This Row],[1M Return vs Nifty]]-AVERAGE(Table2[1M Return vs Nifty]))/_xlfn.STDEV.P(Table2[1M Return vs Nifty])</f>
        <v>-0.73998900267510681</v>
      </c>
      <c r="K586">
        <v>-9.7530178178314308</v>
      </c>
      <c r="L586">
        <f>(Table2[[#This Row],[6M Return vs Nifty]]-AVERAGE(Table2[6M Return vs Nifty]))/_xlfn.STDEV.P(Table2[6M Return vs Nifty])</f>
        <v>-0.87464891235184705</v>
      </c>
      <c r="M586">
        <v>-1.0020046224604999</v>
      </c>
      <c r="N586">
        <f>(Table2[[#This Row],[1W Return vs Nifty]]-AVERAGE(Table2[1W Return vs Nifty]))/_xlfn.STDEV.P(Table2[1W Return vs Nifty])</f>
        <v>0.40765885538729679</v>
      </c>
      <c r="O586">
        <v>274.98</v>
      </c>
      <c r="P586">
        <v>280.60333887674102</v>
      </c>
      <c r="Q586">
        <v>284.00987371427698</v>
      </c>
      <c r="R586">
        <v>72.716877880670594</v>
      </c>
      <c r="S586" s="1">
        <f>(Table2[[#This Row],[Close Price]]-Table2[[#This Row],[20D EMA]])/Table2[[#This Row],[20D EMA]]</f>
        <v>4.6985235289839111E-2</v>
      </c>
      <c r="T586" s="1">
        <f>(Table2[[#This Row],[Close Price]]-Table2[[#This Row],[50D EMA]])/Table2[[#This Row],[50D EMA]]</f>
        <v>2.6003472205525388E-2</v>
      </c>
      <c r="U586" s="1">
        <f>(Table2[[#This Row],[Close Price]]-Table2[[#This Row],[200D EMA]])/Table2[[#This Row],[200D EMA]]</f>
        <v>1.3697151563246674E-2</v>
      </c>
      <c r="V586">
        <v>0.72568861597533496</v>
      </c>
      <c r="W586">
        <v>277.8</v>
      </c>
      <c r="X586">
        <v>290.2</v>
      </c>
      <c r="Y586">
        <v>265.10000000000002</v>
      </c>
      <c r="Z586">
        <v>290.2</v>
      </c>
      <c r="AA586">
        <v>259.5</v>
      </c>
      <c r="AB586">
        <v>290.2</v>
      </c>
      <c r="AC586" s="1">
        <f>(Table2[[#This Row],[Close Price]]/Table2[[#This Row],[Day Low]])-1</f>
        <v>3.6357091432685174E-2</v>
      </c>
      <c r="AD586" s="1">
        <f>(Table2[[#This Row],[Day High]]/Table2[[#This Row],[Close Price]])-1</f>
        <v>7.9888850295242175E-3</v>
      </c>
      <c r="AE586" s="1">
        <f>(Table2[[#This Row],[Close Price]]/Table2[[#This Row],[Current Week Low]])-1</f>
        <v>8.6005281026027669E-2</v>
      </c>
      <c r="AF586" s="1">
        <f>(Table2[[#This Row],[Current Week High]]/Table2[[#This Row],[Close Price]])-1</f>
        <v>7.9888850295242175E-3</v>
      </c>
      <c r="AG586" s="1">
        <f>(Table2[[#This Row],[Close Price]]/Table2[[#This Row],[Current Month Low]])-1</f>
        <v>0.10944123314065513</v>
      </c>
      <c r="AH586" s="1">
        <f>(Table2[[#This Row],[Current Month High]]/Table2[[#This Row],[Close Price]])-1</f>
        <v>7.9888850295242175E-3</v>
      </c>
      <c r="AI586">
        <v>26.7627648489058</v>
      </c>
      <c r="AJ586">
        <v>15.1369726054788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-0.19</v>
      </c>
      <c r="AM586" t="s">
        <v>3227</v>
      </c>
      <c r="AN586">
        <v>7.93</v>
      </c>
      <c r="AO586" t="s">
        <v>3226</v>
      </c>
      <c r="AP586">
        <v>7.8700257929416997E-2</v>
      </c>
      <c r="AQ586">
        <f>(Table2[[#This Row],[Sharpe Ratio]]-AVERAGE(Table2[Sharpe Ratio]))/_xlfn.STDEV.P(Table2[Sharpe Ratio])</f>
        <v>0.17980718145795285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687</v>
      </c>
      <c r="AT586">
        <f>_xlfn.RANK.AVG(Table2[[#This Row],[6M Return vs Nifty Z-Score]],Table2[6M Return vs Nifty Z-Score])</f>
        <v>619</v>
      </c>
      <c r="AU586">
        <f>_xlfn.RANK.AVG(Table2[[#This Row],[Sharpe Ratio Z-Score]],Table2[Sharpe Ratio Z-Score])</f>
        <v>300</v>
      </c>
      <c r="AV586">
        <f>(Table2[[#This Row],[Rank 1Y]]+Table2[[#This Row],[Rank 6M]]+Table2[[#This Row],[Rank Sharpe]])/3</f>
        <v>535.33333333333337</v>
      </c>
    </row>
    <row r="587" spans="1:48" x14ac:dyDescent="0.3">
      <c r="A587" t="s">
        <v>102</v>
      </c>
      <c r="B587" t="s">
        <v>103</v>
      </c>
      <c r="C587" t="s">
        <v>3168</v>
      </c>
      <c r="D587" t="s">
        <v>40</v>
      </c>
      <c r="E587">
        <v>301911.62476151501</v>
      </c>
      <c r="F587">
        <v>1894.45</v>
      </c>
      <c r="G587">
        <v>-4.3381193257909398</v>
      </c>
      <c r="H587">
        <f>(Table2[[#This Row],[1Y Return vs Nifty]]-AVERAGE(Table2[1Y Return vs Nifty]))/_xlfn.STDEV.P(Table2[1Y Return vs Nifty])</f>
        <v>-0.54804059573065134</v>
      </c>
      <c r="I587">
        <v>13.9866483831103</v>
      </c>
      <c r="J587">
        <f>(Table2[[#This Row],[1M Return vs Nifty]]-AVERAGE(Table2[1M Return vs Nifty]))/_xlfn.STDEV.P(Table2[1M Return vs Nifty])</f>
        <v>1.4617875212895197</v>
      </c>
      <c r="K587">
        <v>5.1551210654656199</v>
      </c>
      <c r="L587">
        <f>(Table2[[#This Row],[6M Return vs Nifty]]-AVERAGE(Table2[6M Return vs Nifty]))/_xlfn.STDEV.P(Table2[6M Return vs Nifty])</f>
        <v>-0.45173833580252654</v>
      </c>
      <c r="M587">
        <v>-2.8103802453545099</v>
      </c>
      <c r="N587">
        <f>(Table2[[#This Row],[1W Return vs Nifty]]-AVERAGE(Table2[1W Return vs Nifty]))/_xlfn.STDEV.P(Table2[1W Return vs Nifty])</f>
        <v>-2.3861842632356276E-2</v>
      </c>
      <c r="O587">
        <v>1780.34</v>
      </c>
      <c r="P587">
        <v>1695.73315334472</v>
      </c>
      <c r="Q587">
        <v>1621.45493137525</v>
      </c>
      <c r="R587">
        <v>78.631129392369303</v>
      </c>
      <c r="S587" s="1">
        <f>(Table2[[#This Row],[Close Price]]-Table2[[#This Row],[20D EMA]])/Table2[[#This Row],[20D EMA]]</f>
        <v>6.4094498803599381E-2</v>
      </c>
      <c r="T587" s="1">
        <f>(Table2[[#This Row],[Close Price]]-Table2[[#This Row],[50D EMA]])/Table2[[#This Row],[50D EMA]]</f>
        <v>0.1171863900067793</v>
      </c>
      <c r="U587" s="1">
        <f>(Table2[[#This Row],[Close Price]]-Table2[[#This Row],[200D EMA]])/Table2[[#This Row],[200D EMA]]</f>
        <v>0.16836426553848591</v>
      </c>
      <c r="V587">
        <v>1.3961149856211399</v>
      </c>
      <c r="W587">
        <v>1846.5</v>
      </c>
      <c r="X587">
        <v>1906.9</v>
      </c>
      <c r="Y587">
        <v>1814.25</v>
      </c>
      <c r="Z587">
        <v>1906.9</v>
      </c>
      <c r="AA587">
        <v>1787.8</v>
      </c>
      <c r="AB587">
        <v>1906.9</v>
      </c>
      <c r="AC587" s="1">
        <f>(Table2[[#This Row],[Close Price]]/Table2[[#This Row],[Day Low]])-1</f>
        <v>2.5968047657730864E-2</v>
      </c>
      <c r="AD587" s="1">
        <f>(Table2[[#This Row],[Day High]]/Table2[[#This Row],[Close Price]])-1</f>
        <v>6.5718282351079349E-3</v>
      </c>
      <c r="AE587" s="1">
        <f>(Table2[[#This Row],[Close Price]]/Table2[[#This Row],[Current Week Low]])-1</f>
        <v>4.4205594598318854E-2</v>
      </c>
      <c r="AF587" s="1">
        <f>(Table2[[#This Row],[Current Week High]]/Table2[[#This Row],[Close Price]])-1</f>
        <v>6.5718282351079349E-3</v>
      </c>
      <c r="AG587" s="1">
        <f>(Table2[[#This Row],[Close Price]]/Table2[[#This Row],[Current Month Low]])-1</f>
        <v>5.9654323749860128E-2</v>
      </c>
      <c r="AH587" s="1">
        <f>(Table2[[#This Row],[Current Month High]]/Table2[[#This Row],[Close Price]])-1</f>
        <v>6.5718282351079349E-3</v>
      </c>
      <c r="AI587">
        <v>0.65718282351079305</v>
      </c>
      <c r="AJ587">
        <v>33.5012860716676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0.16</v>
      </c>
      <c r="AM587" t="s">
        <v>3226</v>
      </c>
      <c r="AN587">
        <v>10.56</v>
      </c>
      <c r="AO587" t="s">
        <v>3226</v>
      </c>
      <c r="AP587">
        <v>-2.7469514010609999E-2</v>
      </c>
      <c r="AQ587">
        <f>(Table2[[#This Row],[Sharpe Ratio]]-AVERAGE(Table2[Sharpe Ratio]))/_xlfn.STDEV.P(Table2[Sharpe Ratio])</f>
        <v>-1.0551520561552399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-0.61700530903125428</v>
      </c>
      <c r="AS587">
        <f>_xlfn.RANK.AVG(Table2[[#This Row],[1Y Return vs Nifty Z-Score]],Table2[1Y Return vs Nifty Z-Score])</f>
        <v>505</v>
      </c>
      <c r="AT587">
        <f>_xlfn.RANK.AVG(Table2[[#This Row],[6M Return vs Nifty Z-Score]],Table2[6M Return vs Nifty Z-Score])</f>
        <v>469</v>
      </c>
      <c r="AU587">
        <f>_xlfn.RANK.AVG(Table2[[#This Row],[Sharpe Ratio Z-Score]],Table2[Sharpe Ratio Z-Score])</f>
        <v>635</v>
      </c>
      <c r="AV587">
        <f>(Table2[[#This Row],[Rank 1Y]]+Table2[[#This Row],[Rank 6M]]+Table2[[#This Row],[Rank Sharpe]])/3</f>
        <v>536.33333333333337</v>
      </c>
    </row>
    <row r="588" spans="1:48" x14ac:dyDescent="0.3">
      <c r="A588" t="s">
        <v>35</v>
      </c>
      <c r="B588" t="s">
        <v>36</v>
      </c>
      <c r="C588" t="s">
        <v>3170</v>
      </c>
      <c r="D588" t="s">
        <v>37</v>
      </c>
      <c r="E588">
        <v>689123.36918828997</v>
      </c>
      <c r="F588">
        <v>2932.95</v>
      </c>
      <c r="G588">
        <v>-9.3288788655238104</v>
      </c>
      <c r="H588">
        <f>(Table2[[#This Row],[1Y Return vs Nifty]]-AVERAGE(Table2[1Y Return vs Nifty]))/_xlfn.STDEV.P(Table2[1Y Return vs Nifty])</f>
        <v>-0.63011886728009647</v>
      </c>
      <c r="I588">
        <v>2.7695070531117398</v>
      </c>
      <c r="J588">
        <f>(Table2[[#This Row],[1M Return vs Nifty]]-AVERAGE(Table2[1M Return vs Nifty]))/_xlfn.STDEV.P(Table2[1M Return vs Nifty])</f>
        <v>0.38974318989046502</v>
      </c>
      <c r="K588">
        <v>11.555916937077299</v>
      </c>
      <c r="L588">
        <f>(Table2[[#This Row],[6M Return vs Nifty]]-AVERAGE(Table2[6M Return vs Nifty]))/_xlfn.STDEV.P(Table2[6M Return vs Nifty])</f>
        <v>-0.27016206436929852</v>
      </c>
      <c r="M588">
        <v>2.3632534844971498</v>
      </c>
      <c r="N588">
        <f>(Table2[[#This Row],[1W Return vs Nifty]]-AVERAGE(Table2[1W Return vs Nifty]))/_xlfn.STDEV.P(Table2[1W Return vs Nifty])</f>
        <v>1.2106881093465416</v>
      </c>
      <c r="O588">
        <v>2838.07</v>
      </c>
      <c r="P588">
        <v>2740.3532001931599</v>
      </c>
      <c r="Q588">
        <v>2560.6183228663399</v>
      </c>
      <c r="R588">
        <v>71.580149619010797</v>
      </c>
      <c r="S588" s="1">
        <f>(Table2[[#This Row],[Close Price]]-Table2[[#This Row],[20D EMA]])/Table2[[#This Row],[20D EMA]]</f>
        <v>3.3431169773825049E-2</v>
      </c>
      <c r="T588" s="1">
        <f>(Table2[[#This Row],[Close Price]]-Table2[[#This Row],[50D EMA]])/Table2[[#This Row],[50D EMA]]</f>
        <v>7.0281743168458852E-2</v>
      </c>
      <c r="U588" s="1">
        <f>(Table2[[#This Row],[Close Price]]-Table2[[#This Row],[200D EMA]])/Table2[[#This Row],[200D EMA]]</f>
        <v>0.14540694089733538</v>
      </c>
      <c r="V588">
        <v>1.0665885133575199</v>
      </c>
      <c r="W588">
        <v>2918.5</v>
      </c>
      <c r="X588">
        <v>2956.4</v>
      </c>
      <c r="Y588">
        <v>2843.2</v>
      </c>
      <c r="Z588">
        <v>2963.4</v>
      </c>
      <c r="AA588">
        <v>2771.65</v>
      </c>
      <c r="AB588">
        <v>2963.4</v>
      </c>
      <c r="AC588" s="1">
        <f>(Table2[[#This Row],[Close Price]]/Table2[[#This Row],[Day Low]])-1</f>
        <v>4.9511735480554098E-3</v>
      </c>
      <c r="AD588" s="1">
        <f>(Table2[[#This Row],[Day High]]/Table2[[#This Row],[Close Price]])-1</f>
        <v>7.9953630303961631E-3</v>
      </c>
      <c r="AE588" s="1">
        <f>(Table2[[#This Row],[Close Price]]/Table2[[#This Row],[Current Week Low]])-1</f>
        <v>3.1566544738323099E-2</v>
      </c>
      <c r="AF588" s="1">
        <f>(Table2[[#This Row],[Current Week High]]/Table2[[#This Row],[Close Price]])-1</f>
        <v>1.0382038561857598E-2</v>
      </c>
      <c r="AG588" s="1">
        <f>(Table2[[#This Row],[Close Price]]/Table2[[#This Row],[Current Month Low]])-1</f>
        <v>5.8196381216964577E-2</v>
      </c>
      <c r="AH588" s="1">
        <f>(Table2[[#This Row],[Current Month High]]/Table2[[#This Row],[Close Price]])-1</f>
        <v>1.0382038561857598E-2</v>
      </c>
      <c r="AI588">
        <v>1.0382038561857501</v>
      </c>
      <c r="AJ588">
        <v>35.0314219285927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0.04</v>
      </c>
      <c r="AM588" t="s">
        <v>3226</v>
      </c>
      <c r="AN588">
        <v>6.1</v>
      </c>
      <c r="AO588" t="s">
        <v>3226</v>
      </c>
      <c r="AP588">
        <v>-5.3489561341322003E-2</v>
      </c>
      <c r="AQ588">
        <f>(Table2[[#This Row],[Sharpe Ratio]]-AVERAGE(Table2[Sharpe Ratio]))/_xlfn.STDEV.P(Table2[Sharpe Ratio])</f>
        <v>-1.3578153964546513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-0.65766502886703981</v>
      </c>
      <c r="AS588">
        <f>_xlfn.RANK.AVG(Table2[[#This Row],[1Y Return vs Nifty Z-Score]],Table2[1Y Return vs Nifty Z-Score])</f>
        <v>539</v>
      </c>
      <c r="AT588">
        <f>_xlfn.RANK.AVG(Table2[[#This Row],[6M Return vs Nifty Z-Score]],Table2[6M Return vs Nifty Z-Score])</f>
        <v>401</v>
      </c>
      <c r="AU588">
        <f>_xlfn.RANK.AVG(Table2[[#This Row],[Sharpe Ratio Z-Score]],Table2[Sharpe Ratio Z-Score])</f>
        <v>671</v>
      </c>
      <c r="AV588">
        <f>(Table2[[#This Row],[Rank 1Y]]+Table2[[#This Row],[Rank 6M]]+Table2[[#This Row],[Rank Sharpe]])/3</f>
        <v>537</v>
      </c>
    </row>
    <row r="589" spans="1:48" x14ac:dyDescent="0.3">
      <c r="A589" t="s">
        <v>722</v>
      </c>
      <c r="B589" t="s">
        <v>723</v>
      </c>
      <c r="C589" t="s">
        <v>3168</v>
      </c>
      <c r="D589" t="s">
        <v>412</v>
      </c>
      <c r="E589">
        <v>25109.251400220001</v>
      </c>
      <c r="F589">
        <v>1119.0999999999999</v>
      </c>
      <c r="G589">
        <v>-22.111939728135098</v>
      </c>
      <c r="H589">
        <f>(Table2[[#This Row],[1Y Return vs Nifty]]-AVERAGE(Table2[1Y Return vs Nifty]))/_xlfn.STDEV.P(Table2[1Y Return vs Nifty])</f>
        <v>-0.8403497013568374</v>
      </c>
      <c r="I589">
        <v>2.6191878744201902</v>
      </c>
      <c r="J589">
        <f>(Table2[[#This Row],[1M Return vs Nifty]]-AVERAGE(Table2[1M Return vs Nifty]))/_xlfn.STDEV.P(Table2[1M Return vs Nifty])</f>
        <v>0.37537688936201674</v>
      </c>
      <c r="K589">
        <v>20.734047673860498</v>
      </c>
      <c r="L589">
        <f>(Table2[[#This Row],[6M Return vs Nifty]]-AVERAGE(Table2[6M Return vs Nifty]))/_xlfn.STDEV.P(Table2[6M Return vs Nifty])</f>
        <v>-9.799010877299362E-3</v>
      </c>
      <c r="M589">
        <v>-2.7623764605782202</v>
      </c>
      <c r="N589">
        <f>(Table2[[#This Row],[1W Return vs Nifty]]-AVERAGE(Table2[1W Return vs Nifty]))/_xlfn.STDEV.P(Table2[1W Return vs Nifty])</f>
        <v>-1.2407017400251361E-2</v>
      </c>
      <c r="O589">
        <v>1049.43</v>
      </c>
      <c r="P589">
        <v>1003.48417782115</v>
      </c>
      <c r="Q589">
        <v>942.22457581445099</v>
      </c>
      <c r="R589">
        <v>71.345870219738302</v>
      </c>
      <c r="S589" s="1">
        <f>(Table2[[#This Row],[Close Price]]-Table2[[#This Row],[20D EMA]])/Table2[[#This Row],[20D EMA]]</f>
        <v>6.6388420380587412E-2</v>
      </c>
      <c r="T589" s="1">
        <f>(Table2[[#This Row],[Close Price]]-Table2[[#This Row],[50D EMA]])/Table2[[#This Row],[50D EMA]]</f>
        <v>0.11521439474001956</v>
      </c>
      <c r="U589" s="1">
        <f>(Table2[[#This Row],[Close Price]]-Table2[[#This Row],[200D EMA]])/Table2[[#This Row],[200D EMA]]</f>
        <v>0.18772108977592661</v>
      </c>
      <c r="V589">
        <v>0.62464901709946996</v>
      </c>
      <c r="W589">
        <v>1066.2</v>
      </c>
      <c r="X589">
        <v>1125</v>
      </c>
      <c r="Y589">
        <v>1031</v>
      </c>
      <c r="Z589">
        <v>1125</v>
      </c>
      <c r="AA589">
        <v>1031</v>
      </c>
      <c r="AB589">
        <v>1125</v>
      </c>
      <c r="AC589" s="1">
        <f>(Table2[[#This Row],[Close Price]]/Table2[[#This Row],[Day Low]])-1</f>
        <v>4.9615456762333476E-2</v>
      </c>
      <c r="AD589" s="1">
        <f>(Table2[[#This Row],[Day High]]/Table2[[#This Row],[Close Price]])-1</f>
        <v>5.2720936466803536E-3</v>
      </c>
      <c r="AE589" s="1">
        <f>(Table2[[#This Row],[Close Price]]/Table2[[#This Row],[Current Week Low]])-1</f>
        <v>8.5451018428709835E-2</v>
      </c>
      <c r="AF589" s="1">
        <f>(Table2[[#This Row],[Current Week High]]/Table2[[#This Row],[Close Price]])-1</f>
        <v>5.2720936466803536E-3</v>
      </c>
      <c r="AG589" s="1">
        <f>(Table2[[#This Row],[Close Price]]/Table2[[#This Row],[Current Month Low]])-1</f>
        <v>8.5451018428709835E-2</v>
      </c>
      <c r="AH589" s="1">
        <f>(Table2[[#This Row],[Current Month High]]/Table2[[#This Row],[Close Price]])-1</f>
        <v>5.2720936466803536E-3</v>
      </c>
      <c r="AI589">
        <v>0.52720936466803503</v>
      </c>
      <c r="AJ589">
        <v>51.9277762693456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0.21</v>
      </c>
      <c r="AM589" t="s">
        <v>3226</v>
      </c>
      <c r="AN589">
        <v>4.83</v>
      </c>
      <c r="AO589" t="s">
        <v>3226</v>
      </c>
      <c r="AP589">
        <v>-6.3156168515817998E-2</v>
      </c>
      <c r="AQ589">
        <f>(Table2[[#This Row],[Sharpe Ratio]]-AVERAGE(Table2[Sharpe Ratio]))/_xlfn.STDEV.P(Table2[Sharpe Ratio])</f>
        <v>-1.4702566837286339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-1.9574355240010055</v>
      </c>
      <c r="AS589">
        <f>_xlfn.RANK.AVG(Table2[[#This Row],[1Y Return vs Nifty Z-Score]],Table2[1Y Return vs Nifty Z-Score])</f>
        <v>618</v>
      </c>
      <c r="AT589">
        <f>_xlfn.RANK.AVG(Table2[[#This Row],[6M Return vs Nifty Z-Score]],Table2[6M Return vs Nifty Z-Score])</f>
        <v>312</v>
      </c>
      <c r="AU589">
        <f>_xlfn.RANK.AVG(Table2[[#This Row],[Sharpe Ratio Z-Score]],Table2[Sharpe Ratio Z-Score])</f>
        <v>681</v>
      </c>
      <c r="AV589">
        <f>(Table2[[#This Row],[Rank 1Y]]+Table2[[#This Row],[Rank 6M]]+Table2[[#This Row],[Rank Sharpe]])/3</f>
        <v>537</v>
      </c>
    </row>
    <row r="590" spans="1:48" x14ac:dyDescent="0.3">
      <c r="A590" t="s">
        <v>1343</v>
      </c>
      <c r="B590" t="s">
        <v>1344</v>
      </c>
      <c r="C590" t="s">
        <v>3181</v>
      </c>
      <c r="D590" t="s">
        <v>135</v>
      </c>
      <c r="E590">
        <v>8532.0535527600005</v>
      </c>
      <c r="F590">
        <v>549.70000000000005</v>
      </c>
      <c r="G590">
        <v>-33.170817393360501</v>
      </c>
      <c r="H590">
        <f>(Table2[[#This Row],[1Y Return vs Nifty]]-AVERAGE(Table2[1Y Return vs Nifty]))/_xlfn.STDEV.P(Table2[1Y Return vs Nifty])</f>
        <v>-1.0222245356004138</v>
      </c>
      <c r="I590">
        <v>-11.5061728518619</v>
      </c>
      <c r="J590">
        <f>(Table2[[#This Row],[1M Return vs Nifty]]-AVERAGE(Table2[1M Return vs Nifty]))/_xlfn.STDEV.P(Table2[1M Return vs Nifty])</f>
        <v>-0.97461170845299294</v>
      </c>
      <c r="K590">
        <v>-10.7432938137131</v>
      </c>
      <c r="L590">
        <f>(Table2[[#This Row],[6M Return vs Nifty]]-AVERAGE(Table2[6M Return vs Nifty]))/_xlfn.STDEV.P(Table2[6M Return vs Nifty])</f>
        <v>-0.90274082883046847</v>
      </c>
      <c r="M590">
        <v>-5.9212458543656998</v>
      </c>
      <c r="N590">
        <f>(Table2[[#This Row],[1W Return vs Nifty]]-AVERAGE(Table2[1W Return vs Nifty]))/_xlfn.STDEV.P(Table2[1W Return vs Nifty])</f>
        <v>-0.76618709964812226</v>
      </c>
      <c r="O590">
        <v>563.75</v>
      </c>
      <c r="P590">
        <v>578.97033430894601</v>
      </c>
      <c r="Q590">
        <v>573.09922959195796</v>
      </c>
      <c r="R590">
        <v>40.579038822491498</v>
      </c>
      <c r="S590" s="1">
        <f>(Table2[[#This Row],[Close Price]]-Table2[[#This Row],[20D EMA]])/Table2[[#This Row],[20D EMA]]</f>
        <v>-2.4922394678492159E-2</v>
      </c>
      <c r="T590" s="1">
        <f>(Table2[[#This Row],[Close Price]]-Table2[[#This Row],[50D EMA]])/Table2[[#This Row],[50D EMA]]</f>
        <v>-5.0555844702963544E-2</v>
      </c>
      <c r="U590" s="1">
        <f>(Table2[[#This Row],[Close Price]]-Table2[[#This Row],[200D EMA]])/Table2[[#This Row],[200D EMA]]</f>
        <v>-4.082928118507153E-2</v>
      </c>
      <c r="V590">
        <v>0.73564014691388002</v>
      </c>
      <c r="W590">
        <v>542.95000000000005</v>
      </c>
      <c r="X590">
        <v>552</v>
      </c>
      <c r="Y590">
        <v>533.54999999999995</v>
      </c>
      <c r="Z590">
        <v>560.45000000000005</v>
      </c>
      <c r="AA590">
        <v>533.54999999999995</v>
      </c>
      <c r="AB590">
        <v>573.95000000000005</v>
      </c>
      <c r="AC590" s="1">
        <f>(Table2[[#This Row],[Close Price]]/Table2[[#This Row],[Day Low]])-1</f>
        <v>1.2432083985634002E-2</v>
      </c>
      <c r="AD590" s="1">
        <f>(Table2[[#This Row],[Day High]]/Table2[[#This Row],[Close Price]])-1</f>
        <v>4.1841004184099972E-3</v>
      </c>
      <c r="AE590" s="1">
        <f>(Table2[[#This Row],[Close Price]]/Table2[[#This Row],[Current Week Low]])-1</f>
        <v>3.0268953237747365E-2</v>
      </c>
      <c r="AF590" s="1">
        <f>(Table2[[#This Row],[Current Week High]]/Table2[[#This Row],[Close Price]])-1</f>
        <v>1.9556121520829528E-2</v>
      </c>
      <c r="AG590" s="1">
        <f>(Table2[[#This Row],[Close Price]]/Table2[[#This Row],[Current Month Low]])-1</f>
        <v>3.0268953237747365E-2</v>
      </c>
      <c r="AH590" s="1">
        <f>(Table2[[#This Row],[Current Month High]]/Table2[[#This Row],[Close Price]])-1</f>
        <v>4.411497180280155E-2</v>
      </c>
      <c r="AI590">
        <v>23.485537565944998</v>
      </c>
      <c r="AJ590">
        <v>15.726315789473601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-7.0000000000000007E-2</v>
      </c>
      <c r="AM590" t="s">
        <v>3227</v>
      </c>
      <c r="AN590">
        <v>-6.78</v>
      </c>
      <c r="AO590" t="s">
        <v>3227</v>
      </c>
      <c r="AP590">
        <v>7.3999944888073002E-2</v>
      </c>
      <c r="AQ590">
        <f>(Table2[[#This Row],[Sharpe Ratio]]-AVERAGE(Table2[Sharpe Ratio]))/_xlfn.STDEV.P(Table2[Sharpe Ratio])</f>
        <v>0.12513347439413366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675</v>
      </c>
      <c r="AT590">
        <f>_xlfn.RANK.AVG(Table2[[#This Row],[6M Return vs Nifty Z-Score]],Table2[6M Return vs Nifty Z-Score])</f>
        <v>627</v>
      </c>
      <c r="AU590">
        <f>_xlfn.RANK.AVG(Table2[[#This Row],[Sharpe Ratio Z-Score]],Table2[Sharpe Ratio Z-Score])</f>
        <v>310</v>
      </c>
      <c r="AV590">
        <f>(Table2[[#This Row],[Rank 1Y]]+Table2[[#This Row],[Rank 6M]]+Table2[[#This Row],[Rank Sharpe]])/3</f>
        <v>537.33333333333337</v>
      </c>
    </row>
    <row r="591" spans="1:48" x14ac:dyDescent="0.3">
      <c r="A591" t="s">
        <v>1040</v>
      </c>
      <c r="B591" t="s">
        <v>1041</v>
      </c>
      <c r="C591" t="s">
        <v>3177</v>
      </c>
      <c r="D591" t="s">
        <v>493</v>
      </c>
      <c r="E591">
        <v>13261.770667180001</v>
      </c>
      <c r="F591">
        <v>853.3</v>
      </c>
      <c r="G591">
        <v>-38.876184277537803</v>
      </c>
      <c r="H591">
        <f>(Table2[[#This Row],[1Y Return vs Nifty]]-AVERAGE(Table2[1Y Return vs Nifty]))/_xlfn.STDEV.P(Table2[1Y Return vs Nifty])</f>
        <v>-1.1160552739240199</v>
      </c>
      <c r="I591">
        <v>-3.0760536535965501</v>
      </c>
      <c r="J591">
        <f>(Table2[[#This Row],[1M Return vs Nifty]]-AVERAGE(Table2[1M Return vs Nifty]))/_xlfn.STDEV.P(Table2[1M Return vs Nifty])</f>
        <v>-0.16892858174143249</v>
      </c>
      <c r="K591">
        <v>3.9404073160469402</v>
      </c>
      <c r="L591">
        <f>(Table2[[#This Row],[6M Return vs Nifty]]-AVERAGE(Table2[6M Return vs Nifty]))/_xlfn.STDEV.P(Table2[6M Return vs Nifty])</f>
        <v>-0.48619704967221034</v>
      </c>
      <c r="M591">
        <v>-5.0455729202246404</v>
      </c>
      <c r="N591">
        <f>(Table2[[#This Row],[1W Return vs Nifty]]-AVERAGE(Table2[1W Return vs Nifty]))/_xlfn.STDEV.P(Table2[1W Return vs Nifty])</f>
        <v>-0.55723106695578439</v>
      </c>
      <c r="O591">
        <v>822.14</v>
      </c>
      <c r="P591">
        <v>825.15527087977296</v>
      </c>
      <c r="Q591">
        <v>825.35298169385203</v>
      </c>
      <c r="R591">
        <v>67.677875728732303</v>
      </c>
      <c r="S591" s="1">
        <f>(Table2[[#This Row],[Close Price]]-Table2[[#This Row],[20D EMA]])/Table2[[#This Row],[20D EMA]]</f>
        <v>3.7901087406037863E-2</v>
      </c>
      <c r="T591" s="1">
        <f>(Table2[[#This Row],[Close Price]]-Table2[[#This Row],[50D EMA]])/Table2[[#This Row],[50D EMA]]</f>
        <v>3.4108403731359975E-2</v>
      </c>
      <c r="U591" s="1">
        <f>(Table2[[#This Row],[Close Price]]-Table2[[#This Row],[200D EMA]])/Table2[[#This Row],[200D EMA]]</f>
        <v>3.3860686186403463E-2</v>
      </c>
      <c r="V591">
        <v>1.2978035025438399</v>
      </c>
      <c r="W591">
        <v>800.8</v>
      </c>
      <c r="X591">
        <v>889.05</v>
      </c>
      <c r="Y591">
        <v>789</v>
      </c>
      <c r="Z591">
        <v>889.05</v>
      </c>
      <c r="AA591">
        <v>789</v>
      </c>
      <c r="AB591">
        <v>889.05</v>
      </c>
      <c r="AC591" s="1">
        <f>(Table2[[#This Row],[Close Price]]/Table2[[#This Row],[Day Low]])-1</f>
        <v>6.5559440559440629E-2</v>
      </c>
      <c r="AD591" s="1">
        <f>(Table2[[#This Row],[Day High]]/Table2[[#This Row],[Close Price]])-1</f>
        <v>4.1896167819055474E-2</v>
      </c>
      <c r="AE591" s="1">
        <f>(Table2[[#This Row],[Close Price]]/Table2[[#This Row],[Current Week Low]])-1</f>
        <v>8.1495564005069632E-2</v>
      </c>
      <c r="AF591" s="1">
        <f>(Table2[[#This Row],[Current Week High]]/Table2[[#This Row],[Close Price]])-1</f>
        <v>4.1896167819055474E-2</v>
      </c>
      <c r="AG591" s="1">
        <f>(Table2[[#This Row],[Close Price]]/Table2[[#This Row],[Current Month Low]])-1</f>
        <v>8.1495564005069632E-2</v>
      </c>
      <c r="AH591" s="1">
        <f>(Table2[[#This Row],[Current Month High]]/Table2[[#This Row],[Close Price]])-1</f>
        <v>4.1896167819055474E-2</v>
      </c>
      <c r="AI591">
        <v>17.192077815539601</v>
      </c>
      <c r="AJ591">
        <v>20.3610973975597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-0.06</v>
      </c>
      <c r="AM591" t="s">
        <v>3227</v>
      </c>
      <c r="AN591">
        <v>-1.6</v>
      </c>
      <c r="AO591" t="s">
        <v>3227</v>
      </c>
      <c r="AP591">
        <v>3.4038946163658997E-2</v>
      </c>
      <c r="AQ591">
        <f>(Table2[[#This Row],[Sharpe Ratio]]-AVERAGE(Table2[Sharpe Ratio]))/_xlfn.STDEV.P(Table2[Sharpe Ratio])</f>
        <v>-0.33969002119405461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699</v>
      </c>
      <c r="AT591">
        <f>_xlfn.RANK.AVG(Table2[[#This Row],[6M Return vs Nifty Z-Score]],Table2[6M Return vs Nifty Z-Score])</f>
        <v>488</v>
      </c>
      <c r="AU591">
        <f>_xlfn.RANK.AVG(Table2[[#This Row],[Sharpe Ratio Z-Score]],Table2[Sharpe Ratio Z-Score])</f>
        <v>428</v>
      </c>
      <c r="AV591">
        <f>(Table2[[#This Row],[Rank 1Y]]+Table2[[#This Row],[Rank 6M]]+Table2[[#This Row],[Rank Sharpe]])/3</f>
        <v>538.33333333333337</v>
      </c>
    </row>
    <row r="592" spans="1:48" x14ac:dyDescent="0.3">
      <c r="A592" t="s">
        <v>2171</v>
      </c>
      <c r="B592" t="s">
        <v>2172</v>
      </c>
      <c r="C592" t="s">
        <v>3171</v>
      </c>
      <c r="D592" t="s">
        <v>46</v>
      </c>
      <c r="E592">
        <v>2796.7283550500001</v>
      </c>
      <c r="F592">
        <v>705.5</v>
      </c>
      <c r="G592">
        <v>-37.820860989047702</v>
      </c>
      <c r="H592">
        <f>(Table2[[#This Row],[1Y Return vs Nifty]]-AVERAGE(Table2[1Y Return vs Nifty]))/_xlfn.STDEV.P(Table2[1Y Return vs Nifty])</f>
        <v>-1.0986993763385835</v>
      </c>
      <c r="I592">
        <v>-10.684153063125599</v>
      </c>
      <c r="J592">
        <f>(Table2[[#This Row],[1M Return vs Nifty]]-AVERAGE(Table2[1M Return vs Nifty]))/_xlfn.STDEV.P(Table2[1M Return vs Nifty])</f>
        <v>-0.896049655173353</v>
      </c>
      <c r="K592">
        <v>1.3041646897405399</v>
      </c>
      <c r="L592">
        <f>(Table2[[#This Row],[6M Return vs Nifty]]-AVERAGE(Table2[6M Return vs Nifty]))/_xlfn.STDEV.P(Table2[6M Return vs Nifty])</f>
        <v>-0.5609813602922471</v>
      </c>
      <c r="M592">
        <v>-2.8142382517556501</v>
      </c>
      <c r="N592">
        <f>(Table2[[#This Row],[1W Return vs Nifty]]-AVERAGE(Table2[1W Return vs Nifty]))/_xlfn.STDEV.P(Table2[1W Return vs Nifty])</f>
        <v>-2.4782453148284408E-2</v>
      </c>
      <c r="O592">
        <v>678.76</v>
      </c>
      <c r="P592">
        <v>679.32108227650804</v>
      </c>
      <c r="Q592">
        <v>693.09710950047497</v>
      </c>
      <c r="R592">
        <v>69.577205337465898</v>
      </c>
      <c r="S592" s="1">
        <f>(Table2[[#This Row],[Close Price]]-Table2[[#This Row],[20D EMA]])/Table2[[#This Row],[20D EMA]]</f>
        <v>3.9395368024043857E-2</v>
      </c>
      <c r="T592" s="1">
        <f>(Table2[[#This Row],[Close Price]]-Table2[[#This Row],[50D EMA]])/Table2[[#This Row],[50D EMA]]</f>
        <v>3.8536883966212909E-2</v>
      </c>
      <c r="U592" s="1">
        <f>(Table2[[#This Row],[Close Price]]-Table2[[#This Row],[200D EMA]])/Table2[[#This Row],[200D EMA]]</f>
        <v>1.7894881293710731E-2</v>
      </c>
      <c r="V592">
        <v>0.52533395730788202</v>
      </c>
      <c r="W592">
        <v>665.95</v>
      </c>
      <c r="X592">
        <v>710</v>
      </c>
      <c r="Y592">
        <v>660.95</v>
      </c>
      <c r="Z592">
        <v>710</v>
      </c>
      <c r="AA592">
        <v>660.95</v>
      </c>
      <c r="AB592">
        <v>710</v>
      </c>
      <c r="AC592" s="1">
        <f>(Table2[[#This Row],[Close Price]]/Table2[[#This Row],[Day Low]])-1</f>
        <v>5.9388843006231706E-2</v>
      </c>
      <c r="AD592" s="1">
        <f>(Table2[[#This Row],[Day High]]/Table2[[#This Row],[Close Price]])-1</f>
        <v>6.3784549964565063E-3</v>
      </c>
      <c r="AE592" s="1">
        <f>(Table2[[#This Row],[Close Price]]/Table2[[#This Row],[Current Week Low]])-1</f>
        <v>6.7402980558287195E-2</v>
      </c>
      <c r="AF592" s="1">
        <f>(Table2[[#This Row],[Current Week High]]/Table2[[#This Row],[Close Price]])-1</f>
        <v>6.3784549964565063E-3</v>
      </c>
      <c r="AG592" s="1">
        <f>(Table2[[#This Row],[Close Price]]/Table2[[#This Row],[Current Month Low]])-1</f>
        <v>6.7402980558287195E-2</v>
      </c>
      <c r="AH592" s="1">
        <f>(Table2[[#This Row],[Current Month High]]/Table2[[#This Row],[Close Price]])-1</f>
        <v>6.3784549964565063E-3</v>
      </c>
      <c r="AI592">
        <v>18.3557760453578</v>
      </c>
      <c r="AJ592">
        <v>17.602933822303701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0.09</v>
      </c>
      <c r="AM592" t="s">
        <v>3226</v>
      </c>
      <c r="AN592">
        <v>2.25</v>
      </c>
      <c r="AO592" t="s">
        <v>3226</v>
      </c>
      <c r="AP592">
        <v>4.0066262842187998E-2</v>
      </c>
      <c r="AQ592">
        <f>(Table2[[#This Row],[Sharpe Ratio]]-AVERAGE(Table2[Sharpe Ratio]))/_xlfn.STDEV.P(Table2[Sharpe Ratio])</f>
        <v>-0.26958070218398716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692</v>
      </c>
      <c r="AT592">
        <f>_xlfn.RANK.AVG(Table2[[#This Row],[6M Return vs Nifty Z-Score]],Table2[6M Return vs Nifty Z-Score])</f>
        <v>514</v>
      </c>
      <c r="AU592">
        <f>_xlfn.RANK.AVG(Table2[[#This Row],[Sharpe Ratio Z-Score]],Table2[Sharpe Ratio Z-Score])</f>
        <v>409</v>
      </c>
      <c r="AV592">
        <f>(Table2[[#This Row],[Rank 1Y]]+Table2[[#This Row],[Rank 6M]]+Table2[[#This Row],[Rank Sharpe]])/3</f>
        <v>538.33333333333337</v>
      </c>
    </row>
    <row r="593" spans="1:48" x14ac:dyDescent="0.3">
      <c r="A593" t="s">
        <v>593</v>
      </c>
      <c r="B593" t="s">
        <v>594</v>
      </c>
      <c r="C593" t="s">
        <v>3168</v>
      </c>
      <c r="D593" t="s">
        <v>553</v>
      </c>
      <c r="E593">
        <v>34126.316820749998</v>
      </c>
      <c r="F593">
        <v>4666.55</v>
      </c>
      <c r="G593">
        <v>-4.9909570705440798</v>
      </c>
      <c r="H593">
        <f>(Table2[[#This Row],[1Y Return vs Nifty]]-AVERAGE(Table2[1Y Return vs Nifty]))/_xlfn.STDEV.P(Table2[1Y Return vs Nifty])</f>
        <v>-0.5587771966958911</v>
      </c>
      <c r="I593">
        <v>-1.23947828854215</v>
      </c>
      <c r="J593">
        <f>(Table2[[#This Row],[1M Return vs Nifty]]-AVERAGE(Table2[1M Return vs Nifty]))/_xlfn.STDEV.P(Table2[1M Return vs Nifty])</f>
        <v>6.5965499628652946E-3</v>
      </c>
      <c r="K593">
        <v>-19.717249377680702</v>
      </c>
      <c r="L593">
        <f>(Table2[[#This Row],[6M Return vs Nifty]]-AVERAGE(Table2[6M Return vs Nifty]))/_xlfn.STDEV.P(Table2[6M Return vs Nifty])</f>
        <v>-1.157311889054331</v>
      </c>
      <c r="M593">
        <v>-1.49072487346924</v>
      </c>
      <c r="N593">
        <f>(Table2[[#This Row],[1W Return vs Nifty]]-AVERAGE(Table2[1W Return vs Nifty]))/_xlfn.STDEV.P(Table2[1W Return vs Nifty])</f>
        <v>0.29103877868324796</v>
      </c>
      <c r="O593">
        <v>4566.0600000000004</v>
      </c>
      <c r="P593">
        <v>4471.39267980159</v>
      </c>
      <c r="Q593">
        <v>4338.3707607780798</v>
      </c>
      <c r="R593">
        <v>64.832964938619398</v>
      </c>
      <c r="S593" s="1">
        <f>(Table2[[#This Row],[Close Price]]-Table2[[#This Row],[20D EMA]])/Table2[[#This Row],[20D EMA]]</f>
        <v>2.2008033183970377E-2</v>
      </c>
      <c r="T593" s="1">
        <f>(Table2[[#This Row],[Close Price]]-Table2[[#This Row],[50D EMA]])/Table2[[#This Row],[50D EMA]]</f>
        <v>4.3645757412446702E-2</v>
      </c>
      <c r="U593" s="1">
        <f>(Table2[[#This Row],[Close Price]]-Table2[[#This Row],[200D EMA]])/Table2[[#This Row],[200D EMA]]</f>
        <v>7.5645733690834202E-2</v>
      </c>
      <c r="V593">
        <v>0.57726492074214097</v>
      </c>
      <c r="W593">
        <v>4627.45</v>
      </c>
      <c r="X593">
        <v>4766</v>
      </c>
      <c r="Y593">
        <v>4505.7</v>
      </c>
      <c r="Z593">
        <v>4766</v>
      </c>
      <c r="AA593">
        <v>4456.3500000000004</v>
      </c>
      <c r="AB593">
        <v>4766</v>
      </c>
      <c r="AC593" s="1">
        <f>(Table2[[#This Row],[Close Price]]/Table2[[#This Row],[Day Low]])-1</f>
        <v>8.4495780613513816E-3</v>
      </c>
      <c r="AD593" s="1">
        <f>(Table2[[#This Row],[Day High]]/Table2[[#This Row],[Close Price]])-1</f>
        <v>2.1311247066891026E-2</v>
      </c>
      <c r="AE593" s="1">
        <f>(Table2[[#This Row],[Close Price]]/Table2[[#This Row],[Current Week Low]])-1</f>
        <v>3.5699225425572134E-2</v>
      </c>
      <c r="AF593" s="1">
        <f>(Table2[[#This Row],[Current Week High]]/Table2[[#This Row],[Close Price]])-1</f>
        <v>2.1311247066891026E-2</v>
      </c>
      <c r="AG593" s="1">
        <f>(Table2[[#This Row],[Close Price]]/Table2[[#This Row],[Current Month Low]])-1</f>
        <v>4.7168646986883944E-2</v>
      </c>
      <c r="AH593" s="1">
        <f>(Table2[[#This Row],[Current Month High]]/Table2[[#This Row],[Close Price]])-1</f>
        <v>2.1311247066891026E-2</v>
      </c>
      <c r="AI593">
        <v>12.8992510527048</v>
      </c>
      <c r="AJ593">
        <v>27.4769852760401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0.11</v>
      </c>
      <c r="AM593" t="s">
        <v>3226</v>
      </c>
      <c r="AN593">
        <v>2.83</v>
      </c>
      <c r="AO593" t="s">
        <v>3226</v>
      </c>
      <c r="AP593">
        <v>3.9842394794166E-2</v>
      </c>
      <c r="AQ593">
        <f>(Table2[[#This Row],[Sharpe Ratio]]-AVERAGE(Table2[Sharpe Ratio]))/_xlfn.STDEV.P(Table2[Sharpe Ratio])</f>
        <v>-0.27218471939961586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-1.6906384765037248</v>
      </c>
      <c r="AS593">
        <f>_xlfn.RANK.AVG(Table2[[#This Row],[1Y Return vs Nifty Z-Score]],Table2[1Y Return vs Nifty Z-Score])</f>
        <v>508</v>
      </c>
      <c r="AT593">
        <f>_xlfn.RANK.AVG(Table2[[#This Row],[6M Return vs Nifty Z-Score]],Table2[6M Return vs Nifty Z-Score])</f>
        <v>699</v>
      </c>
      <c r="AU593">
        <f>_xlfn.RANK.AVG(Table2[[#This Row],[Sharpe Ratio Z-Score]],Table2[Sharpe Ratio Z-Score])</f>
        <v>411</v>
      </c>
      <c r="AV593">
        <f>(Table2[[#This Row],[Rank 1Y]]+Table2[[#This Row],[Rank 6M]]+Table2[[#This Row],[Rank Sharpe]])/3</f>
        <v>539.33333333333337</v>
      </c>
    </row>
    <row r="594" spans="1:48" x14ac:dyDescent="0.3">
      <c r="A594" t="s">
        <v>1909</v>
      </c>
      <c r="B594" t="s">
        <v>1910</v>
      </c>
      <c r="C594" t="s">
        <v>3170</v>
      </c>
      <c r="D594" t="s">
        <v>173</v>
      </c>
      <c r="E594">
        <v>3803.312942905</v>
      </c>
      <c r="F594">
        <v>266.35000000000002</v>
      </c>
      <c r="G594">
        <v>-14.122065817878401</v>
      </c>
      <c r="H594">
        <f>(Table2[[#This Row],[1Y Return vs Nifty]]-AVERAGE(Table2[1Y Return vs Nifty]))/_xlfn.STDEV.P(Table2[1Y Return vs Nifty])</f>
        <v>-0.70894785055018095</v>
      </c>
      <c r="I594">
        <v>-8.5857902904155097</v>
      </c>
      <c r="J594">
        <f>(Table2[[#This Row],[1M Return vs Nifty]]-AVERAGE(Table2[1M Return vs Nifty]))/_xlfn.STDEV.P(Table2[1M Return vs Nifty])</f>
        <v>-0.69550498434116836</v>
      </c>
      <c r="K594">
        <v>11.564464315208699</v>
      </c>
      <c r="L594">
        <f>(Table2[[#This Row],[6M Return vs Nifty]]-AVERAGE(Table2[6M Return vs Nifty]))/_xlfn.STDEV.P(Table2[6M Return vs Nifty])</f>
        <v>-0.26991959435732504</v>
      </c>
      <c r="M594">
        <v>-6.3575438602788701</v>
      </c>
      <c r="N594">
        <f>(Table2[[#This Row],[1W Return vs Nifty]]-AVERAGE(Table2[1W Return vs Nifty]))/_xlfn.STDEV.P(Table2[1W Return vs Nifty])</f>
        <v>-0.87029800319753858</v>
      </c>
      <c r="O594">
        <v>269.57</v>
      </c>
      <c r="P594">
        <v>267.761425084341</v>
      </c>
      <c r="Q594">
        <v>246.10180403842</v>
      </c>
      <c r="R594">
        <v>43.890785394118701</v>
      </c>
      <c r="S594" s="1">
        <f>(Table2[[#This Row],[Close Price]]-Table2[[#This Row],[20D EMA]])/Table2[[#This Row],[20D EMA]]</f>
        <v>-1.1944949363801501E-2</v>
      </c>
      <c r="T594" s="1">
        <f>(Table2[[#This Row],[Close Price]]-Table2[[#This Row],[50D EMA]])/Table2[[#This Row],[50D EMA]]</f>
        <v>-5.2712039603777794E-3</v>
      </c>
      <c r="U594" s="1">
        <f>(Table2[[#This Row],[Close Price]]-Table2[[#This Row],[200D EMA]])/Table2[[#This Row],[200D EMA]]</f>
        <v>8.2275690910494068E-2</v>
      </c>
      <c r="V594">
        <v>0.722415206142205</v>
      </c>
      <c r="W594">
        <v>264.60000000000002</v>
      </c>
      <c r="X594">
        <v>269</v>
      </c>
      <c r="Y594">
        <v>260.60000000000002</v>
      </c>
      <c r="Z594">
        <v>273.95</v>
      </c>
      <c r="AA594">
        <v>260.60000000000002</v>
      </c>
      <c r="AB594">
        <v>288.95</v>
      </c>
      <c r="AC594" s="1">
        <f>(Table2[[#This Row],[Close Price]]/Table2[[#This Row],[Day Low]])-1</f>
        <v>6.6137566137565162E-3</v>
      </c>
      <c r="AD594" s="1">
        <f>(Table2[[#This Row],[Day High]]/Table2[[#This Row],[Close Price]])-1</f>
        <v>9.9493148113383167E-3</v>
      </c>
      <c r="AE594" s="1">
        <f>(Table2[[#This Row],[Close Price]]/Table2[[#This Row],[Current Week Low]])-1</f>
        <v>2.2064466615502765E-2</v>
      </c>
      <c r="AF594" s="1">
        <f>(Table2[[#This Row],[Current Week High]]/Table2[[#This Row],[Close Price]])-1</f>
        <v>2.8533883987234665E-2</v>
      </c>
      <c r="AG594" s="1">
        <f>(Table2[[#This Row],[Close Price]]/Table2[[#This Row],[Current Month Low]])-1</f>
        <v>2.2064466615502765E-2</v>
      </c>
      <c r="AH594" s="1">
        <f>(Table2[[#This Row],[Current Month High]]/Table2[[#This Row],[Close Price]])-1</f>
        <v>8.4850760277829895E-2</v>
      </c>
      <c r="AI594">
        <v>8.4850760277829895</v>
      </c>
      <c r="AJ594">
        <v>33.341677096370397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-0.13</v>
      </c>
      <c r="AM594" t="s">
        <v>3227</v>
      </c>
      <c r="AN594">
        <v>-0.06</v>
      </c>
      <c r="AO594" t="s">
        <v>3227</v>
      </c>
      <c r="AP594">
        <v>-3.7123607545449001E-2</v>
      </c>
      <c r="AQ594">
        <f>(Table2[[#This Row],[Sharpe Ratio]]-AVERAGE(Table2[Sharpe Ratio]))/_xlfn.STDEV.P(Table2[Sharpe Ratio])</f>
        <v>-1.1674477856625609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-3.712118218108774</v>
      </c>
      <c r="AS594">
        <f>_xlfn.RANK.AVG(Table2[[#This Row],[1Y Return vs Nifty Z-Score]],Table2[1Y Return vs Nifty Z-Score])</f>
        <v>570</v>
      </c>
      <c r="AT594">
        <f>_xlfn.RANK.AVG(Table2[[#This Row],[6M Return vs Nifty Z-Score]],Table2[6M Return vs Nifty Z-Score])</f>
        <v>399</v>
      </c>
      <c r="AU594">
        <f>_xlfn.RANK.AVG(Table2[[#This Row],[Sharpe Ratio Z-Score]],Table2[Sharpe Ratio Z-Score])</f>
        <v>652</v>
      </c>
      <c r="AV594">
        <f>(Table2[[#This Row],[Rank 1Y]]+Table2[[#This Row],[Rank 6M]]+Table2[[#This Row],[Rank Sharpe]])/3</f>
        <v>540.33333333333337</v>
      </c>
    </row>
    <row r="595" spans="1:48" x14ac:dyDescent="0.3">
      <c r="A595" t="s">
        <v>1834</v>
      </c>
      <c r="B595" t="s">
        <v>1835</v>
      </c>
      <c r="C595" t="s">
        <v>3178</v>
      </c>
      <c r="D595" t="s">
        <v>1543</v>
      </c>
      <c r="E595">
        <v>4209.6750000000002</v>
      </c>
      <c r="F595">
        <v>379.25</v>
      </c>
      <c r="G595">
        <v>-37.408429448740797</v>
      </c>
      <c r="H595">
        <f>(Table2[[#This Row],[1Y Return vs Nifty]]-AVERAGE(Table2[1Y Return vs Nifty]))/_xlfn.STDEV.P(Table2[1Y Return vs Nifty])</f>
        <v>-1.0919165073801889</v>
      </c>
      <c r="I595">
        <v>14.872974811886801</v>
      </c>
      <c r="J595">
        <f>(Table2[[#This Row],[1M Return vs Nifty]]-AVERAGE(Table2[1M Return vs Nifty]))/_xlfn.STDEV.P(Table2[1M Return vs Nifty])</f>
        <v>1.5464954870524097</v>
      </c>
      <c r="K595">
        <v>9.9374697075274199</v>
      </c>
      <c r="L595">
        <f>(Table2[[#This Row],[6M Return vs Nifty]]-AVERAGE(Table2[6M Return vs Nifty]))/_xlfn.STDEV.P(Table2[6M Return vs Nifty])</f>
        <v>-0.31607379462091639</v>
      </c>
      <c r="M595">
        <v>11.227256712907099</v>
      </c>
      <c r="N595">
        <f>(Table2[[#This Row],[1W Return vs Nifty]]-AVERAGE(Table2[1W Return vs Nifty]))/_xlfn.STDEV.P(Table2[1W Return vs Nifty])</f>
        <v>3.3258464934496352</v>
      </c>
      <c r="O595">
        <v>341.51</v>
      </c>
      <c r="P595">
        <v>330.51207466964399</v>
      </c>
      <c r="Q595">
        <v>341.552878977072</v>
      </c>
      <c r="R595">
        <v>89.508915811324798</v>
      </c>
      <c r="S595" s="1">
        <f>(Table2[[#This Row],[Close Price]]-Table2[[#This Row],[20D EMA]])/Table2[[#This Row],[20D EMA]]</f>
        <v>0.11050920910075843</v>
      </c>
      <c r="T595" s="1">
        <f>(Table2[[#This Row],[Close Price]]-Table2[[#This Row],[50D EMA]])/Table2[[#This Row],[50D EMA]]</f>
        <v>0.14746186014254067</v>
      </c>
      <c r="U595" s="1">
        <f>(Table2[[#This Row],[Close Price]]-Table2[[#This Row],[200D EMA]])/Table2[[#This Row],[200D EMA]]</f>
        <v>0.11036979438097069</v>
      </c>
      <c r="V595">
        <v>2.5670699693006198</v>
      </c>
      <c r="W595">
        <v>370.05</v>
      </c>
      <c r="X595">
        <v>380.4</v>
      </c>
      <c r="Y595">
        <v>342.5</v>
      </c>
      <c r="Z595">
        <v>383</v>
      </c>
      <c r="AA595">
        <v>322.05</v>
      </c>
      <c r="AB595">
        <v>383</v>
      </c>
      <c r="AC595" s="1">
        <f>(Table2[[#This Row],[Close Price]]/Table2[[#This Row],[Day Low]])-1</f>
        <v>2.486150520199959E-2</v>
      </c>
      <c r="AD595" s="1">
        <f>(Table2[[#This Row],[Day High]]/Table2[[#This Row],[Close Price]])-1</f>
        <v>3.0323005932761937E-3</v>
      </c>
      <c r="AE595" s="1">
        <f>(Table2[[#This Row],[Close Price]]/Table2[[#This Row],[Current Week Low]])-1</f>
        <v>0.10729927007299267</v>
      </c>
      <c r="AF595" s="1">
        <f>(Table2[[#This Row],[Current Week High]]/Table2[[#This Row],[Close Price]])-1</f>
        <v>9.8879367172051147E-3</v>
      </c>
      <c r="AG595" s="1">
        <f>(Table2[[#This Row],[Close Price]]/Table2[[#This Row],[Current Month Low]])-1</f>
        <v>0.17761217202297774</v>
      </c>
      <c r="AH595" s="1">
        <f>(Table2[[#This Row],[Current Month High]]/Table2[[#This Row],[Close Price]])-1</f>
        <v>9.8879367172051147E-3</v>
      </c>
      <c r="AI595">
        <v>23.058668424522001</v>
      </c>
      <c r="AJ595">
        <v>30.5957300275482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0.11</v>
      </c>
      <c r="AM595" t="s">
        <v>3226</v>
      </c>
      <c r="AN595">
        <v>19.239999999999998</v>
      </c>
      <c r="AO595" t="s">
        <v>3226</v>
      </c>
      <c r="AP595">
        <v>4.5925122654499996E-3</v>
      </c>
      <c r="AQ595">
        <f>(Table2[[#This Row],[Sharpe Ratio]]-AVERAGE(Table2[Sharpe Ratio]))/_xlfn.STDEV.P(Table2[Sharpe Ratio])</f>
        <v>-0.6822088464007372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689</v>
      </c>
      <c r="AT595">
        <f>_xlfn.RANK.AVG(Table2[[#This Row],[6M Return vs Nifty Z-Score]],Table2[6M Return vs Nifty Z-Score])</f>
        <v>419</v>
      </c>
      <c r="AU595">
        <f>_xlfn.RANK.AVG(Table2[[#This Row],[Sharpe Ratio Z-Score]],Table2[Sharpe Ratio Z-Score])</f>
        <v>518</v>
      </c>
      <c r="AV595">
        <f>(Table2[[#This Row],[Rank 1Y]]+Table2[[#This Row],[Rank 6M]]+Table2[[#This Row],[Rank Sharpe]])/3</f>
        <v>542</v>
      </c>
    </row>
    <row r="596" spans="1:48" x14ac:dyDescent="0.3">
      <c r="A596" t="s">
        <v>549</v>
      </c>
      <c r="B596" t="s">
        <v>550</v>
      </c>
      <c r="C596" t="s">
        <v>3168</v>
      </c>
      <c r="D596" t="s">
        <v>40</v>
      </c>
      <c r="E596">
        <v>39356.888484839998</v>
      </c>
      <c r="F596">
        <v>1140.4000000000001</v>
      </c>
      <c r="G596">
        <v>-4.2875449652336499</v>
      </c>
      <c r="H596">
        <f>(Table2[[#This Row],[1Y Return vs Nifty]]-AVERAGE(Table2[1Y Return vs Nifty]))/_xlfn.STDEV.P(Table2[1Y Return vs Nifty])</f>
        <v>-0.54720884736325093</v>
      </c>
      <c r="I596">
        <v>2.38620133471525</v>
      </c>
      <c r="J596">
        <f>(Table2[[#This Row],[1M Return vs Nifty]]-AVERAGE(Table2[1M Return vs Nifty]))/_xlfn.STDEV.P(Table2[1M Return vs Nifty])</f>
        <v>0.35310990601618114</v>
      </c>
      <c r="K596">
        <v>4.5273387658976496</v>
      </c>
      <c r="L596">
        <f>(Table2[[#This Row],[6M Return vs Nifty]]-AVERAGE(Table2[6M Return vs Nifty]))/_xlfn.STDEV.P(Table2[6M Return vs Nifty])</f>
        <v>-0.46954711638446811</v>
      </c>
      <c r="M596">
        <v>0.55872841623918601</v>
      </c>
      <c r="N596">
        <f>(Table2[[#This Row],[1W Return vs Nifty]]-AVERAGE(Table2[1W Return vs Nifty]))/_xlfn.STDEV.P(Table2[1W Return vs Nifty])</f>
        <v>0.78008624367746526</v>
      </c>
      <c r="O596">
        <v>1105.67</v>
      </c>
      <c r="P596">
        <v>1071.7612630364399</v>
      </c>
      <c r="Q596">
        <v>994.08057598944004</v>
      </c>
      <c r="R596">
        <v>65.001840601909706</v>
      </c>
      <c r="S596" s="1">
        <f>(Table2[[#This Row],[Close Price]]-Table2[[#This Row],[20D EMA]])/Table2[[#This Row],[20D EMA]]</f>
        <v>3.1410818779563539E-2</v>
      </c>
      <c r="T596" s="1">
        <f>(Table2[[#This Row],[Close Price]]-Table2[[#This Row],[50D EMA]])/Table2[[#This Row],[50D EMA]]</f>
        <v>6.404293505542237E-2</v>
      </c>
      <c r="U596" s="1">
        <f>(Table2[[#This Row],[Close Price]]-Table2[[#This Row],[200D EMA]])/Table2[[#This Row],[200D EMA]]</f>
        <v>0.1471907082229463</v>
      </c>
      <c r="V596">
        <v>2.43626868488905</v>
      </c>
      <c r="W596">
        <v>1136.1500000000001</v>
      </c>
      <c r="X596">
        <v>1155</v>
      </c>
      <c r="Y596">
        <v>1110.5</v>
      </c>
      <c r="Z596">
        <v>1160</v>
      </c>
      <c r="AA596">
        <v>1076</v>
      </c>
      <c r="AB596">
        <v>1160</v>
      </c>
      <c r="AC596" s="1">
        <f>(Table2[[#This Row],[Close Price]]/Table2[[#This Row],[Day Low]])-1</f>
        <v>3.7407032522114303E-3</v>
      </c>
      <c r="AD596" s="1">
        <f>(Table2[[#This Row],[Day High]]/Table2[[#This Row],[Close Price]])-1</f>
        <v>1.280252542967375E-2</v>
      </c>
      <c r="AE596" s="1">
        <f>(Table2[[#This Row],[Close Price]]/Table2[[#This Row],[Current Week Low]])-1</f>
        <v>2.6924808644754661E-2</v>
      </c>
      <c r="AF596" s="1">
        <f>(Table2[[#This Row],[Current Week High]]/Table2[[#This Row],[Close Price]])-1</f>
        <v>1.7186951946685403E-2</v>
      </c>
      <c r="AG596" s="1">
        <f>(Table2[[#This Row],[Close Price]]/Table2[[#This Row],[Current Month Low]])-1</f>
        <v>5.9851301115241728E-2</v>
      </c>
      <c r="AH596" s="1">
        <f>(Table2[[#This Row],[Current Month High]]/Table2[[#This Row],[Close Price]])-1</f>
        <v>1.7186951946685403E-2</v>
      </c>
      <c r="AI596">
        <v>1.71869519466854</v>
      </c>
      <c r="AJ596">
        <v>33.497219783435703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0.15</v>
      </c>
      <c r="AM596" t="s">
        <v>3226</v>
      </c>
      <c r="AN596">
        <v>6.56</v>
      </c>
      <c r="AO596" t="s">
        <v>3226</v>
      </c>
      <c r="AP596">
        <v>-3.3191478295911001E-2</v>
      </c>
      <c r="AQ596">
        <f>(Table2[[#This Row],[Sharpe Ratio]]-AVERAGE(Table2[Sharpe Ratio]))/_xlfn.STDEV.P(Table2[Sharpe Ratio])</f>
        <v>-1.1217095378404873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-1.0052693518945603</v>
      </c>
      <c r="AS596">
        <f>_xlfn.RANK.AVG(Table2[[#This Row],[1Y Return vs Nifty Z-Score]],Table2[1Y Return vs Nifty Z-Score])</f>
        <v>501</v>
      </c>
      <c r="AT596">
        <f>_xlfn.RANK.AVG(Table2[[#This Row],[6M Return vs Nifty Z-Score]],Table2[6M Return vs Nifty Z-Score])</f>
        <v>481</v>
      </c>
      <c r="AU596">
        <f>_xlfn.RANK.AVG(Table2[[#This Row],[Sharpe Ratio Z-Score]],Table2[Sharpe Ratio Z-Score])</f>
        <v>645</v>
      </c>
      <c r="AV596">
        <f>(Table2[[#This Row],[Rank 1Y]]+Table2[[#This Row],[Rank 6M]]+Table2[[#This Row],[Rank Sharpe]])/3</f>
        <v>542.33333333333337</v>
      </c>
    </row>
    <row r="597" spans="1:48" x14ac:dyDescent="0.3">
      <c r="A597" t="s">
        <v>1155</v>
      </c>
      <c r="B597" t="s">
        <v>1156</v>
      </c>
      <c r="C597" t="s">
        <v>3182</v>
      </c>
      <c r="D597" t="s">
        <v>467</v>
      </c>
      <c r="E597">
        <v>10768.84909872</v>
      </c>
      <c r="F597">
        <v>3037.35</v>
      </c>
      <c r="G597">
        <v>-12.9830900865612</v>
      </c>
      <c r="H597">
        <f>(Table2[[#This Row],[1Y Return vs Nifty]]-AVERAGE(Table2[1Y Return vs Nifty]))/_xlfn.STDEV.P(Table2[1Y Return vs Nifty])</f>
        <v>-0.69021620086459323</v>
      </c>
      <c r="I597">
        <v>1.42371610685023</v>
      </c>
      <c r="J597">
        <f>(Table2[[#This Row],[1M Return vs Nifty]]-AVERAGE(Table2[1M Return vs Nifty]))/_xlfn.STDEV.P(Table2[1M Return vs Nifty])</f>
        <v>0.26112329354223862</v>
      </c>
      <c r="K597">
        <v>14.1314931077673</v>
      </c>
      <c r="L597">
        <f>(Table2[[#This Row],[6M Return vs Nifty]]-AVERAGE(Table2[6M Return vs Nifty]))/_xlfn.STDEV.P(Table2[6M Return vs Nifty])</f>
        <v>-0.19709872548978402</v>
      </c>
      <c r="M597">
        <v>2.9025709063811602</v>
      </c>
      <c r="N597">
        <f>(Table2[[#This Row],[1W Return vs Nifty]]-AVERAGE(Table2[1W Return vs Nifty]))/_xlfn.STDEV.P(Table2[1W Return vs Nifty])</f>
        <v>1.3393818538314992</v>
      </c>
      <c r="O597">
        <v>2968.21</v>
      </c>
      <c r="P597">
        <v>2887.8795642098598</v>
      </c>
      <c r="Q597">
        <v>2729.2971713584702</v>
      </c>
      <c r="R597">
        <v>57.712759052121299</v>
      </c>
      <c r="S597" s="1">
        <f>(Table2[[#This Row],[Close Price]]-Table2[[#This Row],[20D EMA]])/Table2[[#This Row],[20D EMA]]</f>
        <v>2.3293500122969692E-2</v>
      </c>
      <c r="T597" s="1">
        <f>(Table2[[#This Row],[Close Price]]-Table2[[#This Row],[50D EMA]])/Table2[[#This Row],[50D EMA]]</f>
        <v>5.1757849476328846E-2</v>
      </c>
      <c r="U597" s="1">
        <f>(Table2[[#This Row],[Close Price]]-Table2[[#This Row],[200D EMA]])/Table2[[#This Row],[200D EMA]]</f>
        <v>0.11286892166755173</v>
      </c>
      <c r="V597">
        <v>1.57579369490467</v>
      </c>
      <c r="W597">
        <v>3012.3</v>
      </c>
      <c r="X597">
        <v>3140</v>
      </c>
      <c r="Y597">
        <v>3004</v>
      </c>
      <c r="Z597">
        <v>3199</v>
      </c>
      <c r="AA597">
        <v>2840.35</v>
      </c>
      <c r="AB597">
        <v>3199</v>
      </c>
      <c r="AC597" s="1">
        <f>(Table2[[#This Row],[Close Price]]/Table2[[#This Row],[Day Low]])-1</f>
        <v>8.3159047903593741E-3</v>
      </c>
      <c r="AD597" s="1">
        <f>(Table2[[#This Row],[Day High]]/Table2[[#This Row],[Close Price]])-1</f>
        <v>3.379590761683704E-2</v>
      </c>
      <c r="AE597" s="1">
        <f>(Table2[[#This Row],[Close Price]]/Table2[[#This Row],[Current Week Low]])-1</f>
        <v>1.1101864181091825E-2</v>
      </c>
      <c r="AF597" s="1">
        <f>(Table2[[#This Row],[Current Week High]]/Table2[[#This Row],[Close Price]])-1</f>
        <v>5.3220735180338208E-2</v>
      </c>
      <c r="AG597" s="1">
        <f>(Table2[[#This Row],[Close Price]]/Table2[[#This Row],[Current Month Low]])-1</f>
        <v>6.9357649585438441E-2</v>
      </c>
      <c r="AH597" s="1">
        <f>(Table2[[#This Row],[Current Month High]]/Table2[[#This Row],[Close Price]])-1</f>
        <v>5.3220735180338208E-2</v>
      </c>
      <c r="AI597">
        <v>5.6200306187959903</v>
      </c>
      <c r="AJ597">
        <v>35.173564753003902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-0.04</v>
      </c>
      <c r="AM597" t="s">
        <v>3227</v>
      </c>
      <c r="AN597">
        <v>6.44</v>
      </c>
      <c r="AO597" t="s">
        <v>3226</v>
      </c>
      <c r="AP597">
        <v>-7.0451314362193998E-2</v>
      </c>
      <c r="AQ597">
        <f>(Table2[[#This Row],[Sharpe Ratio]]-AVERAGE(Table2[Sharpe Ratio]))/_xlfn.STDEV.P(Table2[Sharpe Ratio])</f>
        <v>-1.555113301465429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-0.84192308044606889</v>
      </c>
      <c r="AS597">
        <f>_xlfn.RANK.AVG(Table2[[#This Row],[1Y Return vs Nifty Z-Score]],Table2[1Y Return vs Nifty Z-Score])</f>
        <v>566</v>
      </c>
      <c r="AT597">
        <f>_xlfn.RANK.AVG(Table2[[#This Row],[6M Return vs Nifty Z-Score]],Table2[6M Return vs Nifty Z-Score])</f>
        <v>370</v>
      </c>
      <c r="AU597">
        <f>_xlfn.RANK.AVG(Table2[[#This Row],[Sharpe Ratio Z-Score]],Table2[Sharpe Ratio Z-Score])</f>
        <v>691</v>
      </c>
      <c r="AV597">
        <f>(Table2[[#This Row],[Rank 1Y]]+Table2[[#This Row],[Rank 6M]]+Table2[[#This Row],[Rank Sharpe]])/3</f>
        <v>542.33333333333337</v>
      </c>
    </row>
    <row r="598" spans="1:48" x14ac:dyDescent="0.3">
      <c r="A598" t="s">
        <v>1413</v>
      </c>
      <c r="B598" t="s">
        <v>1414</v>
      </c>
      <c r="C598" t="s">
        <v>3180</v>
      </c>
      <c r="D598" t="s">
        <v>211</v>
      </c>
      <c r="E598">
        <v>7986.5680565800003</v>
      </c>
      <c r="F598">
        <v>2069.3000000000002</v>
      </c>
      <c r="G598">
        <v>-7.3774183499262698</v>
      </c>
      <c r="H598">
        <f>(Table2[[#This Row],[1Y Return vs Nifty]]-AVERAGE(Table2[1Y Return vs Nifty]))/_xlfn.STDEV.P(Table2[1Y Return vs Nifty])</f>
        <v>-0.59802505373487247</v>
      </c>
      <c r="I598">
        <v>-10.6459130669435</v>
      </c>
      <c r="J598">
        <f>(Table2[[#This Row],[1M Return vs Nifty]]-AVERAGE(Table2[1M Return vs Nifty]))/_xlfn.STDEV.P(Table2[1M Return vs Nifty])</f>
        <v>-0.89239498328024713</v>
      </c>
      <c r="K598">
        <v>4.5273506246808504</v>
      </c>
      <c r="L598">
        <f>(Table2[[#This Row],[6M Return vs Nifty]]-AVERAGE(Table2[6M Return vs Nifty]))/_xlfn.STDEV.P(Table2[6M Return vs Nifty])</f>
        <v>-0.46954677997729621</v>
      </c>
      <c r="M598">
        <v>-1.3881183096533001</v>
      </c>
      <c r="N598">
        <f>(Table2[[#This Row],[1W Return vs Nifty]]-AVERAGE(Table2[1W Return vs Nifty]))/_xlfn.STDEV.P(Table2[1W Return vs Nifty])</f>
        <v>0.31552310344338524</v>
      </c>
      <c r="O598">
        <v>2020.36</v>
      </c>
      <c r="P598">
        <v>2067.17283161449</v>
      </c>
      <c r="Q598">
        <v>1997.5321078347099</v>
      </c>
      <c r="R598">
        <v>67.876909060984403</v>
      </c>
      <c r="S598" s="1">
        <f>(Table2[[#This Row],[Close Price]]-Table2[[#This Row],[20D EMA]])/Table2[[#This Row],[20D EMA]]</f>
        <v>2.422340572967208E-2</v>
      </c>
      <c r="T598" s="1">
        <f>(Table2[[#This Row],[Close Price]]-Table2[[#This Row],[50D EMA]])/Table2[[#This Row],[50D EMA]]</f>
        <v>1.0290229984538273E-3</v>
      </c>
      <c r="U598" s="1">
        <f>(Table2[[#This Row],[Close Price]]-Table2[[#This Row],[200D EMA]])/Table2[[#This Row],[200D EMA]]</f>
        <v>3.5928279642566258E-2</v>
      </c>
      <c r="V598">
        <v>0.47258664546270701</v>
      </c>
      <c r="W598">
        <v>2000</v>
      </c>
      <c r="X598">
        <v>2088</v>
      </c>
      <c r="Y598">
        <v>1966.5</v>
      </c>
      <c r="Z598">
        <v>2088</v>
      </c>
      <c r="AA598">
        <v>1955</v>
      </c>
      <c r="AB598">
        <v>2088</v>
      </c>
      <c r="AC598" s="1">
        <f>(Table2[[#This Row],[Close Price]]/Table2[[#This Row],[Day Low]])-1</f>
        <v>3.465000000000007E-2</v>
      </c>
      <c r="AD598" s="1">
        <f>(Table2[[#This Row],[Day High]]/Table2[[#This Row],[Close Price]])-1</f>
        <v>9.0368723722997757E-3</v>
      </c>
      <c r="AE598" s="1">
        <f>(Table2[[#This Row],[Close Price]]/Table2[[#This Row],[Current Week Low]])-1</f>
        <v>5.2275616577676098E-2</v>
      </c>
      <c r="AF598" s="1">
        <f>(Table2[[#This Row],[Current Week High]]/Table2[[#This Row],[Close Price]])-1</f>
        <v>9.0368723722997757E-3</v>
      </c>
      <c r="AG598" s="1">
        <f>(Table2[[#This Row],[Close Price]]/Table2[[#This Row],[Current Month Low]])-1</f>
        <v>5.84654731457801E-2</v>
      </c>
      <c r="AH598" s="1">
        <f>(Table2[[#This Row],[Current Month High]]/Table2[[#This Row],[Close Price]])-1</f>
        <v>9.0368723722997757E-3</v>
      </c>
      <c r="AI598">
        <v>32.556903300633003</v>
      </c>
      <c r="AJ598">
        <v>41.548669539640201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-0.09</v>
      </c>
      <c r="AM598" t="s">
        <v>3227</v>
      </c>
      <c r="AN598">
        <v>2.33</v>
      </c>
      <c r="AO598" t="s">
        <v>3226</v>
      </c>
      <c r="AP598">
        <v>-2.1066917587994002E-2</v>
      </c>
      <c r="AQ598">
        <f>(Table2[[#This Row],[Sharpe Ratio]]-AVERAGE(Table2[Sharpe Ratio]))/_xlfn.STDEV.P(Table2[Sharpe Ratio])</f>
        <v>-0.98067750984760294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522</v>
      </c>
      <c r="AT598">
        <f>_xlfn.RANK.AVG(Table2[[#This Row],[6M Return vs Nifty Z-Score]],Table2[6M Return vs Nifty Z-Score])</f>
        <v>480</v>
      </c>
      <c r="AU598">
        <f>_xlfn.RANK.AVG(Table2[[#This Row],[Sharpe Ratio Z-Score]],Table2[Sharpe Ratio Z-Score])</f>
        <v>626</v>
      </c>
      <c r="AV598">
        <f>(Table2[[#This Row],[Rank 1Y]]+Table2[[#This Row],[Rank 6M]]+Table2[[#This Row],[Rank Sharpe]])/3</f>
        <v>542.66666666666663</v>
      </c>
    </row>
    <row r="599" spans="1:48" x14ac:dyDescent="0.3">
      <c r="A599" t="s">
        <v>1042</v>
      </c>
      <c r="B599" t="s">
        <v>1043</v>
      </c>
      <c r="C599" t="s">
        <v>3182</v>
      </c>
      <c r="D599" t="s">
        <v>467</v>
      </c>
      <c r="E599">
        <v>13213.273964005</v>
      </c>
      <c r="F599">
        <v>996.85</v>
      </c>
      <c r="G599">
        <v>-24.931356731602101</v>
      </c>
      <c r="H599">
        <f>(Table2[[#This Row],[1Y Return vs Nifty]]-AVERAGE(Table2[1Y Return vs Nifty]))/_xlfn.STDEV.P(Table2[1Y Return vs Nifty])</f>
        <v>-0.8867179690682635</v>
      </c>
      <c r="I599">
        <v>8.5970140305826295</v>
      </c>
      <c r="J599">
        <f>(Table2[[#This Row],[1M Return vs Nifty]]-AVERAGE(Table2[1M Return vs Nifty]))/_xlfn.STDEV.P(Table2[1M Return vs Nifty])</f>
        <v>0.94668953099419328</v>
      </c>
      <c r="K599">
        <v>11.4037277161024</v>
      </c>
      <c r="L599">
        <f>(Table2[[#This Row],[6M Return vs Nifty]]-AVERAGE(Table2[6M Return vs Nifty]))/_xlfn.STDEV.P(Table2[6M Return vs Nifty])</f>
        <v>-0.27447933238584465</v>
      </c>
      <c r="M599">
        <v>5.6682476899150798</v>
      </c>
      <c r="N599">
        <f>(Table2[[#This Row],[1W Return vs Nifty]]-AVERAGE(Table2[1W Return vs Nifty]))/_xlfn.STDEV.P(Table2[1W Return vs Nifty])</f>
        <v>1.999336987609176</v>
      </c>
      <c r="O599">
        <v>943.43</v>
      </c>
      <c r="P599">
        <v>912.20067352693604</v>
      </c>
      <c r="Q599">
        <v>884.94344889795605</v>
      </c>
      <c r="R599">
        <v>62.428633718971497</v>
      </c>
      <c r="S599" s="1">
        <f>(Table2[[#This Row],[Close Price]]-Table2[[#This Row],[20D EMA]])/Table2[[#This Row],[20D EMA]]</f>
        <v>5.6623172890410606E-2</v>
      </c>
      <c r="T599" s="1">
        <f>(Table2[[#This Row],[Close Price]]-Table2[[#This Row],[50D EMA]])/Table2[[#This Row],[50D EMA]]</f>
        <v>9.2796825226817162E-2</v>
      </c>
      <c r="U599" s="1">
        <f>(Table2[[#This Row],[Close Price]]-Table2[[#This Row],[200D EMA]])/Table2[[#This Row],[200D EMA]]</f>
        <v>0.1264561608331066</v>
      </c>
      <c r="V599">
        <v>2.37886753286111</v>
      </c>
      <c r="W599">
        <v>994.1</v>
      </c>
      <c r="X599">
        <v>1025.5</v>
      </c>
      <c r="Y599">
        <v>909.05</v>
      </c>
      <c r="Z599">
        <v>1071</v>
      </c>
      <c r="AA599">
        <v>875</v>
      </c>
      <c r="AB599">
        <v>1071</v>
      </c>
      <c r="AC599" s="1">
        <f>(Table2[[#This Row],[Close Price]]/Table2[[#This Row],[Day Low]])-1</f>
        <v>2.7663212956443584E-3</v>
      </c>
      <c r="AD599" s="1">
        <f>(Table2[[#This Row],[Day High]]/Table2[[#This Row],[Close Price]])-1</f>
        <v>2.8740532677935526E-2</v>
      </c>
      <c r="AE599" s="1">
        <f>(Table2[[#This Row],[Close Price]]/Table2[[#This Row],[Current Week Low]])-1</f>
        <v>9.6584346295583323E-2</v>
      </c>
      <c r="AF599" s="1">
        <f>(Table2[[#This Row],[Current Week High]]/Table2[[#This Row],[Close Price]])-1</f>
        <v>7.4384310578321733E-2</v>
      </c>
      <c r="AG599" s="1">
        <f>(Table2[[#This Row],[Close Price]]/Table2[[#This Row],[Current Month Low]])-1</f>
        <v>0.13925714285714297</v>
      </c>
      <c r="AH599" s="1">
        <f>(Table2[[#This Row],[Current Month High]]/Table2[[#This Row],[Close Price]])-1</f>
        <v>7.4384310578321733E-2</v>
      </c>
      <c r="AI599">
        <v>7.4384310578321697</v>
      </c>
      <c r="AJ599">
        <v>30.897511653863798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0.06</v>
      </c>
      <c r="AM599" t="s">
        <v>3226</v>
      </c>
      <c r="AN599">
        <v>12.44</v>
      </c>
      <c r="AO599" t="s">
        <v>3226</v>
      </c>
      <c r="AP599">
        <v>-9.5005930015600003E-3</v>
      </c>
      <c r="AQ599">
        <f>(Table2[[#This Row],[Sharpe Ratio]]-AVERAGE(Table2[Sharpe Ratio]))/_xlfn.STDEV.P(Table2[Sharpe Ratio])</f>
        <v>-0.8461388447243704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0.93869037242489073</v>
      </c>
      <c r="AS599">
        <f>_xlfn.RANK.AVG(Table2[[#This Row],[1Y Return vs Nifty Z-Score]],Table2[1Y Return vs Nifty Z-Score])</f>
        <v>634</v>
      </c>
      <c r="AT599">
        <f>_xlfn.RANK.AVG(Table2[[#This Row],[6M Return vs Nifty Z-Score]],Table2[6M Return vs Nifty Z-Score])</f>
        <v>403</v>
      </c>
      <c r="AU599">
        <f>_xlfn.RANK.AVG(Table2[[#This Row],[Sharpe Ratio Z-Score]],Table2[Sharpe Ratio Z-Score])</f>
        <v>599</v>
      </c>
      <c r="AV599">
        <f>(Table2[[#This Row],[Rank 1Y]]+Table2[[#This Row],[Rank 6M]]+Table2[[#This Row],[Rank Sharpe]])/3</f>
        <v>545.33333333333337</v>
      </c>
    </row>
    <row r="600" spans="1:48" x14ac:dyDescent="0.3">
      <c r="A600" t="s">
        <v>1335</v>
      </c>
      <c r="B600" t="s">
        <v>1336</v>
      </c>
      <c r="C600" t="s">
        <v>3182</v>
      </c>
      <c r="D600" t="s">
        <v>467</v>
      </c>
      <c r="E600">
        <v>8590.0779331800004</v>
      </c>
      <c r="F600">
        <v>310.60000000000002</v>
      </c>
      <c r="G600">
        <v>-20.496042433863401</v>
      </c>
      <c r="H600">
        <f>(Table2[[#This Row],[1Y Return vs Nifty]]-AVERAGE(Table2[1Y Return vs Nifty]))/_xlfn.STDEV.P(Table2[1Y Return vs Nifty])</f>
        <v>-0.81377457669708575</v>
      </c>
      <c r="I600">
        <v>7.9228959714411102</v>
      </c>
      <c r="J600">
        <f>(Table2[[#This Row],[1M Return vs Nifty]]-AVERAGE(Table2[1M Return vs Nifty]))/_xlfn.STDEV.P(Table2[1M Return vs Nifty])</f>
        <v>0.88226273786253451</v>
      </c>
      <c r="K600">
        <v>21.5593248144745</v>
      </c>
      <c r="L600">
        <f>(Table2[[#This Row],[6M Return vs Nifty]]-AVERAGE(Table2[6M Return vs Nifty]))/_xlfn.STDEV.P(Table2[6M Return vs Nifty])</f>
        <v>1.361225689275606E-2</v>
      </c>
      <c r="M600">
        <v>1.8464397989866499</v>
      </c>
      <c r="N600">
        <f>(Table2[[#This Row],[1W Return vs Nifty]]-AVERAGE(Table2[1W Return vs Nifty]))/_xlfn.STDEV.P(Table2[1W Return vs Nifty])</f>
        <v>1.0873642824301513</v>
      </c>
      <c r="O600">
        <v>297.27999999999997</v>
      </c>
      <c r="P600">
        <v>280.98442202975502</v>
      </c>
      <c r="Q600">
        <v>267.02425028782699</v>
      </c>
      <c r="R600">
        <v>60.326080185939503</v>
      </c>
      <c r="S600" s="1">
        <f>(Table2[[#This Row],[Close Price]]-Table2[[#This Row],[20D EMA]])/Table2[[#This Row],[20D EMA]]</f>
        <v>4.4806243272336017E-2</v>
      </c>
      <c r="T600" s="1">
        <f>(Table2[[#This Row],[Close Price]]-Table2[[#This Row],[50D EMA]])/Table2[[#This Row],[50D EMA]]</f>
        <v>0.10539935899759183</v>
      </c>
      <c r="U600" s="1">
        <f>(Table2[[#This Row],[Close Price]]-Table2[[#This Row],[200D EMA]])/Table2[[#This Row],[200D EMA]]</f>
        <v>0.16319023334098862</v>
      </c>
      <c r="V600">
        <v>1.2284075066493001</v>
      </c>
      <c r="W600">
        <v>309.64999999999998</v>
      </c>
      <c r="X600">
        <v>319.75</v>
      </c>
      <c r="Y600">
        <v>304.60000000000002</v>
      </c>
      <c r="Z600">
        <v>325.5</v>
      </c>
      <c r="AA600">
        <v>283</v>
      </c>
      <c r="AB600">
        <v>325.5</v>
      </c>
      <c r="AC600" s="1">
        <f>(Table2[[#This Row],[Close Price]]/Table2[[#This Row],[Day Low]])-1</f>
        <v>3.067979977394053E-3</v>
      </c>
      <c r="AD600" s="1">
        <f>(Table2[[#This Row],[Day High]]/Table2[[#This Row],[Close Price]])-1</f>
        <v>2.9459111397295512E-2</v>
      </c>
      <c r="AE600" s="1">
        <f>(Table2[[#This Row],[Close Price]]/Table2[[#This Row],[Current Week Low]])-1</f>
        <v>1.9697964543663904E-2</v>
      </c>
      <c r="AF600" s="1">
        <f>(Table2[[#This Row],[Current Week High]]/Table2[[#This Row],[Close Price]])-1</f>
        <v>4.7971667739858281E-2</v>
      </c>
      <c r="AG600" s="1">
        <f>(Table2[[#This Row],[Close Price]]/Table2[[#This Row],[Current Month Low]])-1</f>
        <v>9.7526501766784568E-2</v>
      </c>
      <c r="AH600" s="1">
        <f>(Table2[[#This Row],[Current Month High]]/Table2[[#This Row],[Close Price]])-1</f>
        <v>4.7971667739858281E-2</v>
      </c>
      <c r="AI600">
        <v>4.7971667739858201</v>
      </c>
      <c r="AJ600">
        <v>41.181818181818102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0.18</v>
      </c>
      <c r="AM600" t="s">
        <v>3226</v>
      </c>
      <c r="AN600">
        <v>3.1</v>
      </c>
      <c r="AO600" t="s">
        <v>3226</v>
      </c>
      <c r="AP600">
        <v>-0.103329234793548</v>
      </c>
      <c r="AQ600">
        <f>(Table2[[#This Row],[Sharpe Ratio]]-AVERAGE(Table2[Sharpe Ratio]))/_xlfn.STDEV.P(Table2[Sharpe Ratio])</f>
        <v>-1.9375469340171483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-0.76808223352879201</v>
      </c>
      <c r="AS600">
        <f>_xlfn.RANK.AVG(Table2[[#This Row],[1Y Return vs Nifty Z-Score]],Table2[1Y Return vs Nifty Z-Score])</f>
        <v>609</v>
      </c>
      <c r="AT600">
        <f>_xlfn.RANK.AVG(Table2[[#This Row],[6M Return vs Nifty Z-Score]],Table2[6M Return vs Nifty Z-Score])</f>
        <v>304</v>
      </c>
      <c r="AU600">
        <f>_xlfn.RANK.AVG(Table2[[#This Row],[Sharpe Ratio Z-Score]],Table2[Sharpe Ratio Z-Score])</f>
        <v>723</v>
      </c>
      <c r="AV600">
        <f>(Table2[[#This Row],[Rank 1Y]]+Table2[[#This Row],[Rank 6M]]+Table2[[#This Row],[Rank Sharpe]])/3</f>
        <v>545.33333333333337</v>
      </c>
    </row>
    <row r="601" spans="1:48" x14ac:dyDescent="0.3">
      <c r="A601" t="s">
        <v>413</v>
      </c>
      <c r="B601" t="s">
        <v>414</v>
      </c>
      <c r="C601" t="s">
        <v>3169</v>
      </c>
      <c r="D601" t="s">
        <v>27</v>
      </c>
      <c r="E601">
        <v>58715.7</v>
      </c>
      <c r="F601">
        <v>2060.1999999999998</v>
      </c>
      <c r="G601">
        <v>-18.577990684659301</v>
      </c>
      <c r="H601">
        <f>(Table2[[#This Row],[1Y Return vs Nifty]]-AVERAGE(Table2[1Y Return vs Nifty]))/_xlfn.STDEV.P(Table2[1Y Return vs Nifty])</f>
        <v>-0.78223020533162235</v>
      </c>
      <c r="I601">
        <v>2.1950215831101101</v>
      </c>
      <c r="J601">
        <f>(Table2[[#This Row],[1M Return vs Nifty]]-AVERAGE(Table2[1M Return vs Nifty]))/_xlfn.STDEV.P(Table2[1M Return vs Nifty])</f>
        <v>0.33483847990528309</v>
      </c>
      <c r="K601">
        <v>-6.0092169179973398</v>
      </c>
      <c r="L601">
        <f>(Table2[[#This Row],[6M Return vs Nifty]]-AVERAGE(Table2[6M Return vs Nifty]))/_xlfn.STDEV.P(Table2[6M Return vs Nifty])</f>
        <v>-0.76844564919278102</v>
      </c>
      <c r="M601">
        <v>0.57966895303110799</v>
      </c>
      <c r="N601">
        <f>(Table2[[#This Row],[1W Return vs Nifty]]-AVERAGE(Table2[1W Return vs Nifty]))/_xlfn.STDEV.P(Table2[1W Return vs Nifty])</f>
        <v>0.78508314528294887</v>
      </c>
      <c r="O601">
        <v>1957.47</v>
      </c>
      <c r="P601">
        <v>1913.8484727935099</v>
      </c>
      <c r="Q601">
        <v>1823.1085172865301</v>
      </c>
      <c r="R601">
        <v>72.960263692094003</v>
      </c>
      <c r="S601" s="1">
        <f>(Table2[[#This Row],[Close Price]]-Table2[[#This Row],[20D EMA]])/Table2[[#This Row],[20D EMA]]</f>
        <v>5.2481008648919164E-2</v>
      </c>
      <c r="T601" s="1">
        <f>(Table2[[#This Row],[Close Price]]-Table2[[#This Row],[50D EMA]])/Table2[[#This Row],[50D EMA]]</f>
        <v>7.6469756768607108E-2</v>
      </c>
      <c r="U601" s="1">
        <f>(Table2[[#This Row],[Close Price]]-Table2[[#This Row],[200D EMA]])/Table2[[#This Row],[200D EMA]]</f>
        <v>0.13004792664034662</v>
      </c>
      <c r="V601">
        <v>1.2926146338034199</v>
      </c>
      <c r="W601">
        <v>2022.55</v>
      </c>
      <c r="X601">
        <v>2070</v>
      </c>
      <c r="Y601">
        <v>1909.4</v>
      </c>
      <c r="Z601">
        <v>2070</v>
      </c>
      <c r="AA601">
        <v>1909.4</v>
      </c>
      <c r="AB601">
        <v>2070</v>
      </c>
      <c r="AC601" s="1">
        <f>(Table2[[#This Row],[Close Price]]/Table2[[#This Row],[Day Low]])-1</f>
        <v>1.8615114583075743E-2</v>
      </c>
      <c r="AD601" s="1">
        <f>(Table2[[#This Row],[Day High]]/Table2[[#This Row],[Close Price]])-1</f>
        <v>4.7568197262402023E-3</v>
      </c>
      <c r="AE601" s="1">
        <f>(Table2[[#This Row],[Close Price]]/Table2[[#This Row],[Current Week Low]])-1</f>
        <v>7.8977689326489742E-2</v>
      </c>
      <c r="AF601" s="1">
        <f>(Table2[[#This Row],[Current Week High]]/Table2[[#This Row],[Close Price]])-1</f>
        <v>4.7568197262402023E-3</v>
      </c>
      <c r="AG601" s="1">
        <f>(Table2[[#This Row],[Close Price]]/Table2[[#This Row],[Current Month Low]])-1</f>
        <v>7.8977689326489742E-2</v>
      </c>
      <c r="AH601" s="1">
        <f>(Table2[[#This Row],[Current Month High]]/Table2[[#This Row],[Close Price]])-1</f>
        <v>4.7568197262402023E-3</v>
      </c>
      <c r="AI601">
        <v>1.1867779827201299</v>
      </c>
      <c r="AJ601">
        <v>33.484514707787902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0.05</v>
      </c>
      <c r="AM601" t="s">
        <v>3226</v>
      </c>
      <c r="AN601">
        <v>6.83</v>
      </c>
      <c r="AO601" t="s">
        <v>3226</v>
      </c>
      <c r="AP601">
        <v>2.715004038168E-2</v>
      </c>
      <c r="AQ601">
        <f>(Table2[[#This Row],[Sharpe Ratio]]-AVERAGE(Table2[Sharpe Ratio]))/_xlfn.STDEV.P(Table2[Sharpe Ratio])</f>
        <v>-0.4198212833889815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-0.85057551272515319</v>
      </c>
      <c r="AS601">
        <f>_xlfn.RANK.AVG(Table2[[#This Row],[1Y Return vs Nifty Z-Score]],Table2[1Y Return vs Nifty Z-Score])</f>
        <v>598</v>
      </c>
      <c r="AT601">
        <f>_xlfn.RANK.AVG(Table2[[#This Row],[6M Return vs Nifty Z-Score]],Table2[6M Return vs Nifty Z-Score])</f>
        <v>585</v>
      </c>
      <c r="AU601">
        <f>_xlfn.RANK.AVG(Table2[[#This Row],[Sharpe Ratio Z-Score]],Table2[Sharpe Ratio Z-Score])</f>
        <v>454</v>
      </c>
      <c r="AV601">
        <f>(Table2[[#This Row],[Rank 1Y]]+Table2[[#This Row],[Rank 6M]]+Table2[[#This Row],[Rank Sharpe]])/3</f>
        <v>545.66666666666663</v>
      </c>
    </row>
    <row r="602" spans="1:48" x14ac:dyDescent="0.3">
      <c r="A602" t="s">
        <v>224</v>
      </c>
      <c r="B602" t="s">
        <v>225</v>
      </c>
      <c r="C602" t="s">
        <v>3170</v>
      </c>
      <c r="D602" t="s">
        <v>173</v>
      </c>
      <c r="E602">
        <v>117132.05917028899</v>
      </c>
      <c r="F602">
        <v>660.9</v>
      </c>
      <c r="G602">
        <v>-9.47028239358532</v>
      </c>
      <c r="H602">
        <f>(Table2[[#This Row],[1Y Return vs Nifty]]-AVERAGE(Table2[1Y Return vs Nifty]))/_xlfn.STDEV.P(Table2[1Y Return vs Nifty])</f>
        <v>-0.63244439650703721</v>
      </c>
      <c r="I602">
        <v>1.8980579844223699</v>
      </c>
      <c r="J602">
        <f>(Table2[[#This Row],[1M Return vs Nifty]]-AVERAGE(Table2[1M Return vs Nifty]))/_xlfn.STDEV.P(Table2[1M Return vs Nifty])</f>
        <v>0.30645708278820705</v>
      </c>
      <c r="K602">
        <v>11.8395067872412</v>
      </c>
      <c r="L602">
        <f>(Table2[[#This Row],[6M Return vs Nifty]]-AVERAGE(Table2[6M Return vs Nifty]))/_xlfn.STDEV.P(Table2[6M Return vs Nifty])</f>
        <v>-0.26211725421725984</v>
      </c>
      <c r="M602">
        <v>1.1525926845918599</v>
      </c>
      <c r="N602">
        <f>(Table2[[#This Row],[1W Return vs Nifty]]-AVERAGE(Table2[1W Return vs Nifty]))/_xlfn.STDEV.P(Table2[1W Return vs Nifty])</f>
        <v>0.92179614087148221</v>
      </c>
      <c r="O602">
        <v>648.04999999999995</v>
      </c>
      <c r="P602">
        <v>632.32625394895899</v>
      </c>
      <c r="Q602">
        <v>585.223897322943</v>
      </c>
      <c r="R602">
        <v>64.002013771981197</v>
      </c>
      <c r="S602" s="1">
        <f>(Table2[[#This Row],[Close Price]]-Table2[[#This Row],[20D EMA]])/Table2[[#This Row],[20D EMA]]</f>
        <v>1.9828716919990778E-2</v>
      </c>
      <c r="T602" s="1">
        <f>(Table2[[#This Row],[Close Price]]-Table2[[#This Row],[50D EMA]])/Table2[[#This Row],[50D EMA]]</f>
        <v>4.5188296188232349E-2</v>
      </c>
      <c r="U602" s="1">
        <f>(Table2[[#This Row],[Close Price]]-Table2[[#This Row],[200D EMA]])/Table2[[#This Row],[200D EMA]]</f>
        <v>0.12931136787686026</v>
      </c>
      <c r="V602">
        <v>1.01604693080133</v>
      </c>
      <c r="W602">
        <v>651.25</v>
      </c>
      <c r="X602">
        <v>667.7</v>
      </c>
      <c r="Y602">
        <v>644.04999999999995</v>
      </c>
      <c r="Z602">
        <v>671.5</v>
      </c>
      <c r="AA602">
        <v>634.20000000000005</v>
      </c>
      <c r="AB602">
        <v>671.5</v>
      </c>
      <c r="AC602" s="1">
        <f>(Table2[[#This Row],[Close Price]]/Table2[[#This Row],[Day Low]])-1</f>
        <v>1.4817658349328244E-2</v>
      </c>
      <c r="AD602" s="1">
        <f>(Table2[[#This Row],[Day High]]/Table2[[#This Row],[Close Price]])-1</f>
        <v>1.0288999848691249E-2</v>
      </c>
      <c r="AE602" s="1">
        <f>(Table2[[#This Row],[Close Price]]/Table2[[#This Row],[Current Week Low]])-1</f>
        <v>2.6162565018243988E-2</v>
      </c>
      <c r="AF602" s="1">
        <f>(Table2[[#This Row],[Current Week High]]/Table2[[#This Row],[Close Price]])-1</f>
        <v>1.6038735058254039E-2</v>
      </c>
      <c r="AG602" s="1">
        <f>(Table2[[#This Row],[Close Price]]/Table2[[#This Row],[Current Month Low]])-1</f>
        <v>4.210028382213804E-2</v>
      </c>
      <c r="AH602" s="1">
        <f>(Table2[[#This Row],[Current Month High]]/Table2[[#This Row],[Close Price]])-1</f>
        <v>1.6038735058254039E-2</v>
      </c>
      <c r="AI602">
        <v>1.6038735058253999</v>
      </c>
      <c r="AJ602">
        <v>35.098119378577202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-0.05</v>
      </c>
      <c r="AM602" t="s">
        <v>3227</v>
      </c>
      <c r="AN602">
        <v>2.56</v>
      </c>
      <c r="AO602" t="s">
        <v>3226</v>
      </c>
      <c r="AP602">
        <v>-7.6328477550469995E-2</v>
      </c>
      <c r="AQ602">
        <f>(Table2[[#This Row],[Sharpe Ratio]]-AVERAGE(Table2[Sharpe Ratio]))/_xlfn.STDEV.P(Table2[Sharpe Ratio])</f>
        <v>-1.6234760457540909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-1.2897844728186989</v>
      </c>
      <c r="AS602">
        <f>_xlfn.RANK.AVG(Table2[[#This Row],[1Y Return vs Nifty Z-Score]],Table2[1Y Return vs Nifty Z-Score])</f>
        <v>541</v>
      </c>
      <c r="AT602">
        <f>_xlfn.RANK.AVG(Table2[[#This Row],[6M Return vs Nifty Z-Score]],Table2[6M Return vs Nifty Z-Score])</f>
        <v>395</v>
      </c>
      <c r="AU602">
        <f>_xlfn.RANK.AVG(Table2[[#This Row],[Sharpe Ratio Z-Score]],Table2[Sharpe Ratio Z-Score])</f>
        <v>701</v>
      </c>
      <c r="AV602">
        <f>(Table2[[#This Row],[Rank 1Y]]+Table2[[#This Row],[Rank 6M]]+Table2[[#This Row],[Rank Sharpe]])/3</f>
        <v>545.66666666666663</v>
      </c>
    </row>
    <row r="603" spans="1:48" x14ac:dyDescent="0.3">
      <c r="A603" t="s">
        <v>570</v>
      </c>
      <c r="B603" t="s">
        <v>571</v>
      </c>
      <c r="C603" t="s">
        <v>3166</v>
      </c>
      <c r="D603" t="s">
        <v>190</v>
      </c>
      <c r="E603">
        <v>36200.541372</v>
      </c>
      <c r="F603">
        <v>517.15</v>
      </c>
      <c r="G603">
        <v>-14.487816218449</v>
      </c>
      <c r="H603">
        <f>(Table2[[#This Row],[1Y Return vs Nifty]]-AVERAGE(Table2[1Y Return vs Nifty]))/_xlfn.STDEV.P(Table2[1Y Return vs Nifty])</f>
        <v>-0.71496299923814166</v>
      </c>
      <c r="I603">
        <v>-8.7501272256894502</v>
      </c>
      <c r="J603">
        <f>(Table2[[#This Row],[1M Return vs Nifty]]-AVERAGE(Table2[1M Return vs Nifty]))/_xlfn.STDEV.P(Table2[1M Return vs Nifty])</f>
        <v>-0.71121098952706752</v>
      </c>
      <c r="K603">
        <v>11.6235368216496</v>
      </c>
      <c r="L603">
        <f>(Table2[[#This Row],[6M Return vs Nifty]]-AVERAGE(Table2[6M Return vs Nifty]))/_xlfn.STDEV.P(Table2[6M Return vs Nifty])</f>
        <v>-0.26824383939202051</v>
      </c>
      <c r="M603">
        <v>-8.1642614785134207</v>
      </c>
      <c r="N603">
        <f>(Table2[[#This Row],[1W Return vs Nifty]]-AVERAGE(Table2[1W Return vs Nifty]))/_xlfn.STDEV.P(Table2[1W Return vs Nifty])</f>
        <v>-1.3014230625462695</v>
      </c>
      <c r="O603">
        <v>537.14</v>
      </c>
      <c r="P603">
        <v>529.14942066978904</v>
      </c>
      <c r="Q603">
        <v>482.61526586482302</v>
      </c>
      <c r="R603">
        <v>31.144348902473901</v>
      </c>
      <c r="S603" s="1">
        <f>(Table2[[#This Row],[Close Price]]-Table2[[#This Row],[20D EMA]])/Table2[[#This Row],[20D EMA]]</f>
        <v>-3.721562348735899E-2</v>
      </c>
      <c r="T603" s="1">
        <f>(Table2[[#This Row],[Close Price]]-Table2[[#This Row],[50D EMA]])/Table2[[#This Row],[50D EMA]]</f>
        <v>-2.267680961381453E-2</v>
      </c>
      <c r="U603" s="1">
        <f>(Table2[[#This Row],[Close Price]]-Table2[[#This Row],[200D EMA]])/Table2[[#This Row],[200D EMA]]</f>
        <v>7.1557483937629701E-2</v>
      </c>
      <c r="V603">
        <v>0.95844894348508702</v>
      </c>
      <c r="W603">
        <v>516.04999999999995</v>
      </c>
      <c r="X603">
        <v>525.25</v>
      </c>
      <c r="Y603">
        <v>516.04999999999995</v>
      </c>
      <c r="Z603">
        <v>545</v>
      </c>
      <c r="AA603">
        <v>516.04999999999995</v>
      </c>
      <c r="AB603">
        <v>570.35</v>
      </c>
      <c r="AC603" s="1">
        <f>(Table2[[#This Row],[Close Price]]/Table2[[#This Row],[Day Low]])-1</f>
        <v>2.1315763976359481E-3</v>
      </c>
      <c r="AD603" s="1">
        <f>(Table2[[#This Row],[Day High]]/Table2[[#This Row],[Close Price]])-1</f>
        <v>1.5662767088852503E-2</v>
      </c>
      <c r="AE603" s="1">
        <f>(Table2[[#This Row],[Close Price]]/Table2[[#This Row],[Current Week Low]])-1</f>
        <v>2.1315763976359481E-3</v>
      </c>
      <c r="AF603" s="1">
        <f>(Table2[[#This Row],[Current Week High]]/Table2[[#This Row],[Close Price]])-1</f>
        <v>5.3852847336362863E-2</v>
      </c>
      <c r="AG603" s="1">
        <f>(Table2[[#This Row],[Close Price]]/Table2[[#This Row],[Current Month Low]])-1</f>
        <v>2.1315763976359481E-3</v>
      </c>
      <c r="AH603" s="1">
        <f>(Table2[[#This Row],[Current Month High]]/Table2[[#This Row],[Close Price]])-1</f>
        <v>0.10287150729962313</v>
      </c>
      <c r="AI603">
        <v>10.287150729962301</v>
      </c>
      <c r="AJ603">
        <v>37.649720521692799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0.05</v>
      </c>
      <c r="AM603" t="s">
        <v>3226</v>
      </c>
      <c r="AN603">
        <v>-4</v>
      </c>
      <c r="AO603" t="s">
        <v>3227</v>
      </c>
      <c r="AP603">
        <v>-5.0357666550226998E-2</v>
      </c>
      <c r="AQ603">
        <f>(Table2[[#This Row],[Sharpe Ratio]]-AVERAGE(Table2[Sharpe Ratio]))/_xlfn.STDEV.P(Table2[Sharpe Ratio])</f>
        <v>-1.3213854189495642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-4.3172263096530639</v>
      </c>
      <c r="AS603">
        <f>_xlfn.RANK.AVG(Table2[[#This Row],[1Y Return vs Nifty Z-Score]],Table2[1Y Return vs Nifty Z-Score])</f>
        <v>575</v>
      </c>
      <c r="AT603">
        <f>_xlfn.RANK.AVG(Table2[[#This Row],[6M Return vs Nifty Z-Score]],Table2[6M Return vs Nifty Z-Score])</f>
        <v>398</v>
      </c>
      <c r="AU603">
        <f>_xlfn.RANK.AVG(Table2[[#This Row],[Sharpe Ratio Z-Score]],Table2[Sharpe Ratio Z-Score])</f>
        <v>666</v>
      </c>
      <c r="AV603">
        <f>(Table2[[#This Row],[Rank 1Y]]+Table2[[#This Row],[Rank 6M]]+Table2[[#This Row],[Rank Sharpe]])/3</f>
        <v>546.33333333333337</v>
      </c>
    </row>
    <row r="604" spans="1:48" x14ac:dyDescent="0.3">
      <c r="A604" t="s">
        <v>924</v>
      </c>
      <c r="B604" t="s">
        <v>925</v>
      </c>
      <c r="C604" t="s">
        <v>3183</v>
      </c>
      <c r="D604" t="s">
        <v>161</v>
      </c>
      <c r="E604">
        <v>16718.366177045002</v>
      </c>
      <c r="F604">
        <v>1081.55</v>
      </c>
      <c r="G604">
        <v>-19.604889990530001</v>
      </c>
      <c r="H604">
        <f>(Table2[[#This Row],[1Y Return vs Nifty]]-AVERAGE(Table2[1Y Return vs Nifty]))/_xlfn.STDEV.P(Table2[1Y Return vs Nifty])</f>
        <v>-0.79911864073111738</v>
      </c>
      <c r="I604">
        <v>-7.7840961874387702</v>
      </c>
      <c r="J604">
        <f>(Table2[[#This Row],[1M Return vs Nifty]]-AVERAGE(Table2[1M Return vs Nifty]))/_xlfn.STDEV.P(Table2[1M Return vs Nifty])</f>
        <v>-0.61888549695771267</v>
      </c>
      <c r="K604">
        <v>10.033801433129501</v>
      </c>
      <c r="L604">
        <f>(Table2[[#This Row],[6M Return vs Nifty]]-AVERAGE(Table2[6M Return vs Nifty]))/_xlfn.STDEV.P(Table2[6M Return vs Nifty])</f>
        <v>-0.31334107889205964</v>
      </c>
      <c r="M604">
        <v>-5.0650376064476399</v>
      </c>
      <c r="N604">
        <f>(Table2[[#This Row],[1W Return vs Nifty]]-AVERAGE(Table2[1W Return vs Nifty]))/_xlfn.STDEV.P(Table2[1W Return vs Nifty])</f>
        <v>-0.56187579611456406</v>
      </c>
      <c r="O604">
        <v>1117.67</v>
      </c>
      <c r="P604">
        <v>1088.59541003202</v>
      </c>
      <c r="Q604">
        <v>1013.39433610018</v>
      </c>
      <c r="R604">
        <v>27.709648509524101</v>
      </c>
      <c r="S604" s="1">
        <f>(Table2[[#This Row],[Close Price]]-Table2[[#This Row],[20D EMA]])/Table2[[#This Row],[20D EMA]]</f>
        <v>-3.2317231383145399E-2</v>
      </c>
      <c r="T604" s="1">
        <f>(Table2[[#This Row],[Close Price]]-Table2[[#This Row],[50D EMA]])/Table2[[#This Row],[50D EMA]]</f>
        <v>-6.4720188667825064E-3</v>
      </c>
      <c r="U604" s="1">
        <f>(Table2[[#This Row],[Close Price]]-Table2[[#This Row],[200D EMA]])/Table2[[#This Row],[200D EMA]]</f>
        <v>6.7254830101085517E-2</v>
      </c>
      <c r="V604">
        <v>0.99131791567626304</v>
      </c>
      <c r="W604">
        <v>1076.6500000000001</v>
      </c>
      <c r="X604">
        <v>1110</v>
      </c>
      <c r="Y604">
        <v>1076.6500000000001</v>
      </c>
      <c r="Z604">
        <v>1149.4000000000001</v>
      </c>
      <c r="AA604">
        <v>1076.6500000000001</v>
      </c>
      <c r="AB604">
        <v>1210</v>
      </c>
      <c r="AC604" s="1">
        <f>(Table2[[#This Row],[Close Price]]/Table2[[#This Row],[Day Low]])-1</f>
        <v>4.5511540426321773E-3</v>
      </c>
      <c r="AD604" s="1">
        <f>(Table2[[#This Row],[Day High]]/Table2[[#This Row],[Close Price]])-1</f>
        <v>2.6304840275530594E-2</v>
      </c>
      <c r="AE604" s="1">
        <f>(Table2[[#This Row],[Close Price]]/Table2[[#This Row],[Current Week Low]])-1</f>
        <v>4.5511540426321773E-3</v>
      </c>
      <c r="AF604" s="1">
        <f>(Table2[[#This Row],[Current Week High]]/Table2[[#This Row],[Close Price]])-1</f>
        <v>6.2734039110535988E-2</v>
      </c>
      <c r="AG604" s="1">
        <f>(Table2[[#This Row],[Close Price]]/Table2[[#This Row],[Current Month Low]])-1</f>
        <v>4.5511540426321773E-3</v>
      </c>
      <c r="AH604" s="1">
        <f>(Table2[[#This Row],[Current Month High]]/Table2[[#This Row],[Close Price]])-1</f>
        <v>0.11876473579584856</v>
      </c>
      <c r="AI604">
        <v>11.8764735795848</v>
      </c>
      <c r="AJ604">
        <v>29.9315233061028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</v>
      </c>
      <c r="AM604">
        <v>0</v>
      </c>
      <c r="AN604">
        <v>-5.12</v>
      </c>
      <c r="AO604" t="s">
        <v>3227</v>
      </c>
      <c r="AP604">
        <v>-2.0076263018097999E-2</v>
      </c>
      <c r="AQ604">
        <f>(Table2[[#This Row],[Sharpe Ratio]]-AVERAGE(Table2[Sharpe Ratio]))/_xlfn.STDEV.P(Table2[Sharpe Ratio])</f>
        <v>-0.96915428633471956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-3.2623752990301735</v>
      </c>
      <c r="AS604">
        <f>_xlfn.RANK.AVG(Table2[[#This Row],[1Y Return vs Nifty Z-Score]],Table2[1Y Return vs Nifty Z-Score])</f>
        <v>605</v>
      </c>
      <c r="AT604">
        <f>_xlfn.RANK.AVG(Table2[[#This Row],[6M Return vs Nifty Z-Score]],Table2[6M Return vs Nifty Z-Score])</f>
        <v>418</v>
      </c>
      <c r="AU604">
        <f>_xlfn.RANK.AVG(Table2[[#This Row],[Sharpe Ratio Z-Score]],Table2[Sharpe Ratio Z-Score])</f>
        <v>618</v>
      </c>
      <c r="AV604">
        <f>(Table2[[#This Row],[Rank 1Y]]+Table2[[#This Row],[Rank 6M]]+Table2[[#This Row],[Rank Sharpe]])/3</f>
        <v>547</v>
      </c>
    </row>
    <row r="605" spans="1:48" x14ac:dyDescent="0.3">
      <c r="A605" t="s">
        <v>443</v>
      </c>
      <c r="B605" t="s">
        <v>444</v>
      </c>
      <c r="C605" t="s">
        <v>3168</v>
      </c>
      <c r="D605" t="s">
        <v>34</v>
      </c>
      <c r="E605">
        <v>51153.776142376002</v>
      </c>
      <c r="F605">
        <v>112.36</v>
      </c>
      <c r="G605">
        <v>-17.8323417531637</v>
      </c>
      <c r="H605">
        <f>(Table2[[#This Row],[1Y Return vs Nifty]]-AVERAGE(Table2[1Y Return vs Nifty]))/_xlfn.STDEV.P(Table2[1Y Return vs Nifty])</f>
        <v>-0.76996722712307397</v>
      </c>
      <c r="I605">
        <v>-11.1661541869326</v>
      </c>
      <c r="J605">
        <f>(Table2[[#This Row],[1M Return vs Nifty]]-AVERAGE(Table2[1M Return vs Nifty]))/_xlfn.STDEV.P(Table2[1M Return vs Nifty])</f>
        <v>-0.94211545369577698</v>
      </c>
      <c r="K605">
        <v>-27.795143833227701</v>
      </c>
      <c r="L605">
        <f>(Table2[[#This Row],[6M Return vs Nifty]]-AVERAGE(Table2[6M Return vs Nifty]))/_xlfn.STDEV.P(Table2[6M Return vs Nifty])</f>
        <v>-1.3864636985620526</v>
      </c>
      <c r="M605">
        <v>-7.8967704825476703</v>
      </c>
      <c r="N605">
        <f>(Table2[[#This Row],[1W Return vs Nifty]]-AVERAGE(Table2[1W Return vs Nifty]))/_xlfn.STDEV.P(Table2[1W Return vs Nifty])</f>
        <v>-1.2375934577717984</v>
      </c>
      <c r="O605">
        <v>115.83</v>
      </c>
      <c r="P605">
        <v>118.996995204421</v>
      </c>
      <c r="Q605">
        <v>120.222627535966</v>
      </c>
      <c r="R605">
        <v>33.329106091818304</v>
      </c>
      <c r="S605" s="1">
        <f>(Table2[[#This Row],[Close Price]]-Table2[[#This Row],[20D EMA]])/Table2[[#This Row],[20D EMA]]</f>
        <v>-2.9957696624363282E-2</v>
      </c>
      <c r="T605" s="1">
        <f>(Table2[[#This Row],[Close Price]]-Table2[[#This Row],[50D EMA]])/Table2[[#This Row],[50D EMA]]</f>
        <v>-5.5774477271627938E-2</v>
      </c>
      <c r="U605" s="1">
        <f>(Table2[[#This Row],[Close Price]]-Table2[[#This Row],[200D EMA]])/Table2[[#This Row],[200D EMA]]</f>
        <v>-6.5400563081303487E-2</v>
      </c>
      <c r="V605">
        <v>0.60147180290697699</v>
      </c>
      <c r="W605">
        <v>110.92</v>
      </c>
      <c r="X605">
        <v>113.85</v>
      </c>
      <c r="Y605">
        <v>110.22</v>
      </c>
      <c r="Z605">
        <v>115.58</v>
      </c>
      <c r="AA605">
        <v>110.22</v>
      </c>
      <c r="AB605">
        <v>119.39</v>
      </c>
      <c r="AC605" s="1">
        <f>(Table2[[#This Row],[Close Price]]/Table2[[#This Row],[Day Low]])-1</f>
        <v>1.2982329606923804E-2</v>
      </c>
      <c r="AD605" s="1">
        <f>(Table2[[#This Row],[Day High]]/Table2[[#This Row],[Close Price]])-1</f>
        <v>1.3260946956212161E-2</v>
      </c>
      <c r="AE605" s="1">
        <f>(Table2[[#This Row],[Close Price]]/Table2[[#This Row],[Current Week Low]])-1</f>
        <v>1.9415714026492559E-2</v>
      </c>
      <c r="AF605" s="1">
        <f>(Table2[[#This Row],[Current Week High]]/Table2[[#This Row],[Close Price]])-1</f>
        <v>2.865788536845848E-2</v>
      </c>
      <c r="AG605" s="1">
        <f>(Table2[[#This Row],[Close Price]]/Table2[[#This Row],[Current Month Low]])-1</f>
        <v>1.9415714026492559E-2</v>
      </c>
      <c r="AH605" s="1">
        <f>(Table2[[#This Row],[Current Month High]]/Table2[[#This Row],[Close Price]])-1</f>
        <v>6.2566749733001137E-2</v>
      </c>
      <c r="AI605">
        <v>40.574937700249102</v>
      </c>
      <c r="AJ605">
        <v>30.046296296296202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-0.08</v>
      </c>
      <c r="AM605" t="s">
        <v>3227</v>
      </c>
      <c r="AN605">
        <v>-4.72</v>
      </c>
      <c r="AO605" t="s">
        <v>3227</v>
      </c>
      <c r="AP605">
        <v>6.7192696203138003E-2</v>
      </c>
      <c r="AQ605">
        <f>(Table2[[#This Row],[Sharpe Ratio]]-AVERAGE(Table2[Sharpe Ratio]))/_xlfn.STDEV.P(Table2[Sharpe Ratio])</f>
        <v>4.5952041745493465E-2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587</v>
      </c>
      <c r="AT605">
        <f>_xlfn.RANK.AVG(Table2[[#This Row],[6M Return vs Nifty Z-Score]],Table2[6M Return vs Nifty Z-Score])</f>
        <v>721</v>
      </c>
      <c r="AU605">
        <f>_xlfn.RANK.AVG(Table2[[#This Row],[Sharpe Ratio Z-Score]],Table2[Sharpe Ratio Z-Score])</f>
        <v>337</v>
      </c>
      <c r="AV605">
        <f>(Table2[[#This Row],[Rank 1Y]]+Table2[[#This Row],[Rank 6M]]+Table2[[#This Row],[Rank Sharpe]])/3</f>
        <v>548.33333333333337</v>
      </c>
    </row>
    <row r="606" spans="1:48" x14ac:dyDescent="0.3">
      <c r="A606" t="s">
        <v>747</v>
      </c>
      <c r="B606" t="s">
        <v>748</v>
      </c>
      <c r="C606" t="s">
        <v>3178</v>
      </c>
      <c r="D606" t="s">
        <v>749</v>
      </c>
      <c r="E606">
        <v>23105.990455499999</v>
      </c>
      <c r="F606">
        <v>1450.85</v>
      </c>
      <c r="G606">
        <v>-21.4722207366375</v>
      </c>
      <c r="H606">
        <f>(Table2[[#This Row],[1Y Return vs Nifty]]-AVERAGE(Table2[1Y Return vs Nifty]))/_xlfn.STDEV.P(Table2[1Y Return vs Nifty])</f>
        <v>-0.8298288520389222</v>
      </c>
      <c r="I606">
        <v>-2.1925402724140399</v>
      </c>
      <c r="J606">
        <f>(Table2[[#This Row],[1M Return vs Nifty]]-AVERAGE(Table2[1M Return vs Nifty]))/_xlfn.STDEV.P(Table2[1M Return vs Nifty])</f>
        <v>-8.4489464488013352E-2</v>
      </c>
      <c r="K606">
        <v>5.4140456383385098</v>
      </c>
      <c r="L606">
        <f>(Table2[[#This Row],[6M Return vs Nifty]]-AVERAGE(Table2[6M Return vs Nifty]))/_xlfn.STDEV.P(Table2[6M Return vs Nifty])</f>
        <v>-0.44439322443392065</v>
      </c>
      <c r="M606">
        <v>-4.1124538746318402</v>
      </c>
      <c r="N606">
        <f>(Table2[[#This Row],[1W Return vs Nifty]]-AVERAGE(Table2[1W Return vs Nifty]))/_xlfn.STDEV.P(Table2[1W Return vs Nifty])</f>
        <v>-0.33456704915330715</v>
      </c>
      <c r="O606">
        <v>1412.4</v>
      </c>
      <c r="P606">
        <v>1396.2412325166499</v>
      </c>
      <c r="Q606">
        <v>1331.36152681251</v>
      </c>
      <c r="R606">
        <v>66.145711479724895</v>
      </c>
      <c r="S606" s="1">
        <f>(Table2[[#This Row],[Close Price]]-Table2[[#This Row],[20D EMA]])/Table2[[#This Row],[20D EMA]]</f>
        <v>2.7223166241857701E-2</v>
      </c>
      <c r="T606" s="1">
        <f>(Table2[[#This Row],[Close Price]]-Table2[[#This Row],[50D EMA]])/Table2[[#This Row],[50D EMA]]</f>
        <v>3.9111269751660765E-2</v>
      </c>
      <c r="U606" s="1">
        <f>(Table2[[#This Row],[Close Price]]-Table2[[#This Row],[200D EMA]])/Table2[[#This Row],[200D EMA]]</f>
        <v>8.9749080757624292E-2</v>
      </c>
      <c r="V606">
        <v>1.0440195393863001</v>
      </c>
      <c r="W606">
        <v>1434.75</v>
      </c>
      <c r="X606">
        <v>1460.85</v>
      </c>
      <c r="Y606">
        <v>1410</v>
      </c>
      <c r="Z606">
        <v>1460.85</v>
      </c>
      <c r="AA606">
        <v>1347.65</v>
      </c>
      <c r="AB606">
        <v>1492.35</v>
      </c>
      <c r="AC606" s="1">
        <f>(Table2[[#This Row],[Close Price]]/Table2[[#This Row],[Day Low]])-1</f>
        <v>1.1221467154556519E-2</v>
      </c>
      <c r="AD606" s="1">
        <f>(Table2[[#This Row],[Day High]]/Table2[[#This Row],[Close Price]])-1</f>
        <v>6.8925112864872684E-3</v>
      </c>
      <c r="AE606" s="1">
        <f>(Table2[[#This Row],[Close Price]]/Table2[[#This Row],[Current Week Low]])-1</f>
        <v>2.8971631205673587E-2</v>
      </c>
      <c r="AF606" s="1">
        <f>(Table2[[#This Row],[Current Week High]]/Table2[[#This Row],[Close Price]])-1</f>
        <v>6.8925112864872684E-3</v>
      </c>
      <c r="AG606" s="1">
        <f>(Table2[[#This Row],[Close Price]]/Table2[[#This Row],[Current Month Low]])-1</f>
        <v>7.657774644751969E-2</v>
      </c>
      <c r="AH606" s="1">
        <f>(Table2[[#This Row],[Current Month High]]/Table2[[#This Row],[Close Price]])-1</f>
        <v>2.860392183892202E-2</v>
      </c>
      <c r="AI606">
        <v>6.4892993762277298</v>
      </c>
      <c r="AJ606">
        <v>30.666006214256701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-0.01</v>
      </c>
      <c r="AM606" t="s">
        <v>3227</v>
      </c>
      <c r="AN606">
        <v>8.09</v>
      </c>
      <c r="AO606" t="s">
        <v>3226</v>
      </c>
      <c r="AP606">
        <v>-6.2281653940000004E-6</v>
      </c>
      <c r="AQ606">
        <f>(Table2[[#This Row],[Sharpe Ratio]]-AVERAGE(Table2[Sharpe Ratio]))/_xlfn.STDEV.P(Table2[Sharpe Ratio])</f>
        <v>-0.7357010680819156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-2.428979658196079</v>
      </c>
      <c r="AS606">
        <f>_xlfn.RANK.AVG(Table2[[#This Row],[1Y Return vs Nifty Z-Score]],Table2[1Y Return vs Nifty Z-Score])</f>
        <v>611</v>
      </c>
      <c r="AT606">
        <f>_xlfn.RANK.AVG(Table2[[#This Row],[6M Return vs Nifty Z-Score]],Table2[6M Return vs Nifty Z-Score])</f>
        <v>462</v>
      </c>
      <c r="AU606">
        <f>_xlfn.RANK.AVG(Table2[[#This Row],[Sharpe Ratio Z-Score]],Table2[Sharpe Ratio Z-Score])</f>
        <v>575</v>
      </c>
      <c r="AV606">
        <f>(Table2[[#This Row],[Rank 1Y]]+Table2[[#This Row],[Rank 6M]]+Table2[[#This Row],[Rank Sharpe]])/3</f>
        <v>549.33333333333337</v>
      </c>
    </row>
    <row r="607" spans="1:48" x14ac:dyDescent="0.3">
      <c r="A607" t="s">
        <v>745</v>
      </c>
      <c r="B607" t="s">
        <v>746</v>
      </c>
      <c r="C607" t="s">
        <v>3182</v>
      </c>
      <c r="D607" t="s">
        <v>161</v>
      </c>
      <c r="E607">
        <v>23440.494869574999</v>
      </c>
      <c r="F607">
        <v>7961.65</v>
      </c>
      <c r="G607">
        <v>-18.586629338341002</v>
      </c>
      <c r="H607">
        <f>(Table2[[#This Row],[1Y Return vs Nifty]]-AVERAGE(Table2[1Y Return vs Nifty]))/_xlfn.STDEV.P(Table2[1Y Return vs Nifty])</f>
        <v>-0.78237227704576995</v>
      </c>
      <c r="I607">
        <v>-2.8695976650664901</v>
      </c>
      <c r="J607">
        <f>(Table2[[#This Row],[1M Return vs Nifty]]-AVERAGE(Table2[1M Return vs Nifty]))/_xlfn.STDEV.P(Table2[1M Return vs Nifty])</f>
        <v>-0.14919717552342171</v>
      </c>
      <c r="K607">
        <v>17.533753123290801</v>
      </c>
      <c r="L607">
        <f>(Table2[[#This Row],[6M Return vs Nifty]]-AVERAGE(Table2[6M Return vs Nifty]))/_xlfn.STDEV.P(Table2[6M Return vs Nifty])</f>
        <v>-0.10058421378585693</v>
      </c>
      <c r="M607">
        <v>-1.82068595576626</v>
      </c>
      <c r="N607">
        <f>(Table2[[#This Row],[1W Return vs Nifty]]-AVERAGE(Table2[1W Return vs Nifty]))/_xlfn.STDEV.P(Table2[1W Return vs Nifty])</f>
        <v>0.21230235094692054</v>
      </c>
      <c r="O607">
        <v>7888.96</v>
      </c>
      <c r="P607">
        <v>7565.4244256029497</v>
      </c>
      <c r="Q607">
        <v>6890.3004205524603</v>
      </c>
      <c r="R607">
        <v>53.604934449495303</v>
      </c>
      <c r="S607" s="1">
        <f>(Table2[[#This Row],[Close Price]]-Table2[[#This Row],[20D EMA]])/Table2[[#This Row],[20D EMA]]</f>
        <v>9.2141422950553185E-3</v>
      </c>
      <c r="T607" s="1">
        <f>(Table2[[#This Row],[Close Price]]-Table2[[#This Row],[50D EMA]])/Table2[[#This Row],[50D EMA]]</f>
        <v>5.2373211614690281E-2</v>
      </c>
      <c r="U607" s="1">
        <f>(Table2[[#This Row],[Close Price]]-Table2[[#This Row],[200D EMA]])/Table2[[#This Row],[200D EMA]]</f>
        <v>0.15548662816673517</v>
      </c>
      <c r="V607">
        <v>0.93583407137225505</v>
      </c>
      <c r="W607">
        <v>7944.75</v>
      </c>
      <c r="X607">
        <v>8043.7</v>
      </c>
      <c r="Y607">
        <v>7827.55</v>
      </c>
      <c r="Z607">
        <v>8109.95</v>
      </c>
      <c r="AA607">
        <v>7770</v>
      </c>
      <c r="AB607">
        <v>8109.95</v>
      </c>
      <c r="AC607" s="1">
        <f>(Table2[[#This Row],[Close Price]]/Table2[[#This Row],[Day Low]])-1</f>
        <v>2.1271909122375643E-3</v>
      </c>
      <c r="AD607" s="1">
        <f>(Table2[[#This Row],[Day High]]/Table2[[#This Row],[Close Price]])-1</f>
        <v>1.0305652722739644E-2</v>
      </c>
      <c r="AE607" s="1">
        <f>(Table2[[#This Row],[Close Price]]/Table2[[#This Row],[Current Week Low]])-1</f>
        <v>1.7131797305670382E-2</v>
      </c>
      <c r="AF607" s="1">
        <f>(Table2[[#This Row],[Current Week High]]/Table2[[#This Row],[Close Price]])-1</f>
        <v>1.8626792185037155E-2</v>
      </c>
      <c r="AG607" s="1">
        <f>(Table2[[#This Row],[Close Price]]/Table2[[#This Row],[Current Month Low]])-1</f>
        <v>2.4665379665379517E-2</v>
      </c>
      <c r="AH607" s="1">
        <f>(Table2[[#This Row],[Current Month High]]/Table2[[#This Row],[Close Price]])-1</f>
        <v>1.8626792185037155E-2</v>
      </c>
      <c r="AI607">
        <v>2.1823365759610001</v>
      </c>
      <c r="AJ607">
        <v>53.852768679285298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0.21</v>
      </c>
      <c r="AM607" t="s">
        <v>3226</v>
      </c>
      <c r="AN607">
        <v>0.79</v>
      </c>
      <c r="AO607" t="s">
        <v>3226</v>
      </c>
      <c r="AP607">
        <v>-8.9838417142642998E-2</v>
      </c>
      <c r="AQ607">
        <f>(Table2[[#This Row],[Sharpe Ratio]]-AVERAGE(Table2[Sharpe Ratio]))/_xlfn.STDEV.P(Table2[Sharpe Ratio])</f>
        <v>-1.7806227024161663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-2.6004740178242942</v>
      </c>
      <c r="AS607">
        <f>_xlfn.RANK.AVG(Table2[[#This Row],[1Y Return vs Nifty Z-Score]],Table2[1Y Return vs Nifty Z-Score])</f>
        <v>599</v>
      </c>
      <c r="AT607">
        <f>_xlfn.RANK.AVG(Table2[[#This Row],[6M Return vs Nifty Z-Score]],Table2[6M Return vs Nifty Z-Score])</f>
        <v>340</v>
      </c>
      <c r="AU607">
        <f>_xlfn.RANK.AVG(Table2[[#This Row],[Sharpe Ratio Z-Score]],Table2[Sharpe Ratio Z-Score])</f>
        <v>713</v>
      </c>
      <c r="AV607">
        <f>(Table2[[#This Row],[Rank 1Y]]+Table2[[#This Row],[Rank 6M]]+Table2[[#This Row],[Rank Sharpe]])/3</f>
        <v>550.66666666666663</v>
      </c>
    </row>
    <row r="608" spans="1:48" x14ac:dyDescent="0.3">
      <c r="A608" t="s">
        <v>1061</v>
      </c>
      <c r="B608" t="s">
        <v>1062</v>
      </c>
      <c r="C608" t="s">
        <v>3167</v>
      </c>
      <c r="D608" t="s">
        <v>258</v>
      </c>
      <c r="E608">
        <v>12740.164713325001</v>
      </c>
      <c r="F608">
        <v>946.75</v>
      </c>
      <c r="G608">
        <v>-31.523083080026101</v>
      </c>
      <c r="H608">
        <f>(Table2[[#This Row],[1Y Return vs Nifty]]-AVERAGE(Table2[1Y Return vs Nifty]))/_xlfn.STDEV.P(Table2[1Y Return vs Nifty])</f>
        <v>-0.99512581779313625</v>
      </c>
      <c r="I608">
        <v>-4.0307741728580604</v>
      </c>
      <c r="J608">
        <f>(Table2[[#This Row],[1M Return vs Nifty]]-AVERAGE(Table2[1M Return vs Nifty]))/_xlfn.STDEV.P(Table2[1M Return vs Nifty])</f>
        <v>-0.26017310569224161</v>
      </c>
      <c r="K608">
        <v>2.4129209135099301</v>
      </c>
      <c r="L608">
        <f>(Table2[[#This Row],[6M Return vs Nifty]]-AVERAGE(Table2[6M Return vs Nifty]))/_xlfn.STDEV.P(Table2[6M Return vs Nifty])</f>
        <v>-0.52952842458259142</v>
      </c>
      <c r="M608">
        <v>-2.2741608483618201</v>
      </c>
      <c r="N608">
        <f>(Table2[[#This Row],[1W Return vs Nifty]]-AVERAGE(Table2[1W Return vs Nifty]))/_xlfn.STDEV.P(Table2[1W Return vs Nifty])</f>
        <v>0.10409264069100407</v>
      </c>
      <c r="O608">
        <v>936.02</v>
      </c>
      <c r="P608">
        <v>937.32393658097601</v>
      </c>
      <c r="Q608">
        <v>944.69997712469603</v>
      </c>
      <c r="R608">
        <v>57.518089062499598</v>
      </c>
      <c r="S608" s="1">
        <f>(Table2[[#This Row],[Close Price]]-Table2[[#This Row],[20D EMA]])/Table2[[#This Row],[20D EMA]]</f>
        <v>1.1463430268584025E-2</v>
      </c>
      <c r="T608" s="1">
        <f>(Table2[[#This Row],[Close Price]]-Table2[[#This Row],[50D EMA]])/Table2[[#This Row],[50D EMA]]</f>
        <v>1.005635624051906E-2</v>
      </c>
      <c r="U608" s="1">
        <f>(Table2[[#This Row],[Close Price]]-Table2[[#This Row],[200D EMA]])/Table2[[#This Row],[200D EMA]]</f>
        <v>2.1700253254408335E-3</v>
      </c>
      <c r="V608">
        <v>0.61729652793834899</v>
      </c>
      <c r="W608">
        <v>941.6</v>
      </c>
      <c r="X608">
        <v>955</v>
      </c>
      <c r="Y608">
        <v>923</v>
      </c>
      <c r="Z608">
        <v>955</v>
      </c>
      <c r="AA608">
        <v>909</v>
      </c>
      <c r="AB608">
        <v>979.9</v>
      </c>
      <c r="AC608" s="1">
        <f>(Table2[[#This Row],[Close Price]]/Table2[[#This Row],[Day Low]])-1</f>
        <v>5.4694137638062745E-3</v>
      </c>
      <c r="AD608" s="1">
        <f>(Table2[[#This Row],[Day High]]/Table2[[#This Row],[Close Price]])-1</f>
        <v>8.7140216530234849E-3</v>
      </c>
      <c r="AE608" s="1">
        <f>(Table2[[#This Row],[Close Price]]/Table2[[#This Row],[Current Week Low]])-1</f>
        <v>2.5731310942578522E-2</v>
      </c>
      <c r="AF608" s="1">
        <f>(Table2[[#This Row],[Current Week High]]/Table2[[#This Row],[Close Price]])-1</f>
        <v>8.7140216530234849E-3</v>
      </c>
      <c r="AG608" s="1">
        <f>(Table2[[#This Row],[Close Price]]/Table2[[#This Row],[Current Month Low]])-1</f>
        <v>4.1529152915291467E-2</v>
      </c>
      <c r="AH608" s="1">
        <f>(Table2[[#This Row],[Current Month High]]/Table2[[#This Row],[Close Price]])-1</f>
        <v>3.501452336942168E-2</v>
      </c>
      <c r="AI608">
        <v>31.8193820966464</v>
      </c>
      <c r="AJ608">
        <v>21.060034524646699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-0.18</v>
      </c>
      <c r="AM608" t="s">
        <v>3227</v>
      </c>
      <c r="AN608">
        <v>-2.52</v>
      </c>
      <c r="AO608" t="s">
        <v>3227</v>
      </c>
      <c r="AP608">
        <v>1.2639490831932E-2</v>
      </c>
      <c r="AQ608">
        <f>(Table2[[#This Row],[Sharpe Ratio]]-AVERAGE(Table2[Sharpe Ratio]))/_xlfn.STDEV.P(Table2[Sharpe Ratio])</f>
        <v>-0.58860696392550782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668</v>
      </c>
      <c r="AT608">
        <f>_xlfn.RANK.AVG(Table2[[#This Row],[6M Return vs Nifty Z-Score]],Table2[6M Return vs Nifty Z-Score])</f>
        <v>499</v>
      </c>
      <c r="AU608">
        <f>_xlfn.RANK.AVG(Table2[[#This Row],[Sharpe Ratio Z-Score]],Table2[Sharpe Ratio Z-Score])</f>
        <v>492</v>
      </c>
      <c r="AV608">
        <f>(Table2[[#This Row],[Rank 1Y]]+Table2[[#This Row],[Rank 6M]]+Table2[[#This Row],[Rank Sharpe]])/3</f>
        <v>553</v>
      </c>
    </row>
    <row r="609" spans="1:48" x14ac:dyDescent="0.3">
      <c r="A609" t="s">
        <v>1655</v>
      </c>
      <c r="B609" t="s">
        <v>1656</v>
      </c>
      <c r="C609" t="s">
        <v>3178</v>
      </c>
      <c r="D609" t="s">
        <v>338</v>
      </c>
      <c r="E609">
        <v>5453.6323784400001</v>
      </c>
      <c r="F609">
        <v>255.6</v>
      </c>
      <c r="G609">
        <v>-14.9677598991764</v>
      </c>
      <c r="H609">
        <f>(Table2[[#This Row],[1Y Return vs Nifty]]-AVERAGE(Table2[1Y Return vs Nifty]))/_xlfn.STDEV.P(Table2[1Y Return vs Nifty])</f>
        <v>-0.72285617610662545</v>
      </c>
      <c r="I609">
        <v>-12.284266943616499</v>
      </c>
      <c r="J609">
        <f>(Table2[[#This Row],[1M Return vs Nifty]]-AVERAGE(Table2[1M Return vs Nifty]))/_xlfn.STDEV.P(Table2[1M Return vs Nifty])</f>
        <v>-1.048975696194665</v>
      </c>
      <c r="K609">
        <v>15.3392045638886</v>
      </c>
      <c r="L609">
        <f>(Table2[[#This Row],[6M Return vs Nifty]]-AVERAGE(Table2[6M Return vs Nifty]))/_xlfn.STDEV.P(Table2[6M Return vs Nifty])</f>
        <v>-0.16283865102899919</v>
      </c>
      <c r="M609">
        <v>-5.7218843671124402</v>
      </c>
      <c r="N609">
        <f>(Table2[[#This Row],[1W Return vs Nifty]]-AVERAGE(Table2[1W Return vs Nifty]))/_xlfn.STDEV.P(Table2[1W Return vs Nifty])</f>
        <v>-0.71861478831598424</v>
      </c>
      <c r="O609">
        <v>263.58999999999997</v>
      </c>
      <c r="P609">
        <v>262.61205518903398</v>
      </c>
      <c r="Q609">
        <v>243.25608511882501</v>
      </c>
      <c r="R609">
        <v>34.363985513079101</v>
      </c>
      <c r="S609" s="1">
        <f>(Table2[[#This Row],[Close Price]]-Table2[[#This Row],[20D EMA]])/Table2[[#This Row],[20D EMA]]</f>
        <v>-3.0312227322735998E-2</v>
      </c>
      <c r="T609" s="1">
        <f>(Table2[[#This Row],[Close Price]]-Table2[[#This Row],[50D EMA]])/Table2[[#This Row],[50D EMA]]</f>
        <v>-2.6701193073511244E-2</v>
      </c>
      <c r="U609" s="1">
        <f>(Table2[[#This Row],[Close Price]]-Table2[[#This Row],[200D EMA]])/Table2[[#This Row],[200D EMA]]</f>
        <v>5.0744526596920539E-2</v>
      </c>
      <c r="V609">
        <v>0.50428002229347602</v>
      </c>
      <c r="W609">
        <v>252.35</v>
      </c>
      <c r="X609">
        <v>257</v>
      </c>
      <c r="Y609">
        <v>252.25</v>
      </c>
      <c r="Z609">
        <v>269.8</v>
      </c>
      <c r="AA609">
        <v>252.25</v>
      </c>
      <c r="AB609">
        <v>270</v>
      </c>
      <c r="AC609" s="1">
        <f>(Table2[[#This Row],[Close Price]]/Table2[[#This Row],[Day Low]])-1</f>
        <v>1.2878937982960137E-2</v>
      </c>
      <c r="AD609" s="1">
        <f>(Table2[[#This Row],[Day High]]/Table2[[#This Row],[Close Price]])-1</f>
        <v>5.4773082942096707E-3</v>
      </c>
      <c r="AE609" s="1">
        <f>(Table2[[#This Row],[Close Price]]/Table2[[#This Row],[Current Week Low]])-1</f>
        <v>1.3280475718533191E-2</v>
      </c>
      <c r="AF609" s="1">
        <f>(Table2[[#This Row],[Current Week High]]/Table2[[#This Row],[Close Price]])-1</f>
        <v>5.555555555555558E-2</v>
      </c>
      <c r="AG609" s="1">
        <f>(Table2[[#This Row],[Close Price]]/Table2[[#This Row],[Current Month Low]])-1</f>
        <v>1.3280475718533191E-2</v>
      </c>
      <c r="AH609" s="1">
        <f>(Table2[[#This Row],[Current Month High]]/Table2[[#This Row],[Close Price]])-1</f>
        <v>5.6338028169014009E-2</v>
      </c>
      <c r="AI609">
        <v>16.236306729264399</v>
      </c>
      <c r="AJ609">
        <v>35.238095238095198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-0.15</v>
      </c>
      <c r="AM609" t="s">
        <v>3227</v>
      </c>
      <c r="AN609">
        <v>-4.72</v>
      </c>
      <c r="AO609" t="s">
        <v>3227</v>
      </c>
      <c r="AP609">
        <v>-0.10382663345987</v>
      </c>
      <c r="AQ609">
        <f>(Table2[[#This Row],[Sharpe Ratio]]-AVERAGE(Table2[Sharpe Ratio]))/_xlfn.STDEV.P(Table2[Sharpe Ratio])</f>
        <v>-1.9433326399344393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-4.596617951580714</v>
      </c>
      <c r="AS609">
        <f>_xlfn.RANK.AVG(Table2[[#This Row],[1Y Return vs Nifty Z-Score]],Table2[1Y Return vs Nifty Z-Score])</f>
        <v>577</v>
      </c>
      <c r="AT609">
        <f>_xlfn.RANK.AVG(Table2[[#This Row],[6M Return vs Nifty Z-Score]],Table2[6M Return vs Nifty Z-Score])</f>
        <v>357</v>
      </c>
      <c r="AU609">
        <f>_xlfn.RANK.AVG(Table2[[#This Row],[Sharpe Ratio Z-Score]],Table2[Sharpe Ratio Z-Score])</f>
        <v>725</v>
      </c>
      <c r="AV609">
        <f>(Table2[[#This Row],[Rank 1Y]]+Table2[[#This Row],[Rank 6M]]+Table2[[#This Row],[Rank Sharpe]])/3</f>
        <v>553</v>
      </c>
    </row>
    <row r="610" spans="1:48" x14ac:dyDescent="0.3">
      <c r="A610" t="s">
        <v>1750</v>
      </c>
      <c r="B610" t="s">
        <v>1751</v>
      </c>
      <c r="C610" t="s">
        <v>3178</v>
      </c>
      <c r="D610" t="s">
        <v>887</v>
      </c>
      <c r="E610">
        <v>4729.7386251500002</v>
      </c>
      <c r="F610">
        <v>385.7</v>
      </c>
      <c r="G610">
        <v>-26.663348071129501</v>
      </c>
      <c r="H610">
        <f>(Table2[[#This Row],[1Y Return vs Nifty]]-AVERAGE(Table2[1Y Return vs Nifty]))/_xlfn.STDEV.P(Table2[1Y Return vs Nifty])</f>
        <v>-0.91520238198282089</v>
      </c>
      <c r="I610">
        <v>3.77446386598037</v>
      </c>
      <c r="J610">
        <f>(Table2[[#This Row],[1M Return vs Nifty]]-AVERAGE(Table2[1M Return vs Nifty]))/_xlfn.STDEV.P(Table2[1M Return vs Nifty])</f>
        <v>0.48578889555126853</v>
      </c>
      <c r="K610">
        <v>1.5037619234436399</v>
      </c>
      <c r="L610">
        <f>(Table2[[#This Row],[6M Return vs Nifty]]-AVERAGE(Table2[6M Return vs Nifty]))/_xlfn.STDEV.P(Table2[6M Return vs Nifty])</f>
        <v>-0.55531923292384688</v>
      </c>
      <c r="M610">
        <v>-5.7266723541984996</v>
      </c>
      <c r="N610">
        <f>(Table2[[#This Row],[1W Return vs Nifty]]-AVERAGE(Table2[1W Return vs Nifty]))/_xlfn.STDEV.P(Table2[1W Return vs Nifty])</f>
        <v>-0.71975731396349274</v>
      </c>
      <c r="O610">
        <v>385.66</v>
      </c>
      <c r="P610">
        <v>364.70460428956699</v>
      </c>
      <c r="Q610">
        <v>346.50391492208598</v>
      </c>
      <c r="R610">
        <v>44.663147247620003</v>
      </c>
      <c r="S610" s="1">
        <f>(Table2[[#This Row],[Close Price]]-Table2[[#This Row],[20D EMA]])/Table2[[#This Row],[20D EMA]]</f>
        <v>1.0371830109413374E-4</v>
      </c>
      <c r="T610" s="1">
        <f>(Table2[[#This Row],[Close Price]]-Table2[[#This Row],[50D EMA]])/Table2[[#This Row],[50D EMA]]</f>
        <v>5.7568222236545015E-2</v>
      </c>
      <c r="U610" s="1">
        <f>(Table2[[#This Row],[Close Price]]-Table2[[#This Row],[200D EMA]])/Table2[[#This Row],[200D EMA]]</f>
        <v>0.1131187365854944</v>
      </c>
      <c r="V610">
        <v>0.93969186378228498</v>
      </c>
      <c r="W610">
        <v>384.5</v>
      </c>
      <c r="X610">
        <v>399.5</v>
      </c>
      <c r="Y610">
        <v>383.8</v>
      </c>
      <c r="Z610">
        <v>415.8</v>
      </c>
      <c r="AA610">
        <v>383.8</v>
      </c>
      <c r="AB610">
        <v>415.8</v>
      </c>
      <c r="AC610" s="1">
        <f>(Table2[[#This Row],[Close Price]]/Table2[[#This Row],[Day Low]])-1</f>
        <v>3.1209362808841679E-3</v>
      </c>
      <c r="AD610" s="1">
        <f>(Table2[[#This Row],[Day High]]/Table2[[#This Row],[Close Price]])-1</f>
        <v>3.5779102929738071E-2</v>
      </c>
      <c r="AE610" s="1">
        <f>(Table2[[#This Row],[Close Price]]/Table2[[#This Row],[Current Week Low]])-1</f>
        <v>4.9504950495049549E-3</v>
      </c>
      <c r="AF610" s="1">
        <f>(Table2[[#This Row],[Current Week High]]/Table2[[#This Row],[Close Price]])-1</f>
        <v>7.8039927404718767E-2</v>
      </c>
      <c r="AG610" s="1">
        <f>(Table2[[#This Row],[Close Price]]/Table2[[#This Row],[Current Month Low]])-1</f>
        <v>4.9504950495049549E-3</v>
      </c>
      <c r="AH610" s="1">
        <f>(Table2[[#This Row],[Current Month High]]/Table2[[#This Row],[Close Price]])-1</f>
        <v>7.8039927404718767E-2</v>
      </c>
      <c r="AI610">
        <v>16.645060928182499</v>
      </c>
      <c r="AJ610">
        <v>43.944765814517602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0.18</v>
      </c>
      <c r="AM610" t="s">
        <v>3226</v>
      </c>
      <c r="AN610">
        <v>-2.44</v>
      </c>
      <c r="AO610" t="s">
        <v>3227</v>
      </c>
      <c r="AP610">
        <v>7.5420717686350003E-3</v>
      </c>
      <c r="AQ610">
        <f>(Table2[[#This Row],[Sharpe Ratio]]-AVERAGE(Table2[Sharpe Ratio]))/_xlfn.STDEV.P(Table2[Sharpe Ratio])</f>
        <v>-0.64789977999899606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-2.3523898133178882</v>
      </c>
      <c r="AS610">
        <f>_xlfn.RANK.AVG(Table2[[#This Row],[1Y Return vs Nifty Z-Score]],Table2[1Y Return vs Nifty Z-Score])</f>
        <v>646</v>
      </c>
      <c r="AT610">
        <f>_xlfn.RANK.AVG(Table2[[#This Row],[6M Return vs Nifty Z-Score]],Table2[6M Return vs Nifty Z-Score])</f>
        <v>511</v>
      </c>
      <c r="AU610">
        <f>_xlfn.RANK.AVG(Table2[[#This Row],[Sharpe Ratio Z-Score]],Table2[Sharpe Ratio Z-Score])</f>
        <v>509</v>
      </c>
      <c r="AV610">
        <f>(Table2[[#This Row],[Rank 1Y]]+Table2[[#This Row],[Rank 6M]]+Table2[[#This Row],[Rank Sharpe]])/3</f>
        <v>555.33333333333337</v>
      </c>
    </row>
    <row r="611" spans="1:48" x14ac:dyDescent="0.3">
      <c r="A611" t="s">
        <v>478</v>
      </c>
      <c r="B611" t="s">
        <v>479</v>
      </c>
      <c r="C611" t="s">
        <v>3182</v>
      </c>
      <c r="D611" t="s">
        <v>383</v>
      </c>
      <c r="E611">
        <v>45892.151170739999</v>
      </c>
      <c r="F611">
        <v>611.4</v>
      </c>
      <c r="G611">
        <v>-25.830691953471</v>
      </c>
      <c r="H611">
        <f>(Table2[[#This Row],[1Y Return vs Nifty]]-AVERAGE(Table2[1Y Return vs Nifty]))/_xlfn.STDEV.P(Table2[1Y Return vs Nifty])</f>
        <v>-0.90150847940378787</v>
      </c>
      <c r="I611">
        <v>3.8660459218771499</v>
      </c>
      <c r="J611">
        <f>(Table2[[#This Row],[1M Return vs Nifty]]-AVERAGE(Table2[1M Return vs Nifty]))/_xlfn.STDEV.P(Table2[1M Return vs Nifty])</f>
        <v>0.4945415733497952</v>
      </c>
      <c r="K611">
        <v>20.026550322437402</v>
      </c>
      <c r="L611">
        <f>(Table2[[#This Row],[6M Return vs Nifty]]-AVERAGE(Table2[6M Return vs Nifty]))/_xlfn.STDEV.P(Table2[6M Return vs Nifty])</f>
        <v>-2.9869129296486434E-2</v>
      </c>
      <c r="M611">
        <v>-2.11877464841533</v>
      </c>
      <c r="N611">
        <f>(Table2[[#This Row],[1W Return vs Nifty]]-AVERAGE(Table2[1W Return vs Nifty]))/_xlfn.STDEV.P(Table2[1W Return vs Nifty])</f>
        <v>0.14117142046145045</v>
      </c>
      <c r="O611">
        <v>595.21</v>
      </c>
      <c r="P611">
        <v>573.99737143303696</v>
      </c>
      <c r="Q611">
        <v>556.89308624452599</v>
      </c>
      <c r="R611">
        <v>60.514542022483901</v>
      </c>
      <c r="S611" s="1">
        <f>(Table2[[#This Row],[Close Price]]-Table2[[#This Row],[20D EMA]])/Table2[[#This Row],[20D EMA]]</f>
        <v>2.7200483862838225E-2</v>
      </c>
      <c r="T611" s="1">
        <f>(Table2[[#This Row],[Close Price]]-Table2[[#This Row],[50D EMA]])/Table2[[#This Row],[50D EMA]]</f>
        <v>6.5161672210421337E-2</v>
      </c>
      <c r="U611" s="1">
        <f>(Table2[[#This Row],[Close Price]]-Table2[[#This Row],[200D EMA]])/Table2[[#This Row],[200D EMA]]</f>
        <v>9.787680095482558E-2</v>
      </c>
      <c r="V611">
        <v>1.0672456656609099</v>
      </c>
      <c r="W611">
        <v>610.25</v>
      </c>
      <c r="X611">
        <v>616.95000000000005</v>
      </c>
      <c r="Y611">
        <v>601.1</v>
      </c>
      <c r="Z611">
        <v>620</v>
      </c>
      <c r="AA611">
        <v>593</v>
      </c>
      <c r="AB611">
        <v>623.70000000000005</v>
      </c>
      <c r="AC611" s="1">
        <f>(Table2[[#This Row],[Close Price]]/Table2[[#This Row],[Day Low]])-1</f>
        <v>1.8844735764029785E-3</v>
      </c>
      <c r="AD611" s="1">
        <f>(Table2[[#This Row],[Day High]]/Table2[[#This Row],[Close Price]])-1</f>
        <v>9.0775269872425124E-3</v>
      </c>
      <c r="AE611" s="1">
        <f>(Table2[[#This Row],[Close Price]]/Table2[[#This Row],[Current Week Low]])-1</f>
        <v>1.7135252037930426E-2</v>
      </c>
      <c r="AF611" s="1">
        <f>(Table2[[#This Row],[Current Week High]]/Table2[[#This Row],[Close Price]])-1</f>
        <v>1.4066077854105297E-2</v>
      </c>
      <c r="AG611" s="1">
        <f>(Table2[[#This Row],[Close Price]]/Table2[[#This Row],[Current Month Low]])-1</f>
        <v>3.1028667790893749E-2</v>
      </c>
      <c r="AH611" s="1">
        <f>(Table2[[#This Row],[Current Month High]]/Table2[[#This Row],[Close Price]])-1</f>
        <v>2.0117762512267046E-2</v>
      </c>
      <c r="AI611">
        <v>4.52240758913966</v>
      </c>
      <c r="AJ611">
        <v>36.534167038856602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0.04</v>
      </c>
      <c r="AM611" t="s">
        <v>3226</v>
      </c>
      <c r="AN611">
        <v>5.77</v>
      </c>
      <c r="AO611" t="s">
        <v>3226</v>
      </c>
      <c r="AP611">
        <v>-9.3007662902575006E-2</v>
      </c>
      <c r="AQ611">
        <f>(Table2[[#This Row],[Sharpe Ratio]]-AVERAGE(Table2[Sharpe Ratio]))/_xlfn.STDEV.P(Table2[Sharpe Ratio])</f>
        <v>-1.817487143734787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-2.113151758623816</v>
      </c>
      <c r="AS611">
        <f>_xlfn.RANK.AVG(Table2[[#This Row],[1Y Return vs Nifty Z-Score]],Table2[1Y Return vs Nifty Z-Score])</f>
        <v>640</v>
      </c>
      <c r="AT611">
        <f>_xlfn.RANK.AVG(Table2[[#This Row],[6M Return vs Nifty Z-Score]],Table2[6M Return vs Nifty Z-Score])</f>
        <v>315</v>
      </c>
      <c r="AU611">
        <f>_xlfn.RANK.AVG(Table2[[#This Row],[Sharpe Ratio Z-Score]],Table2[Sharpe Ratio Z-Score])</f>
        <v>716</v>
      </c>
      <c r="AV611">
        <f>(Table2[[#This Row],[Rank 1Y]]+Table2[[#This Row],[Rank 6M]]+Table2[[#This Row],[Rank Sharpe]])/3</f>
        <v>557</v>
      </c>
    </row>
    <row r="612" spans="1:48" x14ac:dyDescent="0.3">
      <c r="A612" t="s">
        <v>944</v>
      </c>
      <c r="B612" t="s">
        <v>945</v>
      </c>
      <c r="C612" t="s">
        <v>3184</v>
      </c>
      <c r="D612" t="s">
        <v>946</v>
      </c>
      <c r="E612">
        <v>16242.92972344</v>
      </c>
      <c r="F612">
        <v>1655.15</v>
      </c>
      <c r="G612">
        <v>-33.307314708228297</v>
      </c>
      <c r="H612">
        <f>(Table2[[#This Row],[1Y Return vs Nifty]]-AVERAGE(Table2[1Y Return vs Nifty]))/_xlfn.STDEV.P(Table2[1Y Return vs Nifty])</f>
        <v>-1.0244693770090803</v>
      </c>
      <c r="I612">
        <v>2.7135756900171</v>
      </c>
      <c r="J612">
        <f>(Table2[[#This Row],[1M Return vs Nifty]]-AVERAGE(Table2[1M Return vs Nifty]))/_xlfn.STDEV.P(Table2[1M Return vs Nifty])</f>
        <v>0.38439771915161691</v>
      </c>
      <c r="K612">
        <v>11.562548606396399</v>
      </c>
      <c r="L612">
        <f>(Table2[[#This Row],[6M Return vs Nifty]]-AVERAGE(Table2[6M Return vs Nifty]))/_xlfn.STDEV.P(Table2[6M Return vs Nifty])</f>
        <v>-0.26997393873422226</v>
      </c>
      <c r="M612">
        <v>-1.35071884349713</v>
      </c>
      <c r="N612">
        <f>(Table2[[#This Row],[1W Return vs Nifty]]-AVERAGE(Table2[1W Return vs Nifty]))/_xlfn.STDEV.P(Table2[1W Return vs Nifty])</f>
        <v>0.32444749035557202</v>
      </c>
      <c r="O612">
        <v>1549.4</v>
      </c>
      <c r="P612">
        <v>1501.1303036485001</v>
      </c>
      <c r="Q612">
        <v>1477.3972711256599</v>
      </c>
      <c r="R612">
        <v>80.958798461170204</v>
      </c>
      <c r="S612" s="1">
        <f>(Table2[[#This Row],[Close Price]]-Table2[[#This Row],[20D EMA]])/Table2[[#This Row],[20D EMA]]</f>
        <v>6.8252226668387761E-2</v>
      </c>
      <c r="T612" s="1">
        <f>(Table2[[#This Row],[Close Price]]-Table2[[#This Row],[50D EMA]])/Table2[[#This Row],[50D EMA]]</f>
        <v>0.10260248292713485</v>
      </c>
      <c r="U612" s="1">
        <f>(Table2[[#This Row],[Close Price]]-Table2[[#This Row],[200D EMA]])/Table2[[#This Row],[200D EMA]]</f>
        <v>0.12031478083001103</v>
      </c>
      <c r="V612">
        <v>0.90141573002497799</v>
      </c>
      <c r="W612">
        <v>1595.15</v>
      </c>
      <c r="X612">
        <v>1661</v>
      </c>
      <c r="Y612">
        <v>1541.85</v>
      </c>
      <c r="Z612">
        <v>1661</v>
      </c>
      <c r="AA612">
        <v>1502</v>
      </c>
      <c r="AB612">
        <v>1661</v>
      </c>
      <c r="AC612" s="1">
        <f>(Table2[[#This Row],[Close Price]]/Table2[[#This Row],[Day Low]])-1</f>
        <v>3.7614017490518181E-2</v>
      </c>
      <c r="AD612" s="1">
        <f>(Table2[[#This Row],[Day High]]/Table2[[#This Row],[Close Price]])-1</f>
        <v>3.5344228619762497E-3</v>
      </c>
      <c r="AE612" s="1">
        <f>(Table2[[#This Row],[Close Price]]/Table2[[#This Row],[Current Week Low]])-1</f>
        <v>7.3483153354736208E-2</v>
      </c>
      <c r="AF612" s="1">
        <f>(Table2[[#This Row],[Current Week High]]/Table2[[#This Row],[Close Price]])-1</f>
        <v>3.5344228619762497E-3</v>
      </c>
      <c r="AG612" s="1">
        <f>(Table2[[#This Row],[Close Price]]/Table2[[#This Row],[Current Month Low]])-1</f>
        <v>0.10196404793608527</v>
      </c>
      <c r="AH612" s="1">
        <f>(Table2[[#This Row],[Current Month High]]/Table2[[#This Row],[Close Price]])-1</f>
        <v>3.5344228619762497E-3</v>
      </c>
      <c r="AI612">
        <v>10.588164214723699</v>
      </c>
      <c r="AJ612">
        <v>37.448098322537703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0.09</v>
      </c>
      <c r="AM612" t="s">
        <v>3226</v>
      </c>
      <c r="AN612">
        <v>8.9600000000000009</v>
      </c>
      <c r="AO612" t="s">
        <v>3226</v>
      </c>
      <c r="AP612">
        <v>-7.2484156772090001E-3</v>
      </c>
      <c r="AQ612">
        <f>(Table2[[#This Row],[Sharpe Ratio]]-AVERAGE(Table2[Sharpe Ratio]))/_xlfn.STDEV.P(Table2[Sharpe Ratio])</f>
        <v>-0.81994167823689457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-1.4055397844730082</v>
      </c>
      <c r="AS612">
        <f>_xlfn.RANK.AVG(Table2[[#This Row],[1Y Return vs Nifty Z-Score]],Table2[1Y Return vs Nifty Z-Score])</f>
        <v>676</v>
      </c>
      <c r="AT612">
        <f>_xlfn.RANK.AVG(Table2[[#This Row],[6M Return vs Nifty Z-Score]],Table2[6M Return vs Nifty Z-Score])</f>
        <v>400</v>
      </c>
      <c r="AU612">
        <f>_xlfn.RANK.AVG(Table2[[#This Row],[Sharpe Ratio Z-Score]],Table2[Sharpe Ratio Z-Score])</f>
        <v>595</v>
      </c>
      <c r="AV612">
        <f>(Table2[[#This Row],[Rank 1Y]]+Table2[[#This Row],[Rank 6M]]+Table2[[#This Row],[Rank Sharpe]])/3</f>
        <v>557</v>
      </c>
    </row>
    <row r="613" spans="1:48" x14ac:dyDescent="0.3">
      <c r="A613" t="s">
        <v>1676</v>
      </c>
      <c r="B613" t="s">
        <v>1677</v>
      </c>
      <c r="C613" t="s">
        <v>3176</v>
      </c>
      <c r="D613" t="s">
        <v>75</v>
      </c>
      <c r="E613">
        <v>5249.2662190239998</v>
      </c>
      <c r="F613">
        <v>231.64</v>
      </c>
      <c r="G613">
        <v>-2.4686511647735698</v>
      </c>
      <c r="H613">
        <f>(Table2[[#This Row],[1Y Return vs Nifty]]-AVERAGE(Table2[1Y Return vs Nifty]))/_xlfn.STDEV.P(Table2[1Y Return vs Nifty])</f>
        <v>-0.5172952323943848</v>
      </c>
      <c r="I613">
        <v>-2.64841549771951</v>
      </c>
      <c r="J613">
        <f>(Table2[[#This Row],[1M Return vs Nifty]]-AVERAGE(Table2[1M Return vs Nifty]))/_xlfn.STDEV.P(Table2[1M Return vs Nifty])</f>
        <v>-0.12805835933709508</v>
      </c>
      <c r="K613">
        <v>4.6586484553415799</v>
      </c>
      <c r="L613">
        <f>(Table2[[#This Row],[6M Return vs Nifty]]-AVERAGE(Table2[6M Return vs Nifty]))/_xlfn.STDEV.P(Table2[6M Return vs Nifty])</f>
        <v>-0.46582215400626925</v>
      </c>
      <c r="M613">
        <v>-3.3363666290801399</v>
      </c>
      <c r="N613">
        <f>(Table2[[#This Row],[1W Return vs Nifty]]-AVERAGE(Table2[1W Return vs Nifty]))/_xlfn.STDEV.P(Table2[1W Return vs Nifty])</f>
        <v>-0.14937448977304385</v>
      </c>
      <c r="O613">
        <v>228.98</v>
      </c>
      <c r="P613">
        <v>226.043319456213</v>
      </c>
      <c r="Q613">
        <v>213.50834088889701</v>
      </c>
      <c r="R613">
        <v>58.022608294293001</v>
      </c>
      <c r="S613" s="1">
        <f>(Table2[[#This Row],[Close Price]]-Table2[[#This Row],[20D EMA]])/Table2[[#This Row],[20D EMA]]</f>
        <v>1.1616735086033701E-2</v>
      </c>
      <c r="T613" s="1">
        <f>(Table2[[#This Row],[Close Price]]-Table2[[#This Row],[50D EMA]])/Table2[[#This Row],[50D EMA]]</f>
        <v>2.4759327359245954E-2</v>
      </c>
      <c r="U613" s="1">
        <f>(Table2[[#This Row],[Close Price]]-Table2[[#This Row],[200D EMA]])/Table2[[#This Row],[200D EMA]]</f>
        <v>8.4922486098742714E-2</v>
      </c>
      <c r="V613">
        <v>0.90754610601432095</v>
      </c>
      <c r="W613">
        <v>230</v>
      </c>
      <c r="X613">
        <v>234.15</v>
      </c>
      <c r="Y613">
        <v>226.2</v>
      </c>
      <c r="Z613">
        <v>234.15</v>
      </c>
      <c r="AA613">
        <v>224</v>
      </c>
      <c r="AB613">
        <v>239.89</v>
      </c>
      <c r="AC613" s="1">
        <f>(Table2[[#This Row],[Close Price]]/Table2[[#This Row],[Day Low]])-1</f>
        <v>7.1304347826086634E-3</v>
      </c>
      <c r="AD613" s="1">
        <f>(Table2[[#This Row],[Day High]]/Table2[[#This Row],[Close Price]])-1</f>
        <v>1.0835779658090239E-2</v>
      </c>
      <c r="AE613" s="1">
        <f>(Table2[[#This Row],[Close Price]]/Table2[[#This Row],[Current Week Low]])-1</f>
        <v>2.404951370468611E-2</v>
      </c>
      <c r="AF613" s="1">
        <f>(Table2[[#This Row],[Current Week High]]/Table2[[#This Row],[Close Price]])-1</f>
        <v>1.0835779658090239E-2</v>
      </c>
      <c r="AG613" s="1">
        <f>(Table2[[#This Row],[Close Price]]/Table2[[#This Row],[Current Month Low]])-1</f>
        <v>3.4107142857142891E-2</v>
      </c>
      <c r="AH613" s="1">
        <f>(Table2[[#This Row],[Current Month High]]/Table2[[#This Row],[Close Price]])-1</f>
        <v>3.5615610429977629E-2</v>
      </c>
      <c r="AI613">
        <v>6.6309791055085601</v>
      </c>
      <c r="AJ613">
        <v>31.501561169457801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0.01</v>
      </c>
      <c r="AM613" t="s">
        <v>3226</v>
      </c>
      <c r="AN613">
        <v>1.42</v>
      </c>
      <c r="AO613" t="s">
        <v>3226</v>
      </c>
      <c r="AP613">
        <v>-8.4330828559569998E-2</v>
      </c>
      <c r="AQ613">
        <f>(Table2[[#This Row],[Sharpe Ratio]]-AVERAGE(Table2[Sharpe Ratio]))/_xlfn.STDEV.P(Table2[Sharpe Ratio])</f>
        <v>-1.71655882365526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-2.977109059166053</v>
      </c>
      <c r="AS613">
        <f>_xlfn.RANK.AVG(Table2[[#This Row],[1Y Return vs Nifty Z-Score]],Table2[1Y Return vs Nifty Z-Score])</f>
        <v>491</v>
      </c>
      <c r="AT613">
        <f>_xlfn.RANK.AVG(Table2[[#This Row],[6M Return vs Nifty Z-Score]],Table2[6M Return vs Nifty Z-Score])</f>
        <v>477</v>
      </c>
      <c r="AU613">
        <f>_xlfn.RANK.AVG(Table2[[#This Row],[Sharpe Ratio Z-Score]],Table2[Sharpe Ratio Z-Score])</f>
        <v>709</v>
      </c>
      <c r="AV613">
        <f>(Table2[[#This Row],[Rank 1Y]]+Table2[[#This Row],[Rank 6M]]+Table2[[#This Row],[Rank Sharpe]])/3</f>
        <v>559</v>
      </c>
    </row>
    <row r="614" spans="1:48" x14ac:dyDescent="0.3">
      <c r="A614" t="s">
        <v>993</v>
      </c>
      <c r="B614" t="s">
        <v>994</v>
      </c>
      <c r="C614" t="s">
        <v>3179</v>
      </c>
      <c r="D614" t="s">
        <v>995</v>
      </c>
      <c r="E614">
        <v>14927.982759945</v>
      </c>
      <c r="F614">
        <v>190.95</v>
      </c>
      <c r="G614">
        <v>-6.1703907312449298</v>
      </c>
      <c r="H614">
        <f>(Table2[[#This Row],[1Y Return vs Nifty]]-AVERAGE(Table2[1Y Return vs Nifty]))/_xlfn.STDEV.P(Table2[1Y Return vs Nifty])</f>
        <v>-0.57817421943498748</v>
      </c>
      <c r="I614">
        <v>-9.34124234962818</v>
      </c>
      <c r="J614">
        <f>(Table2[[#This Row],[1M Return vs Nifty]]-AVERAGE(Table2[1M Return vs Nifty]))/_xlfn.STDEV.P(Table2[1M Return vs Nifty])</f>
        <v>-0.76770502835387855</v>
      </c>
      <c r="K614">
        <v>-15.7639185230751</v>
      </c>
      <c r="L614">
        <f>(Table2[[#This Row],[6M Return vs Nifty]]-AVERAGE(Table2[6M Return vs Nifty]))/_xlfn.STDEV.P(Table2[6M Return vs Nifty])</f>
        <v>-1.0451647294323705</v>
      </c>
      <c r="M614">
        <v>-5.80885050428836</v>
      </c>
      <c r="N614">
        <f>(Table2[[#This Row],[1W Return vs Nifty]]-AVERAGE(Table2[1W Return vs Nifty]))/_xlfn.STDEV.P(Table2[1W Return vs Nifty])</f>
        <v>-0.73936694165355743</v>
      </c>
      <c r="O614">
        <v>198.08</v>
      </c>
      <c r="P614">
        <v>202.14780313400601</v>
      </c>
      <c r="Q614">
        <v>198.09372190700901</v>
      </c>
      <c r="R614">
        <v>25.161514330573901</v>
      </c>
      <c r="S614" s="1">
        <f>(Table2[[#This Row],[Close Price]]-Table2[[#This Row],[20D EMA]])/Table2[[#This Row],[20D EMA]]</f>
        <v>-3.5995557350565546E-2</v>
      </c>
      <c r="T614" s="1">
        <f>(Table2[[#This Row],[Close Price]]-Table2[[#This Row],[50D EMA]])/Table2[[#This Row],[50D EMA]]</f>
        <v>-5.5394137163008769E-2</v>
      </c>
      <c r="U614" s="1">
        <f>(Table2[[#This Row],[Close Price]]-Table2[[#This Row],[200D EMA]])/Table2[[#This Row],[200D EMA]]</f>
        <v>-3.6062333718796476E-2</v>
      </c>
      <c r="V614">
        <v>0.71328681495200996</v>
      </c>
      <c r="W614">
        <v>190.7</v>
      </c>
      <c r="X614">
        <v>192.95</v>
      </c>
      <c r="Y614">
        <v>190.4</v>
      </c>
      <c r="Z614">
        <v>202</v>
      </c>
      <c r="AA614">
        <v>190.4</v>
      </c>
      <c r="AB614">
        <v>203.65</v>
      </c>
      <c r="AC614" s="1">
        <f>(Table2[[#This Row],[Close Price]]/Table2[[#This Row],[Day Low]])-1</f>
        <v>1.3109596224436526E-3</v>
      </c>
      <c r="AD614" s="1">
        <f>(Table2[[#This Row],[Day High]]/Table2[[#This Row],[Close Price]])-1</f>
        <v>1.0473946059177841E-2</v>
      </c>
      <c r="AE614" s="1">
        <f>(Table2[[#This Row],[Close Price]]/Table2[[#This Row],[Current Week Low]])-1</f>
        <v>2.8886554621847527E-3</v>
      </c>
      <c r="AF614" s="1">
        <f>(Table2[[#This Row],[Current Week High]]/Table2[[#This Row],[Close Price]])-1</f>
        <v>5.7868551976957283E-2</v>
      </c>
      <c r="AG614" s="1">
        <f>(Table2[[#This Row],[Close Price]]/Table2[[#This Row],[Current Month Low]])-1</f>
        <v>2.8886554621847527E-3</v>
      </c>
      <c r="AH614" s="1">
        <f>(Table2[[#This Row],[Current Month High]]/Table2[[#This Row],[Close Price]])-1</f>
        <v>6.6509557475779024E-2</v>
      </c>
      <c r="AI614">
        <v>24.404294317884201</v>
      </c>
      <c r="AJ614">
        <v>40.198237885462497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-0.17</v>
      </c>
      <c r="AM614" t="s">
        <v>3227</v>
      </c>
      <c r="AN614">
        <v>-6.79</v>
      </c>
      <c r="AO614" t="s">
        <v>3227</v>
      </c>
      <c r="AP614">
        <v>1.2665099850620001E-2</v>
      </c>
      <c r="AQ614">
        <f>(Table2[[#This Row],[Sharpe Ratio]]-AVERAGE(Table2[Sharpe Ratio]))/_xlfn.STDEV.P(Table2[Sharpe Ratio])</f>
        <v>-0.5883090816411527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513</v>
      </c>
      <c r="AT614">
        <f>_xlfn.RANK.AVG(Table2[[#This Row],[6M Return vs Nifty Z-Score]],Table2[6M Return vs Nifty Z-Score])</f>
        <v>674</v>
      </c>
      <c r="AU614">
        <f>_xlfn.RANK.AVG(Table2[[#This Row],[Sharpe Ratio Z-Score]],Table2[Sharpe Ratio Z-Score])</f>
        <v>491</v>
      </c>
      <c r="AV614">
        <f>(Table2[[#This Row],[Rank 1Y]]+Table2[[#This Row],[Rank 6M]]+Table2[[#This Row],[Rank Sharpe]])/3</f>
        <v>559.33333333333337</v>
      </c>
    </row>
    <row r="615" spans="1:48" x14ac:dyDescent="0.3">
      <c r="A615" t="s">
        <v>2301</v>
      </c>
      <c r="B615" t="s">
        <v>2302</v>
      </c>
      <c r="C615" t="s">
        <v>3184</v>
      </c>
      <c r="D615" t="s">
        <v>1927</v>
      </c>
      <c r="E615">
        <v>2467.7403708639999</v>
      </c>
      <c r="F615">
        <v>51.76</v>
      </c>
      <c r="G615">
        <v>-3.54078341463241</v>
      </c>
      <c r="H615">
        <f>(Table2[[#This Row],[1Y Return vs Nifty]]-AVERAGE(Table2[1Y Return vs Nifty]))/_xlfn.STDEV.P(Table2[1Y Return vs Nifty])</f>
        <v>-0.53492757096735111</v>
      </c>
      <c r="I615">
        <v>-6.9958583173886701</v>
      </c>
      <c r="J615">
        <f>(Table2[[#This Row],[1M Return vs Nifty]]-AVERAGE(Table2[1M Return vs Nifty]))/_xlfn.STDEV.P(Table2[1M Return vs Nifty])</f>
        <v>-0.54355204830788784</v>
      </c>
      <c r="K615">
        <v>-4.7886128815184303</v>
      </c>
      <c r="L615">
        <f>(Table2[[#This Row],[6M Return vs Nifty]]-AVERAGE(Table2[6M Return vs Nifty]))/_xlfn.STDEV.P(Table2[6M Return vs Nifty])</f>
        <v>-0.73381984104552289</v>
      </c>
      <c r="M615">
        <v>-4.0565581267582003</v>
      </c>
      <c r="N615">
        <f>(Table2[[#This Row],[1W Return vs Nifty]]-AVERAGE(Table2[1W Return vs Nifty]))/_xlfn.STDEV.P(Table2[1W Return vs Nifty])</f>
        <v>-0.32122901703575224</v>
      </c>
      <c r="O615">
        <v>51.83</v>
      </c>
      <c r="P615">
        <v>52.434580625407499</v>
      </c>
      <c r="Q615">
        <v>51.817149168793499</v>
      </c>
      <c r="R615">
        <v>52.182965590140903</v>
      </c>
      <c r="S615" s="1">
        <f>(Table2[[#This Row],[Close Price]]-Table2[[#This Row],[20D EMA]])/Table2[[#This Row],[20D EMA]]</f>
        <v>-1.3505691684352747E-3</v>
      </c>
      <c r="T615" s="1">
        <f>(Table2[[#This Row],[Close Price]]-Table2[[#This Row],[50D EMA]])/Table2[[#This Row],[50D EMA]]</f>
        <v>-1.2865185863251253E-2</v>
      </c>
      <c r="U615" s="1">
        <f>(Table2[[#This Row],[Close Price]]-Table2[[#This Row],[200D EMA]])/Table2[[#This Row],[200D EMA]]</f>
        <v>-1.1029006749741941E-3</v>
      </c>
      <c r="V615">
        <v>0.51632874658530303</v>
      </c>
      <c r="W615">
        <v>51.2</v>
      </c>
      <c r="X615">
        <v>52.72</v>
      </c>
      <c r="Y615">
        <v>49.7</v>
      </c>
      <c r="Z615">
        <v>52.72</v>
      </c>
      <c r="AA615">
        <v>49.7</v>
      </c>
      <c r="AB615">
        <v>52.89</v>
      </c>
      <c r="AC615" s="1">
        <f>(Table2[[#This Row],[Close Price]]/Table2[[#This Row],[Day Low]])-1</f>
        <v>1.0937499999999822E-2</v>
      </c>
      <c r="AD615" s="1">
        <f>(Table2[[#This Row],[Day High]]/Table2[[#This Row],[Close Price]])-1</f>
        <v>1.8547140649149974E-2</v>
      </c>
      <c r="AE615" s="1">
        <f>(Table2[[#This Row],[Close Price]]/Table2[[#This Row],[Current Week Low]])-1</f>
        <v>4.1448692152917355E-2</v>
      </c>
      <c r="AF615" s="1">
        <f>(Table2[[#This Row],[Current Week High]]/Table2[[#This Row],[Close Price]])-1</f>
        <v>1.8547140649149974E-2</v>
      </c>
      <c r="AG615" s="1">
        <f>(Table2[[#This Row],[Close Price]]/Table2[[#This Row],[Current Month Low]])-1</f>
        <v>4.1448692152917355E-2</v>
      </c>
      <c r="AH615" s="1">
        <f>(Table2[[#This Row],[Current Month High]]/Table2[[#This Row],[Close Price]])-1</f>
        <v>2.1831530139103661E-2</v>
      </c>
      <c r="AI615">
        <v>34.080370942812998</v>
      </c>
      <c r="AJ615">
        <v>27.174447174447099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-0.08</v>
      </c>
      <c r="AM615" t="s">
        <v>3227</v>
      </c>
      <c r="AN615">
        <v>-1.88</v>
      </c>
      <c r="AO615" t="s">
        <v>3227</v>
      </c>
      <c r="AP615">
        <v>-1.4575204268471999E-2</v>
      </c>
      <c r="AQ615">
        <f>(Table2[[#This Row],[Sharpe Ratio]]-AVERAGE(Table2[Sharpe Ratio]))/_xlfn.STDEV.P(Table2[Sharpe Ratio])</f>
        <v>-0.90516636213214086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495</v>
      </c>
      <c r="AT615">
        <f>_xlfn.RANK.AVG(Table2[[#This Row],[6M Return vs Nifty Z-Score]],Table2[6M Return vs Nifty Z-Score])</f>
        <v>576</v>
      </c>
      <c r="AU615">
        <f>_xlfn.RANK.AVG(Table2[[#This Row],[Sharpe Ratio Z-Score]],Table2[Sharpe Ratio Z-Score])</f>
        <v>607</v>
      </c>
      <c r="AV615">
        <f>(Table2[[#This Row],[Rank 1Y]]+Table2[[#This Row],[Rank 6M]]+Table2[[#This Row],[Rank Sharpe]])/3</f>
        <v>559.33333333333337</v>
      </c>
    </row>
    <row r="616" spans="1:48" x14ac:dyDescent="0.3">
      <c r="A616" t="s">
        <v>247</v>
      </c>
      <c r="B616" t="s">
        <v>248</v>
      </c>
      <c r="C616" t="s">
        <v>3172</v>
      </c>
      <c r="D616" t="s">
        <v>54</v>
      </c>
      <c r="E616">
        <v>110950.728144389</v>
      </c>
      <c r="F616">
        <v>6660.7</v>
      </c>
      <c r="G616">
        <v>-10.277997325970199</v>
      </c>
      <c r="H616">
        <f>(Table2[[#This Row],[1Y Return vs Nifty]]-AVERAGE(Table2[1Y Return vs Nifty]))/_xlfn.STDEV.P(Table2[1Y Return vs Nifty])</f>
        <v>-0.64572811515287198</v>
      </c>
      <c r="I616">
        <v>-8.2043832716699896</v>
      </c>
      <c r="J616">
        <f>(Table2[[#This Row],[1M Return vs Nifty]]-AVERAGE(Table2[1M Return vs Nifty]))/_xlfn.STDEV.P(Table2[1M Return vs Nifty])</f>
        <v>-0.65905316293918192</v>
      </c>
      <c r="K616">
        <v>-9.6072046252187508</v>
      </c>
      <c r="L616">
        <f>(Table2[[#This Row],[6M Return vs Nifty]]-AVERAGE(Table2[6M Return vs Nifty]))/_xlfn.STDEV.P(Table2[6M Return vs Nifty])</f>
        <v>-0.87051251800785456</v>
      </c>
      <c r="M616">
        <v>-1.87130918496876</v>
      </c>
      <c r="N616">
        <f>(Table2[[#This Row],[1W Return vs Nifty]]-AVERAGE(Table2[1W Return vs Nifty]))/_xlfn.STDEV.P(Table2[1W Return vs Nifty])</f>
        <v>0.20022246503996924</v>
      </c>
      <c r="O616">
        <v>6775.92</v>
      </c>
      <c r="P616">
        <v>6711.3667292277796</v>
      </c>
      <c r="Q616">
        <v>6226.1841296802504</v>
      </c>
      <c r="R616">
        <v>35.763212499990097</v>
      </c>
      <c r="S616" s="1">
        <f>(Table2[[#This Row],[Close Price]]-Table2[[#This Row],[20D EMA]])/Table2[[#This Row],[20D EMA]]</f>
        <v>-1.7004332990944442E-2</v>
      </c>
      <c r="T616" s="1">
        <f>(Table2[[#This Row],[Close Price]]-Table2[[#This Row],[50D EMA]])/Table2[[#This Row],[50D EMA]]</f>
        <v>-7.5493906490205443E-3</v>
      </c>
      <c r="U616" s="1">
        <f>(Table2[[#This Row],[Close Price]]-Table2[[#This Row],[200D EMA]])/Table2[[#This Row],[200D EMA]]</f>
        <v>6.978847095902771E-2</v>
      </c>
      <c r="V616">
        <v>0.96207194380620398</v>
      </c>
      <c r="W616">
        <v>6647</v>
      </c>
      <c r="X616">
        <v>6699.05</v>
      </c>
      <c r="Y616">
        <v>6580.3</v>
      </c>
      <c r="Z616">
        <v>6749.35</v>
      </c>
      <c r="AA616">
        <v>6580.3</v>
      </c>
      <c r="AB616">
        <v>7074.95</v>
      </c>
      <c r="AC616" s="1">
        <f>(Table2[[#This Row],[Close Price]]/Table2[[#This Row],[Day Low]])-1</f>
        <v>2.0610801865503792E-3</v>
      </c>
      <c r="AD616" s="1">
        <f>(Table2[[#This Row],[Day High]]/Table2[[#This Row],[Close Price]])-1</f>
        <v>5.7576530995240294E-3</v>
      </c>
      <c r="AE616" s="1">
        <f>(Table2[[#This Row],[Close Price]]/Table2[[#This Row],[Current Week Low]])-1</f>
        <v>1.2218287920003679E-2</v>
      </c>
      <c r="AF616" s="1">
        <f>(Table2[[#This Row],[Current Week High]]/Table2[[#This Row],[Close Price]])-1</f>
        <v>1.3309411923671854E-2</v>
      </c>
      <c r="AG616" s="1">
        <f>(Table2[[#This Row],[Close Price]]/Table2[[#This Row],[Current Month Low]])-1</f>
        <v>1.2218287920003679E-2</v>
      </c>
      <c r="AH616" s="1">
        <f>(Table2[[#This Row],[Current Month High]]/Table2[[#This Row],[Close Price]])-1</f>
        <v>6.2193162880778363E-2</v>
      </c>
      <c r="AI616">
        <v>6.70725299142733</v>
      </c>
      <c r="AJ616">
        <v>27.9538185206174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-0.09</v>
      </c>
      <c r="AM616" t="s">
        <v>3227</v>
      </c>
      <c r="AN616">
        <v>-4.84</v>
      </c>
      <c r="AO616" t="s">
        <v>3227</v>
      </c>
      <c r="AP616">
        <v>3.1326271536890001E-3</v>
      </c>
      <c r="AQ616">
        <f>(Table2[[#This Row],[Sharpe Ratio]]-AVERAGE(Table2[Sharpe Ratio]))/_xlfn.STDEV.P(Table2[Sharpe Ratio])</f>
        <v>-0.69919012621022603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-2.6742614572701653</v>
      </c>
      <c r="AS616">
        <f>_xlfn.RANK.AVG(Table2[[#This Row],[1Y Return vs Nifty Z-Score]],Table2[1Y Return vs Nifty Z-Score])</f>
        <v>544</v>
      </c>
      <c r="AT616">
        <f>_xlfn.RANK.AVG(Table2[[#This Row],[6M Return vs Nifty Z-Score]],Table2[6M Return vs Nifty Z-Score])</f>
        <v>616</v>
      </c>
      <c r="AU616">
        <f>_xlfn.RANK.AVG(Table2[[#This Row],[Sharpe Ratio Z-Score]],Table2[Sharpe Ratio Z-Score])</f>
        <v>522</v>
      </c>
      <c r="AV616">
        <f>(Table2[[#This Row],[Rank 1Y]]+Table2[[#This Row],[Rank 6M]]+Table2[[#This Row],[Rank Sharpe]])/3</f>
        <v>560.66666666666663</v>
      </c>
    </row>
    <row r="617" spans="1:48" x14ac:dyDescent="0.3">
      <c r="A617" t="s">
        <v>2106</v>
      </c>
      <c r="B617" t="s">
        <v>2107</v>
      </c>
      <c r="C617" t="s">
        <v>3168</v>
      </c>
      <c r="D617" t="s">
        <v>553</v>
      </c>
      <c r="E617">
        <v>3002.0349987999998</v>
      </c>
      <c r="F617">
        <v>1004</v>
      </c>
      <c r="G617">
        <v>-4.3327745889750302</v>
      </c>
      <c r="H617">
        <f>(Table2[[#This Row],[1Y Return vs Nifty]]-AVERAGE(Table2[1Y Return vs Nifty]))/_xlfn.STDEV.P(Table2[1Y Return vs Nifty])</f>
        <v>-0.54795269593178419</v>
      </c>
      <c r="I617">
        <v>-1.3975513611869701</v>
      </c>
      <c r="J617">
        <f>(Table2[[#This Row],[1M Return vs Nifty]]-AVERAGE(Table2[1M Return vs Nifty]))/_xlfn.STDEV.P(Table2[1M Return vs Nifty])</f>
        <v>-8.5108055112528246E-3</v>
      </c>
      <c r="K617">
        <v>-23.642129342103601</v>
      </c>
      <c r="L617">
        <f>(Table2[[#This Row],[6M Return vs Nifty]]-AVERAGE(Table2[6M Return vs Nifty]))/_xlfn.STDEV.P(Table2[6M Return vs Nifty])</f>
        <v>-1.2686519605169515</v>
      </c>
      <c r="M617">
        <v>1.0301055365709999</v>
      </c>
      <c r="N617">
        <f>(Table2[[#This Row],[1W Return vs Nifty]]-AVERAGE(Table2[1W Return vs Nifty]))/_xlfn.STDEV.P(Table2[1W Return vs Nifty])</f>
        <v>0.89256784397163169</v>
      </c>
      <c r="O617">
        <v>989.49</v>
      </c>
      <c r="P617">
        <v>1005.54195777821</v>
      </c>
      <c r="Q617">
        <v>1005.77207547408</v>
      </c>
      <c r="R617">
        <v>60.238058927002299</v>
      </c>
      <c r="S617" s="1">
        <f>(Table2[[#This Row],[Close Price]]-Table2[[#This Row],[20D EMA]])/Table2[[#This Row],[20D EMA]]</f>
        <v>1.4664119900150574E-2</v>
      </c>
      <c r="T617" s="1">
        <f>(Table2[[#This Row],[Close Price]]-Table2[[#This Row],[50D EMA]])/Table2[[#This Row],[50D EMA]]</f>
        <v>-1.5334594109001549E-3</v>
      </c>
      <c r="U617" s="1">
        <f>(Table2[[#This Row],[Close Price]]-Table2[[#This Row],[200D EMA]])/Table2[[#This Row],[200D EMA]]</f>
        <v>-1.7619056218524593E-3</v>
      </c>
      <c r="V617">
        <v>0.76550851832075195</v>
      </c>
      <c r="W617">
        <v>983.95</v>
      </c>
      <c r="X617">
        <v>1030</v>
      </c>
      <c r="Y617">
        <v>967.9</v>
      </c>
      <c r="Z617">
        <v>1030</v>
      </c>
      <c r="AA617">
        <v>960</v>
      </c>
      <c r="AB617">
        <v>1030</v>
      </c>
      <c r="AC617" s="1">
        <f>(Table2[[#This Row],[Close Price]]/Table2[[#This Row],[Day Low]])-1</f>
        <v>2.0377051679455249E-2</v>
      </c>
      <c r="AD617" s="1">
        <f>(Table2[[#This Row],[Day High]]/Table2[[#This Row],[Close Price]])-1</f>
        <v>2.5896414342629459E-2</v>
      </c>
      <c r="AE617" s="1">
        <f>(Table2[[#This Row],[Close Price]]/Table2[[#This Row],[Current Week Low]])-1</f>
        <v>3.7297241450563012E-2</v>
      </c>
      <c r="AF617" s="1">
        <f>(Table2[[#This Row],[Current Week High]]/Table2[[#This Row],[Close Price]])-1</f>
        <v>2.5896414342629459E-2</v>
      </c>
      <c r="AG617" s="1">
        <f>(Table2[[#This Row],[Close Price]]/Table2[[#This Row],[Current Month Low]])-1</f>
        <v>4.5833333333333393E-2</v>
      </c>
      <c r="AH617" s="1">
        <f>(Table2[[#This Row],[Current Month High]]/Table2[[#This Row],[Close Price]])-1</f>
        <v>2.5896414342629459E-2</v>
      </c>
      <c r="AI617">
        <v>25.891434262948199</v>
      </c>
      <c r="AJ617">
        <v>23.950617283950599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-0.06</v>
      </c>
      <c r="AM617" t="s">
        <v>3227</v>
      </c>
      <c r="AN617">
        <v>1.35</v>
      </c>
      <c r="AO617" t="s">
        <v>3226</v>
      </c>
      <c r="AP617">
        <v>2.0743257822603001E-2</v>
      </c>
      <c r="AQ617">
        <f>(Table2[[#This Row],[Sharpe Ratio]]-AVERAGE(Table2[Sharpe Ratio]))/_xlfn.STDEV.P(Table2[Sharpe Ratio])</f>
        <v>-0.49434452253826228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504</v>
      </c>
      <c r="AT617">
        <f>_xlfn.RANK.AVG(Table2[[#This Row],[6M Return vs Nifty Z-Score]],Table2[6M Return vs Nifty Z-Score])</f>
        <v>711</v>
      </c>
      <c r="AU617">
        <f>_xlfn.RANK.AVG(Table2[[#This Row],[Sharpe Ratio Z-Score]],Table2[Sharpe Ratio Z-Score])</f>
        <v>472</v>
      </c>
      <c r="AV617">
        <f>(Table2[[#This Row],[Rank 1Y]]+Table2[[#This Row],[Rank 6M]]+Table2[[#This Row],[Rank Sharpe]])/3</f>
        <v>562.33333333333337</v>
      </c>
    </row>
    <row r="618" spans="1:48" x14ac:dyDescent="0.3">
      <c r="A618" t="s">
        <v>16</v>
      </c>
      <c r="B618" t="s">
        <v>17</v>
      </c>
      <c r="C618" t="s">
        <v>3166</v>
      </c>
      <c r="D618" t="s">
        <v>18</v>
      </c>
      <c r="E618">
        <v>1992823.6003483499</v>
      </c>
      <c r="F618">
        <v>2945.25</v>
      </c>
      <c r="G618">
        <v>-6.1775215419457599</v>
      </c>
      <c r="H618">
        <f>(Table2[[#This Row],[1Y Return vs Nifty]]-AVERAGE(Table2[1Y Return vs Nifty]))/_xlfn.STDEV.P(Table2[1Y Return vs Nifty])</f>
        <v>-0.5782914930909131</v>
      </c>
      <c r="I618">
        <v>-3.9195722248007501</v>
      </c>
      <c r="J618">
        <f>(Table2[[#This Row],[1M Return vs Nifty]]-AVERAGE(Table2[1M Return vs Nifty]))/_xlfn.STDEV.P(Table2[1M Return vs Nifty])</f>
        <v>-0.24954531608451389</v>
      </c>
      <c r="K618">
        <v>-12.444493505355499</v>
      </c>
      <c r="L618">
        <f>(Table2[[#This Row],[6M Return vs Nifty]]-AVERAGE(Table2[6M Return vs Nifty]))/_xlfn.STDEV.P(Table2[6M Return vs Nifty])</f>
        <v>-0.95100006145836447</v>
      </c>
      <c r="M618">
        <v>-3.0461242907612398</v>
      </c>
      <c r="N618">
        <f>(Table2[[#This Row],[1W Return vs Nifty]]-AVERAGE(Table2[1W Return vs Nifty]))/_xlfn.STDEV.P(Table2[1W Return vs Nifty])</f>
        <v>-8.0115882854978338E-2</v>
      </c>
      <c r="O618">
        <v>2970.76</v>
      </c>
      <c r="P618">
        <v>2983.8588861852299</v>
      </c>
      <c r="Q618">
        <v>2853.9204771534401</v>
      </c>
      <c r="R618">
        <v>44.105209932308803</v>
      </c>
      <c r="S618" s="1">
        <f>(Table2[[#This Row],[Close Price]]-Table2[[#This Row],[20D EMA]])/Table2[[#This Row],[20D EMA]]</f>
        <v>-8.5870282351991466E-3</v>
      </c>
      <c r="T618" s="1">
        <f>(Table2[[#This Row],[Close Price]]-Table2[[#This Row],[50D EMA]])/Table2[[#This Row],[50D EMA]]</f>
        <v>-1.2939246679520492E-2</v>
      </c>
      <c r="U618" s="1">
        <f>(Table2[[#This Row],[Close Price]]-Table2[[#This Row],[200D EMA]])/Table2[[#This Row],[200D EMA]]</f>
        <v>3.2001425259632295E-2</v>
      </c>
      <c r="V618">
        <v>1.25803239845882</v>
      </c>
      <c r="W618">
        <v>2939</v>
      </c>
      <c r="X618">
        <v>2966.3</v>
      </c>
      <c r="Y618">
        <v>2891.75</v>
      </c>
      <c r="Z618">
        <v>2972</v>
      </c>
      <c r="AA618">
        <v>2891.75</v>
      </c>
      <c r="AB618">
        <v>3053.6</v>
      </c>
      <c r="AC618" s="1">
        <f>(Table2[[#This Row],[Close Price]]/Table2[[#This Row],[Day Low]])-1</f>
        <v>2.1265736645117439E-3</v>
      </c>
      <c r="AD618" s="1">
        <f>(Table2[[#This Row],[Day High]]/Table2[[#This Row],[Close Price]])-1</f>
        <v>7.1471012647483789E-3</v>
      </c>
      <c r="AE618" s="1">
        <f>(Table2[[#This Row],[Close Price]]/Table2[[#This Row],[Current Week Low]])-1</f>
        <v>1.8500907754819718E-2</v>
      </c>
      <c r="AF618" s="1">
        <f>(Table2[[#This Row],[Current Week High]]/Table2[[#This Row],[Close Price]])-1</f>
        <v>9.0824208471267376E-3</v>
      </c>
      <c r="AG618" s="1">
        <f>(Table2[[#This Row],[Close Price]]/Table2[[#This Row],[Current Month Low]])-1</f>
        <v>1.8500907754819718E-2</v>
      </c>
      <c r="AH618" s="1">
        <f>(Table2[[#This Row],[Current Month High]]/Table2[[#This Row],[Close Price]])-1</f>
        <v>3.6788048552754304E-2</v>
      </c>
      <c r="AI618">
        <v>9.2470927765045197</v>
      </c>
      <c r="AJ618">
        <v>32.650993109039298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-0.06</v>
      </c>
      <c r="AM618" t="s">
        <v>3227</v>
      </c>
      <c r="AN618">
        <v>-1.71</v>
      </c>
      <c r="AO618" t="s">
        <v>3227</v>
      </c>
      <c r="AP618">
        <v>1.615789148613E-3</v>
      </c>
      <c r="AQ618">
        <f>(Table2[[#This Row],[Sharpe Ratio]]-AVERAGE(Table2[Sharpe Ratio]))/_xlfn.STDEV.P(Table2[Sharpe Ratio])</f>
        <v>-0.71683387802490939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515</v>
      </c>
      <c r="AT618">
        <f>_xlfn.RANK.AVG(Table2[[#This Row],[6M Return vs Nifty Z-Score]],Table2[6M Return vs Nifty Z-Score])</f>
        <v>650</v>
      </c>
      <c r="AU618">
        <f>_xlfn.RANK.AVG(Table2[[#This Row],[Sharpe Ratio Z-Score]],Table2[Sharpe Ratio Z-Score])</f>
        <v>524</v>
      </c>
      <c r="AV618">
        <f>(Table2[[#This Row],[Rank 1Y]]+Table2[[#This Row],[Rank 6M]]+Table2[[#This Row],[Rank Sharpe]])/3</f>
        <v>563</v>
      </c>
    </row>
    <row r="619" spans="1:48" x14ac:dyDescent="0.3">
      <c r="A619" t="s">
        <v>1730</v>
      </c>
      <c r="B619" t="s">
        <v>1731</v>
      </c>
      <c r="C619" t="s">
        <v>3179</v>
      </c>
      <c r="D619" t="s">
        <v>417</v>
      </c>
      <c r="E619">
        <v>4862.0341681159998</v>
      </c>
      <c r="F619">
        <v>97.31</v>
      </c>
      <c r="G619">
        <v>-10.9757564587961</v>
      </c>
      <c r="H619">
        <f>(Table2[[#This Row],[1Y Return vs Nifty]]-AVERAGE(Table2[1Y Return vs Nifty]))/_xlfn.STDEV.P(Table2[1Y Return vs Nifty])</f>
        <v>-0.65720349542800649</v>
      </c>
      <c r="I619">
        <v>-6.0548275531446603</v>
      </c>
      <c r="J619">
        <f>(Table2[[#This Row],[1M Return vs Nifty]]-AVERAGE(Table2[1M Return vs Nifty]))/_xlfn.STDEV.P(Table2[1M Return vs Nifty])</f>
        <v>-0.45361588125773616</v>
      </c>
      <c r="K619">
        <v>-11.416147566683801</v>
      </c>
      <c r="L619">
        <f>(Table2[[#This Row],[6M Return vs Nifty]]-AVERAGE(Table2[6M Return vs Nifty]))/_xlfn.STDEV.P(Table2[6M Return vs Nifty])</f>
        <v>-0.9218281857990186</v>
      </c>
      <c r="M619">
        <v>-3.1005417372211301</v>
      </c>
      <c r="N619">
        <f>(Table2[[#This Row],[1W Return vs Nifty]]-AVERAGE(Table2[1W Return vs Nifty]))/_xlfn.STDEV.P(Table2[1W Return vs Nifty])</f>
        <v>-9.3101157696960271E-2</v>
      </c>
      <c r="O619">
        <v>99.33</v>
      </c>
      <c r="P619">
        <v>101.768028921721</v>
      </c>
      <c r="Q619">
        <v>100.860437137785</v>
      </c>
      <c r="R619">
        <v>34.1532516502714</v>
      </c>
      <c r="S619" s="1">
        <f>(Table2[[#This Row],[Close Price]]-Table2[[#This Row],[20D EMA]])/Table2[[#This Row],[20D EMA]]</f>
        <v>-2.0336252894392389E-2</v>
      </c>
      <c r="T619" s="1">
        <f>(Table2[[#This Row],[Close Price]]-Table2[[#This Row],[50D EMA]])/Table2[[#This Row],[50D EMA]]</f>
        <v>-4.3805790177483622E-2</v>
      </c>
      <c r="U619" s="1">
        <f>(Table2[[#This Row],[Close Price]]-Table2[[#This Row],[200D EMA]])/Table2[[#This Row],[200D EMA]]</f>
        <v>-3.5201484730179783E-2</v>
      </c>
      <c r="V619">
        <v>0.65144742359968799</v>
      </c>
      <c r="W619">
        <v>96.99</v>
      </c>
      <c r="X619">
        <v>98.83</v>
      </c>
      <c r="Y619">
        <v>96.21</v>
      </c>
      <c r="Z619">
        <v>99.5</v>
      </c>
      <c r="AA619">
        <v>96.21</v>
      </c>
      <c r="AB619">
        <v>101.67</v>
      </c>
      <c r="AC619" s="1">
        <f>(Table2[[#This Row],[Close Price]]/Table2[[#This Row],[Day Low]])-1</f>
        <v>3.2993092071347263E-3</v>
      </c>
      <c r="AD619" s="1">
        <f>(Table2[[#This Row],[Day High]]/Table2[[#This Row],[Close Price]])-1</f>
        <v>1.5620182920563108E-2</v>
      </c>
      <c r="AE619" s="1">
        <f>(Table2[[#This Row],[Close Price]]/Table2[[#This Row],[Current Week Low]])-1</f>
        <v>1.1433322939403467E-2</v>
      </c>
      <c r="AF619" s="1">
        <f>(Table2[[#This Row],[Current Week High]]/Table2[[#This Row],[Close Price]])-1</f>
        <v>2.2505395128969319E-2</v>
      </c>
      <c r="AG619" s="1">
        <f>(Table2[[#This Row],[Close Price]]/Table2[[#This Row],[Current Month Low]])-1</f>
        <v>1.1433322939403467E-2</v>
      </c>
      <c r="AH619" s="1">
        <f>(Table2[[#This Row],[Current Month High]]/Table2[[#This Row],[Close Price]])-1</f>
        <v>4.4805261535299623E-2</v>
      </c>
      <c r="AI619">
        <v>24.910081183845399</v>
      </c>
      <c r="AJ619">
        <v>16.8888888888888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-0.09</v>
      </c>
      <c r="AM619" t="s">
        <v>3227</v>
      </c>
      <c r="AN619">
        <v>-3.3</v>
      </c>
      <c r="AO619" t="s">
        <v>3227</v>
      </c>
      <c r="AP619">
        <v>8.4717494963509991E-3</v>
      </c>
      <c r="AQ619">
        <f>(Table2[[#This Row],[Sharpe Ratio]]-AVERAGE(Table2[Sharpe Ratio]))/_xlfn.STDEV.P(Table2[Sharpe Ratio])</f>
        <v>-0.63708583477836711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551</v>
      </c>
      <c r="AT619">
        <f>_xlfn.RANK.AVG(Table2[[#This Row],[6M Return vs Nifty Z-Score]],Table2[6M Return vs Nifty Z-Score])</f>
        <v>636</v>
      </c>
      <c r="AU619">
        <f>_xlfn.RANK.AVG(Table2[[#This Row],[Sharpe Ratio Z-Score]],Table2[Sharpe Ratio Z-Score])</f>
        <v>506</v>
      </c>
      <c r="AV619">
        <f>(Table2[[#This Row],[Rank 1Y]]+Table2[[#This Row],[Rank 6M]]+Table2[[#This Row],[Rank Sharpe]])/3</f>
        <v>564.33333333333337</v>
      </c>
    </row>
    <row r="620" spans="1:48" x14ac:dyDescent="0.3">
      <c r="A620" t="s">
        <v>1707</v>
      </c>
      <c r="B620" t="s">
        <v>1708</v>
      </c>
      <c r="C620" t="s">
        <v>3182</v>
      </c>
      <c r="D620" t="s">
        <v>467</v>
      </c>
      <c r="E620">
        <v>4955.8533579099903</v>
      </c>
      <c r="F620">
        <v>896.35</v>
      </c>
      <c r="G620">
        <v>-19.485686519070299</v>
      </c>
      <c r="H620">
        <f>(Table2[[#This Row],[1Y Return vs Nifty]]-AVERAGE(Table2[1Y Return vs Nifty]))/_xlfn.STDEV.P(Table2[1Y Return vs Nifty])</f>
        <v>-0.79715821470333292</v>
      </c>
      <c r="I620">
        <v>-7.8375816425513101</v>
      </c>
      <c r="J620">
        <f>(Table2[[#This Row],[1M Return vs Nifty]]-AVERAGE(Table2[1M Return vs Nifty]))/_xlfn.STDEV.P(Table2[1M Return vs Nifty])</f>
        <v>-0.62399720744426534</v>
      </c>
      <c r="K620">
        <v>15.8147811719894</v>
      </c>
      <c r="L620">
        <f>(Table2[[#This Row],[6M Return vs Nifty]]-AVERAGE(Table2[6M Return vs Nifty]))/_xlfn.STDEV.P(Table2[6M Return vs Nifty])</f>
        <v>-0.14934760569465369</v>
      </c>
      <c r="M620">
        <v>-2.2426813349430401</v>
      </c>
      <c r="N620">
        <f>(Table2[[#This Row],[1W Return vs Nifty]]-AVERAGE(Table2[1W Return vs Nifty]))/_xlfn.STDEV.P(Table2[1W Return vs Nifty])</f>
        <v>0.11160438848931375</v>
      </c>
      <c r="O620">
        <v>892.27</v>
      </c>
      <c r="P620">
        <v>867.10781037178504</v>
      </c>
      <c r="Q620">
        <v>802.43414486738595</v>
      </c>
      <c r="R620">
        <v>53.150506732252701</v>
      </c>
      <c r="S620" s="1">
        <f>(Table2[[#This Row],[Close Price]]-Table2[[#This Row],[20D EMA]])/Table2[[#This Row],[20D EMA]]</f>
        <v>4.5726069463279508E-3</v>
      </c>
      <c r="T620" s="1">
        <f>(Table2[[#This Row],[Close Price]]-Table2[[#This Row],[50D EMA]])/Table2[[#This Row],[50D EMA]]</f>
        <v>3.372382220346623E-2</v>
      </c>
      <c r="U620" s="1">
        <f>(Table2[[#This Row],[Close Price]]-Table2[[#This Row],[200D EMA]])/Table2[[#This Row],[200D EMA]]</f>
        <v>0.11703870745447285</v>
      </c>
      <c r="V620">
        <v>0.34201011698020001</v>
      </c>
      <c r="W620">
        <v>890.4</v>
      </c>
      <c r="X620">
        <v>904</v>
      </c>
      <c r="Y620">
        <v>858.9</v>
      </c>
      <c r="Z620">
        <v>934.75</v>
      </c>
      <c r="AA620">
        <v>858.9</v>
      </c>
      <c r="AB620">
        <v>934.75</v>
      </c>
      <c r="AC620" s="1">
        <f>(Table2[[#This Row],[Close Price]]/Table2[[#This Row],[Day Low]])-1</f>
        <v>6.6823899371069029E-3</v>
      </c>
      <c r="AD620" s="1">
        <f>(Table2[[#This Row],[Day High]]/Table2[[#This Row],[Close Price]])-1</f>
        <v>8.5346125955263474E-3</v>
      </c>
      <c r="AE620" s="1">
        <f>(Table2[[#This Row],[Close Price]]/Table2[[#This Row],[Current Week Low]])-1</f>
        <v>4.3602281988590175E-2</v>
      </c>
      <c r="AF620" s="1">
        <f>(Table2[[#This Row],[Current Week High]]/Table2[[#This Row],[Close Price]])-1</f>
        <v>4.284040832264191E-2</v>
      </c>
      <c r="AG620" s="1">
        <f>(Table2[[#This Row],[Close Price]]/Table2[[#This Row],[Current Month Low]])-1</f>
        <v>4.3602281988590175E-2</v>
      </c>
      <c r="AH620" s="1">
        <f>(Table2[[#This Row],[Current Month High]]/Table2[[#This Row],[Close Price]])-1</f>
        <v>4.284040832264191E-2</v>
      </c>
      <c r="AI620">
        <v>7.7704021866458399</v>
      </c>
      <c r="AJ620">
        <v>36.441129461907202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0.09</v>
      </c>
      <c r="AM620" t="s">
        <v>3226</v>
      </c>
      <c r="AN620">
        <v>-0.35</v>
      </c>
      <c r="AO620" t="s">
        <v>3227</v>
      </c>
      <c r="AP620">
        <v>-0.13746855416734</v>
      </c>
      <c r="AQ620">
        <f>(Table2[[#This Row],[Sharpe Ratio]]-AVERAGE(Table2[Sharpe Ratio]))/_xlfn.STDEV.P(Table2[Sharpe Ratio])</f>
        <v>-2.3346530693708827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-3.7935517087238209</v>
      </c>
      <c r="AS620">
        <f>_xlfn.RANK.AVG(Table2[[#This Row],[1Y Return vs Nifty Z-Score]],Table2[1Y Return vs Nifty Z-Score])</f>
        <v>604</v>
      </c>
      <c r="AT620">
        <f>_xlfn.RANK.AVG(Table2[[#This Row],[6M Return vs Nifty Z-Score]],Table2[6M Return vs Nifty Z-Score])</f>
        <v>353</v>
      </c>
      <c r="AU620">
        <f>_xlfn.RANK.AVG(Table2[[#This Row],[Sharpe Ratio Z-Score]],Table2[Sharpe Ratio Z-Score])</f>
        <v>736</v>
      </c>
      <c r="AV620">
        <f>(Table2[[#This Row],[Rank 1Y]]+Table2[[#This Row],[Rank 6M]]+Table2[[#This Row],[Rank Sharpe]])/3</f>
        <v>564.33333333333337</v>
      </c>
    </row>
    <row r="621" spans="1:48" x14ac:dyDescent="0.3">
      <c r="A621" t="s">
        <v>19</v>
      </c>
      <c r="B621" t="s">
        <v>20</v>
      </c>
      <c r="C621" t="s">
        <v>3167</v>
      </c>
      <c r="D621" t="s">
        <v>21</v>
      </c>
      <c r="E621">
        <v>1636316.2608906799</v>
      </c>
      <c r="F621">
        <v>4522.6000000000004</v>
      </c>
      <c r="G621">
        <v>0.41950441417538098</v>
      </c>
      <c r="H621">
        <f>(Table2[[#This Row],[1Y Return vs Nifty]]-AVERAGE(Table2[1Y Return vs Nifty]))/_xlfn.STDEV.P(Table2[1Y Return vs Nifty])</f>
        <v>-0.46979648676283209</v>
      </c>
      <c r="I621">
        <v>2.3926800483072101</v>
      </c>
      <c r="J621">
        <f>(Table2[[#This Row],[1M Return vs Nifty]]-AVERAGE(Table2[1M Return vs Nifty]))/_xlfn.STDEV.P(Table2[1M Return vs Nifty])</f>
        <v>0.35372908945844056</v>
      </c>
      <c r="K621">
        <v>-6.2642896013976799</v>
      </c>
      <c r="L621">
        <f>(Table2[[#This Row],[6M Return vs Nifty]]-AVERAGE(Table2[6M Return vs Nifty]))/_xlfn.STDEV.P(Table2[6M Return vs Nifty])</f>
        <v>-0.77568149106702611</v>
      </c>
      <c r="M621">
        <v>-1.4818957065977501</v>
      </c>
      <c r="N621">
        <f>(Table2[[#This Row],[1W Return vs Nifty]]-AVERAGE(Table2[1W Return vs Nifty]))/_xlfn.STDEV.P(Table2[1W Return vs Nifty])</f>
        <v>0.29314562429822039</v>
      </c>
      <c r="O621">
        <v>4463.6400000000003</v>
      </c>
      <c r="P621">
        <v>4333.0037601732301</v>
      </c>
      <c r="Q621">
        <v>4003.4458593946802</v>
      </c>
      <c r="R621">
        <v>61.041004935213799</v>
      </c>
      <c r="S621" s="1">
        <f>(Table2[[#This Row],[Close Price]]-Table2[[#This Row],[20D EMA]])/Table2[[#This Row],[20D EMA]]</f>
        <v>1.320895054260649E-2</v>
      </c>
      <c r="T621" s="1">
        <f>(Table2[[#This Row],[Close Price]]-Table2[[#This Row],[50D EMA]])/Table2[[#This Row],[50D EMA]]</f>
        <v>4.3756306322519853E-2</v>
      </c>
      <c r="U621" s="1">
        <f>(Table2[[#This Row],[Close Price]]-Table2[[#This Row],[200D EMA]])/Table2[[#This Row],[200D EMA]]</f>
        <v>0.12967682312651935</v>
      </c>
      <c r="V621">
        <v>0.71808610070210899</v>
      </c>
      <c r="W621">
        <v>4505</v>
      </c>
      <c r="X621">
        <v>4547</v>
      </c>
      <c r="Y621">
        <v>4430.5</v>
      </c>
      <c r="Z621">
        <v>4549.3500000000004</v>
      </c>
      <c r="AA621">
        <v>4430.5</v>
      </c>
      <c r="AB621">
        <v>4588</v>
      </c>
      <c r="AC621" s="1">
        <f>(Table2[[#This Row],[Close Price]]/Table2[[#This Row],[Day Low]])-1</f>
        <v>3.9067702552719741E-3</v>
      </c>
      <c r="AD621" s="1">
        <f>(Table2[[#This Row],[Day High]]/Table2[[#This Row],[Close Price]])-1</f>
        <v>5.3951266970326817E-3</v>
      </c>
      <c r="AE621" s="1">
        <f>(Table2[[#This Row],[Close Price]]/Table2[[#This Row],[Current Week Low]])-1</f>
        <v>2.0787721476131393E-2</v>
      </c>
      <c r="AF621" s="1">
        <f>(Table2[[#This Row],[Current Week High]]/Table2[[#This Row],[Close Price]])-1</f>
        <v>5.914739309246908E-3</v>
      </c>
      <c r="AG621" s="1">
        <f>(Table2[[#This Row],[Close Price]]/Table2[[#This Row],[Current Month Low]])-1</f>
        <v>2.0787721476131393E-2</v>
      </c>
      <c r="AH621" s="1">
        <f>(Table2[[#This Row],[Current Month High]]/Table2[[#This Row],[Close Price]])-1</f>
        <v>1.4460708442046499E-2</v>
      </c>
      <c r="AI621">
        <v>1.5400433379029601</v>
      </c>
      <c r="AJ621">
        <v>36.593174267592801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-0.04</v>
      </c>
      <c r="AM621" t="s">
        <v>3227</v>
      </c>
      <c r="AN621">
        <v>0.37</v>
      </c>
      <c r="AO621" t="s">
        <v>3226</v>
      </c>
      <c r="AP621">
        <v>-2.7857052375817998E-2</v>
      </c>
      <c r="AQ621">
        <f>(Table2[[#This Row],[Sharpe Ratio]]-AVERAGE(Table2[Sharpe Ratio]))/_xlfn.STDEV.P(Table2[Sharpe Ratio])</f>
        <v>-1.0596598748619945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-1.6582631389351918</v>
      </c>
      <c r="AS621">
        <f>_xlfn.RANK.AVG(Table2[[#This Row],[1Y Return vs Nifty Z-Score]],Table2[1Y Return vs Nifty Z-Score])</f>
        <v>468</v>
      </c>
      <c r="AT621">
        <f>_xlfn.RANK.AVG(Table2[[#This Row],[6M Return vs Nifty Z-Score]],Table2[6M Return vs Nifty Z-Score])</f>
        <v>590</v>
      </c>
      <c r="AU621">
        <f>_xlfn.RANK.AVG(Table2[[#This Row],[Sharpe Ratio Z-Score]],Table2[Sharpe Ratio Z-Score])</f>
        <v>636</v>
      </c>
      <c r="AV621">
        <f>(Table2[[#This Row],[Rank 1Y]]+Table2[[#This Row],[Rank 6M]]+Table2[[#This Row],[Rank Sharpe]])/3</f>
        <v>564.66666666666663</v>
      </c>
    </row>
    <row r="622" spans="1:48" x14ac:dyDescent="0.3">
      <c r="A622" t="s">
        <v>1104</v>
      </c>
      <c r="B622" t="s">
        <v>1105</v>
      </c>
      <c r="C622" t="s">
        <v>3180</v>
      </c>
      <c r="D622" t="s">
        <v>75</v>
      </c>
      <c r="E622">
        <v>11865.57193796</v>
      </c>
      <c r="F622">
        <v>574.6</v>
      </c>
      <c r="G622">
        <v>-49.067581646056901</v>
      </c>
      <c r="H622">
        <f>(Table2[[#This Row],[1Y Return vs Nifty]]-AVERAGE(Table2[1Y Return vs Nifty]))/_xlfn.STDEV.P(Table2[1Y Return vs Nifty])</f>
        <v>-1.2836634854641784</v>
      </c>
      <c r="I622">
        <v>-7.2548622670083001</v>
      </c>
      <c r="J622">
        <f>(Table2[[#This Row],[1M Return vs Nifty]]-AVERAGE(Table2[1M Return vs Nifty]))/_xlfn.STDEV.P(Table2[1M Return vs Nifty])</f>
        <v>-0.56830556685874367</v>
      </c>
      <c r="K622">
        <v>-3.2173869588422299</v>
      </c>
      <c r="L622">
        <f>(Table2[[#This Row],[6M Return vs Nifty]]-AVERAGE(Table2[6M Return vs Nifty]))/_xlfn.STDEV.P(Table2[6M Return vs Nifty])</f>
        <v>-0.68924767371800244</v>
      </c>
      <c r="M622">
        <v>-5.9036345026117001</v>
      </c>
      <c r="N622">
        <f>(Table2[[#This Row],[1W Return vs Nifty]]-AVERAGE(Table2[1W Return vs Nifty]))/_xlfn.STDEV.P(Table2[1W Return vs Nifty])</f>
        <v>-0.76198461941904594</v>
      </c>
      <c r="O622">
        <v>599.59</v>
      </c>
      <c r="P622">
        <v>609.50523760491001</v>
      </c>
      <c r="Q622">
        <v>640.17374558438098</v>
      </c>
      <c r="R622">
        <v>23.919041692069399</v>
      </c>
      <c r="S622" s="1">
        <f>(Table2[[#This Row],[Close Price]]-Table2[[#This Row],[20D EMA]])/Table2[[#This Row],[20D EMA]]</f>
        <v>-4.1678480294868175E-2</v>
      </c>
      <c r="T622" s="1">
        <f>(Table2[[#This Row],[Close Price]]-Table2[[#This Row],[50D EMA]])/Table2[[#This Row],[50D EMA]]</f>
        <v>-5.7268150380581404E-2</v>
      </c>
      <c r="U622" s="1">
        <f>(Table2[[#This Row],[Close Price]]-Table2[[#This Row],[200D EMA]])/Table2[[#This Row],[200D EMA]]</f>
        <v>-0.10243116972021733</v>
      </c>
      <c r="V622">
        <v>0.480593088398445</v>
      </c>
      <c r="W622">
        <v>572.5</v>
      </c>
      <c r="X622">
        <v>582.4</v>
      </c>
      <c r="Y622">
        <v>572.5</v>
      </c>
      <c r="Z622">
        <v>596</v>
      </c>
      <c r="AA622">
        <v>572.5</v>
      </c>
      <c r="AB622">
        <v>619.5</v>
      </c>
      <c r="AC622" s="1">
        <f>(Table2[[#This Row],[Close Price]]/Table2[[#This Row],[Day Low]])-1</f>
        <v>3.6681222707424244E-3</v>
      </c>
      <c r="AD622" s="1">
        <f>(Table2[[#This Row],[Day High]]/Table2[[#This Row],[Close Price]])-1</f>
        <v>1.3574660633484115E-2</v>
      </c>
      <c r="AE622" s="1">
        <f>(Table2[[#This Row],[Close Price]]/Table2[[#This Row],[Current Week Low]])-1</f>
        <v>3.6681222707424244E-3</v>
      </c>
      <c r="AF622" s="1">
        <f>(Table2[[#This Row],[Current Week High]]/Table2[[#This Row],[Close Price]])-1</f>
        <v>3.7243299686738451E-2</v>
      </c>
      <c r="AG622" s="1">
        <f>(Table2[[#This Row],[Close Price]]/Table2[[#This Row],[Current Month Low]])-1</f>
        <v>3.6681222707424244E-3</v>
      </c>
      <c r="AH622" s="1">
        <f>(Table2[[#This Row],[Current Month High]]/Table2[[#This Row],[Close Price]])-1</f>
        <v>7.8141315697876745E-2</v>
      </c>
      <c r="AI622">
        <v>43.404107205012103</v>
      </c>
      <c r="AJ622">
        <v>13.9514129895885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-0.13</v>
      </c>
      <c r="AM622" t="s">
        <v>3227</v>
      </c>
      <c r="AN622">
        <v>-7.34</v>
      </c>
      <c r="AO622" t="s">
        <v>3227</v>
      </c>
      <c r="AP622">
        <v>3.3778896348838003E-2</v>
      </c>
      <c r="AQ622">
        <f>(Table2[[#This Row],[Sharpe Ratio]]-AVERAGE(Table2[Sharpe Ratio]))/_xlfn.STDEV.P(Table2[Sharpe Ratio])</f>
        <v>-0.34271490214825123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717</v>
      </c>
      <c r="AT622">
        <f>_xlfn.RANK.AVG(Table2[[#This Row],[6M Return vs Nifty Z-Score]],Table2[6M Return vs Nifty Z-Score])</f>
        <v>561</v>
      </c>
      <c r="AU622">
        <f>_xlfn.RANK.AVG(Table2[[#This Row],[Sharpe Ratio Z-Score]],Table2[Sharpe Ratio Z-Score])</f>
        <v>429</v>
      </c>
      <c r="AV622">
        <f>(Table2[[#This Row],[Rank 1Y]]+Table2[[#This Row],[Rank 6M]]+Table2[[#This Row],[Rank Sharpe]])/3</f>
        <v>569</v>
      </c>
    </row>
    <row r="623" spans="1:48" x14ac:dyDescent="0.3">
      <c r="A623" t="s">
        <v>1386</v>
      </c>
      <c r="B623" t="s">
        <v>1387</v>
      </c>
      <c r="C623" t="s">
        <v>3168</v>
      </c>
      <c r="D623" t="s">
        <v>24</v>
      </c>
      <c r="E623">
        <v>8260.9009018529996</v>
      </c>
      <c r="F623">
        <v>42.71</v>
      </c>
      <c r="G623">
        <v>-40.144547062073798</v>
      </c>
      <c r="H623">
        <f>(Table2[[#This Row],[1Y Return vs Nifty]]-AVERAGE(Table2[1Y Return vs Nifty]))/_xlfn.STDEV.P(Table2[1Y Return vs Nifty])</f>
        <v>-1.1369148293130436</v>
      </c>
      <c r="I623">
        <v>-5.1384694812095599</v>
      </c>
      <c r="J623">
        <f>(Table2[[#This Row],[1M Return vs Nifty]]-AVERAGE(Table2[1M Return vs Nifty]))/_xlfn.STDEV.P(Table2[1M Return vs Nifty])</f>
        <v>-0.36603773209752427</v>
      </c>
      <c r="K623">
        <v>-20.0403294417589</v>
      </c>
      <c r="L623">
        <f>(Table2[[#This Row],[6M Return vs Nifty]]-AVERAGE(Table2[6M Return vs Nifty]))/_xlfn.STDEV.P(Table2[6M Return vs Nifty])</f>
        <v>-1.1664769483042139</v>
      </c>
      <c r="M623">
        <v>-6.3841308462182704</v>
      </c>
      <c r="N623">
        <f>(Table2[[#This Row],[1W Return vs Nifty]]-AVERAGE(Table2[1W Return vs Nifty]))/_xlfn.STDEV.P(Table2[1W Return vs Nifty])</f>
        <v>-0.87664227956665286</v>
      </c>
      <c r="O623">
        <v>43.15</v>
      </c>
      <c r="P623">
        <v>44.166989470447199</v>
      </c>
      <c r="Q623">
        <v>47.481021505698003</v>
      </c>
      <c r="R623">
        <v>43.750724585550898</v>
      </c>
      <c r="S623" s="1">
        <f>(Table2[[#This Row],[Close Price]]-Table2[[#This Row],[20D EMA]])/Table2[[#This Row],[20D EMA]]</f>
        <v>-1.0196987253765881E-2</v>
      </c>
      <c r="T623" s="1">
        <f>(Table2[[#This Row],[Close Price]]-Table2[[#This Row],[50D EMA]])/Table2[[#This Row],[50D EMA]]</f>
        <v>-3.2988199737319465E-2</v>
      </c>
      <c r="U623" s="1">
        <f>(Table2[[#This Row],[Close Price]]-Table2[[#This Row],[200D EMA]])/Table2[[#This Row],[200D EMA]]</f>
        <v>-0.10048270560323667</v>
      </c>
      <c r="V623">
        <v>0.52701653654215197</v>
      </c>
      <c r="W623">
        <v>42.18</v>
      </c>
      <c r="X623">
        <v>42.98</v>
      </c>
      <c r="Y623">
        <v>42.04</v>
      </c>
      <c r="Z623">
        <v>43.2</v>
      </c>
      <c r="AA623">
        <v>42.04</v>
      </c>
      <c r="AB623">
        <v>44.9</v>
      </c>
      <c r="AC623" s="1">
        <f>(Table2[[#This Row],[Close Price]]/Table2[[#This Row],[Day Low]])-1</f>
        <v>1.2565196775723209E-2</v>
      </c>
      <c r="AD623" s="1">
        <f>(Table2[[#This Row],[Day High]]/Table2[[#This Row],[Close Price]])-1</f>
        <v>6.3217045188479482E-3</v>
      </c>
      <c r="AE623" s="1">
        <f>(Table2[[#This Row],[Close Price]]/Table2[[#This Row],[Current Week Low]])-1</f>
        <v>1.5937202664129346E-2</v>
      </c>
      <c r="AF623" s="1">
        <f>(Table2[[#This Row],[Current Week High]]/Table2[[#This Row],[Close Price]])-1</f>
        <v>1.1472723015687247E-2</v>
      </c>
      <c r="AG623" s="1">
        <f>(Table2[[#This Row],[Close Price]]/Table2[[#This Row],[Current Month Low]])-1</f>
        <v>1.5937202664129346E-2</v>
      </c>
      <c r="AH623" s="1">
        <f>(Table2[[#This Row],[Current Month High]]/Table2[[#This Row],[Close Price]])-1</f>
        <v>5.1276047763989752E-2</v>
      </c>
      <c r="AI623">
        <v>47.506438773120998</v>
      </c>
      <c r="AJ623">
        <v>6.7749999999999897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-0.01</v>
      </c>
      <c r="AM623" t="s">
        <v>3227</v>
      </c>
      <c r="AN623">
        <v>-2.31</v>
      </c>
      <c r="AO623" t="s">
        <v>3227</v>
      </c>
      <c r="AP623">
        <v>7.3805103282834003E-2</v>
      </c>
      <c r="AQ623">
        <f>(Table2[[#This Row],[Sharpe Ratio]]-AVERAGE(Table2[Sharpe Ratio]))/_xlfn.STDEV.P(Table2[Sharpe Ratio])</f>
        <v>0.12286709069692456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701</v>
      </c>
      <c r="AT623">
        <f>_xlfn.RANK.AVG(Table2[[#This Row],[6M Return vs Nifty Z-Score]],Table2[6M Return vs Nifty Z-Score])</f>
        <v>700</v>
      </c>
      <c r="AU623">
        <f>_xlfn.RANK.AVG(Table2[[#This Row],[Sharpe Ratio Z-Score]],Table2[Sharpe Ratio Z-Score])</f>
        <v>311</v>
      </c>
      <c r="AV623">
        <f>(Table2[[#This Row],[Rank 1Y]]+Table2[[#This Row],[Rank 6M]]+Table2[[#This Row],[Rank Sharpe]])/3</f>
        <v>570.66666666666663</v>
      </c>
    </row>
    <row r="624" spans="1:48" x14ac:dyDescent="0.3">
      <c r="A624" t="s">
        <v>468</v>
      </c>
      <c r="B624" t="s">
        <v>469</v>
      </c>
      <c r="C624" t="s">
        <v>3167</v>
      </c>
      <c r="D624" t="s">
        <v>258</v>
      </c>
      <c r="E624">
        <v>48048.100176350003</v>
      </c>
      <c r="F624">
        <v>7714.9</v>
      </c>
      <c r="G624">
        <v>-20.138833229119498</v>
      </c>
      <c r="H624">
        <f>(Table2[[#This Row],[1Y Return vs Nifty]]-AVERAGE(Table2[1Y Return vs Nifty]))/_xlfn.STDEV.P(Table2[1Y Return vs Nifty])</f>
        <v>-0.80789989692669939</v>
      </c>
      <c r="I624">
        <v>8.9234292254135408</v>
      </c>
      <c r="J624">
        <f>(Table2[[#This Row],[1M Return vs Nifty]]-AVERAGE(Table2[1M Return vs Nifty]))/_xlfn.STDEV.P(Table2[1M Return vs Nifty])</f>
        <v>0.97788567527073522</v>
      </c>
      <c r="K624">
        <v>-10.9119271287187</v>
      </c>
      <c r="L624">
        <f>(Table2[[#This Row],[6M Return vs Nifty]]-AVERAGE(Table2[6M Return vs Nifty]))/_xlfn.STDEV.P(Table2[6M Return vs Nifty])</f>
        <v>-0.90752457903783634</v>
      </c>
      <c r="M624">
        <v>-1.85705461585346</v>
      </c>
      <c r="N624">
        <f>(Table2[[#This Row],[1W Return vs Nifty]]-AVERAGE(Table2[1W Return vs Nifty]))/_xlfn.STDEV.P(Table2[1W Return vs Nifty])</f>
        <v>0.20362393845994364</v>
      </c>
      <c r="O624">
        <v>7628.97</v>
      </c>
      <c r="P624">
        <v>7388.6714173359096</v>
      </c>
      <c r="Q624">
        <v>7410.6894010162696</v>
      </c>
      <c r="R624">
        <v>50.367388635890102</v>
      </c>
      <c r="S624" s="1">
        <f>(Table2[[#This Row],[Close Price]]-Table2[[#This Row],[20D EMA]])/Table2[[#This Row],[20D EMA]]</f>
        <v>1.1263643715993034E-2</v>
      </c>
      <c r="T624" s="1">
        <f>(Table2[[#This Row],[Close Price]]-Table2[[#This Row],[50D EMA]])/Table2[[#This Row],[50D EMA]]</f>
        <v>4.4152536259585942E-2</v>
      </c>
      <c r="U624" s="1">
        <f>(Table2[[#This Row],[Close Price]]-Table2[[#This Row],[200D EMA]])/Table2[[#This Row],[200D EMA]]</f>
        <v>4.1050242767159011E-2</v>
      </c>
      <c r="V624">
        <v>1.1646652022055399</v>
      </c>
      <c r="W624">
        <v>7695</v>
      </c>
      <c r="X624">
        <v>7830</v>
      </c>
      <c r="Y624">
        <v>7490</v>
      </c>
      <c r="Z624">
        <v>8024</v>
      </c>
      <c r="AA624">
        <v>7490</v>
      </c>
      <c r="AB624">
        <v>8050</v>
      </c>
      <c r="AC624" s="1">
        <f>(Table2[[#This Row],[Close Price]]/Table2[[#This Row],[Day Low]])-1</f>
        <v>2.5860948667966177E-3</v>
      </c>
      <c r="AD624" s="1">
        <f>(Table2[[#This Row],[Day High]]/Table2[[#This Row],[Close Price]])-1</f>
        <v>1.4919182361404548E-2</v>
      </c>
      <c r="AE624" s="1">
        <f>(Table2[[#This Row],[Close Price]]/Table2[[#This Row],[Current Week Low]])-1</f>
        <v>3.0026702269692951E-2</v>
      </c>
      <c r="AF624" s="1">
        <f>(Table2[[#This Row],[Current Week High]]/Table2[[#This Row],[Close Price]])-1</f>
        <v>4.0065328131278388E-2</v>
      </c>
      <c r="AG624" s="1">
        <f>(Table2[[#This Row],[Close Price]]/Table2[[#This Row],[Current Month Low]])-1</f>
        <v>3.0026702269692951E-2</v>
      </c>
      <c r="AH624" s="1">
        <f>(Table2[[#This Row],[Current Month High]]/Table2[[#This Row],[Close Price]])-1</f>
        <v>4.3435430141673947E-2</v>
      </c>
      <c r="AI624">
        <v>19.249763444762699</v>
      </c>
      <c r="AJ624">
        <v>20.334726728225601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-0.11</v>
      </c>
      <c r="AM624" t="s">
        <v>3227</v>
      </c>
      <c r="AN624">
        <v>-6.23</v>
      </c>
      <c r="AO624" t="s">
        <v>3227</v>
      </c>
      <c r="AP624">
        <v>1.8621284900112001E-2</v>
      </c>
      <c r="AQ624">
        <f>(Table2[[#This Row],[Sharpe Ratio]]-AVERAGE(Table2[Sharpe Ratio]))/_xlfn.STDEV.P(Table2[Sharpe Ratio])</f>
        <v>-0.51902716068196686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608</v>
      </c>
      <c r="AT624">
        <f>_xlfn.RANK.AVG(Table2[[#This Row],[6M Return vs Nifty Z-Score]],Table2[6M Return vs Nifty Z-Score])</f>
        <v>629</v>
      </c>
      <c r="AU624">
        <f>_xlfn.RANK.AVG(Table2[[#This Row],[Sharpe Ratio Z-Score]],Table2[Sharpe Ratio Z-Score])</f>
        <v>476</v>
      </c>
      <c r="AV624">
        <f>(Table2[[#This Row],[Rank 1Y]]+Table2[[#This Row],[Rank 6M]]+Table2[[#This Row],[Rank Sharpe]])/3</f>
        <v>571</v>
      </c>
    </row>
    <row r="625" spans="1:48" x14ac:dyDescent="0.3">
      <c r="A625" t="s">
        <v>817</v>
      </c>
      <c r="B625" t="s">
        <v>818</v>
      </c>
      <c r="C625" t="s">
        <v>3168</v>
      </c>
      <c r="D625" t="s">
        <v>51</v>
      </c>
      <c r="E625">
        <v>20106.22805252</v>
      </c>
      <c r="F625">
        <v>1260.95</v>
      </c>
      <c r="G625">
        <v>-36.774659169166</v>
      </c>
      <c r="H625">
        <f>(Table2[[#This Row],[1Y Return vs Nifty]]-AVERAGE(Table2[1Y Return vs Nifty]))/_xlfn.STDEV.P(Table2[1Y Return vs Nifty])</f>
        <v>-1.0814934908648124</v>
      </c>
      <c r="I625">
        <v>-4.3489260908749401</v>
      </c>
      <c r="J625">
        <f>(Table2[[#This Row],[1M Return vs Nifty]]-AVERAGE(Table2[1M Return vs Nifty]))/_xlfn.STDEV.P(Table2[1M Return vs Nifty])</f>
        <v>-0.29057951229795892</v>
      </c>
      <c r="K625">
        <v>-19.097569014311102</v>
      </c>
      <c r="L625">
        <f>(Table2[[#This Row],[6M Return vs Nifty]]-AVERAGE(Table2[6M Return vs Nifty]))/_xlfn.STDEV.P(Table2[6M Return vs Nifty])</f>
        <v>-1.1397329422924016</v>
      </c>
      <c r="M625">
        <v>3.88450847928131</v>
      </c>
      <c r="N625">
        <f>(Table2[[#This Row],[1W Return vs Nifty]]-AVERAGE(Table2[1W Return vs Nifty]))/_xlfn.STDEV.P(Table2[1W Return vs Nifty])</f>
        <v>1.5736951134802286</v>
      </c>
      <c r="O625">
        <v>1224.22</v>
      </c>
      <c r="P625">
        <v>1260.9955062410299</v>
      </c>
      <c r="Q625">
        <v>1362.1598810007799</v>
      </c>
      <c r="R625">
        <v>71.005086159111599</v>
      </c>
      <c r="S625" s="1">
        <f>(Table2[[#This Row],[Close Price]]-Table2[[#This Row],[20D EMA]])/Table2[[#This Row],[20D EMA]]</f>
        <v>3.0002777278593733E-2</v>
      </c>
      <c r="T625" s="1">
        <f>(Table2[[#This Row],[Close Price]]-Table2[[#This Row],[50D EMA]])/Table2[[#This Row],[50D EMA]]</f>
        <v>-3.6087552100443158E-5</v>
      </c>
      <c r="U625" s="1">
        <f>(Table2[[#This Row],[Close Price]]-Table2[[#This Row],[200D EMA]])/Table2[[#This Row],[200D EMA]]</f>
        <v>-7.4301029132072885E-2</v>
      </c>
      <c r="V625">
        <v>0.90504505126346702</v>
      </c>
      <c r="W625">
        <v>1240.9000000000001</v>
      </c>
      <c r="X625">
        <v>1275.05</v>
      </c>
      <c r="Y625">
        <v>1176.8499999999999</v>
      </c>
      <c r="Z625">
        <v>1275.05</v>
      </c>
      <c r="AA625">
        <v>1176.5999999999999</v>
      </c>
      <c r="AB625">
        <v>1275.05</v>
      </c>
      <c r="AC625" s="1">
        <f>(Table2[[#This Row],[Close Price]]/Table2[[#This Row],[Day Low]])-1</f>
        <v>1.6157627528406771E-2</v>
      </c>
      <c r="AD625" s="1">
        <f>(Table2[[#This Row],[Day High]]/Table2[[#This Row],[Close Price]])-1</f>
        <v>1.118204528331801E-2</v>
      </c>
      <c r="AE625" s="1">
        <f>(Table2[[#This Row],[Close Price]]/Table2[[#This Row],[Current Week Low]])-1</f>
        <v>7.1461953519989851E-2</v>
      </c>
      <c r="AF625" s="1">
        <f>(Table2[[#This Row],[Current Week High]]/Table2[[#This Row],[Close Price]])-1</f>
        <v>1.118204528331801E-2</v>
      </c>
      <c r="AG625" s="1">
        <f>(Table2[[#This Row],[Close Price]]/Table2[[#This Row],[Current Month Low]])-1</f>
        <v>7.1689614142444347E-2</v>
      </c>
      <c r="AH625" s="1">
        <f>(Table2[[#This Row],[Current Month High]]/Table2[[#This Row],[Close Price]])-1</f>
        <v>1.118204528331801E-2</v>
      </c>
      <c r="AI625">
        <v>42.432293112335898</v>
      </c>
      <c r="AJ625">
        <v>9.3625325238508204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-0.09</v>
      </c>
      <c r="AM625" t="s">
        <v>3227</v>
      </c>
      <c r="AN625">
        <v>4.93</v>
      </c>
      <c r="AO625" t="s">
        <v>3226</v>
      </c>
      <c r="AP625">
        <v>6.5385544609856003E-2</v>
      </c>
      <c r="AQ625">
        <f>(Table2[[#This Row],[Sharpe Ratio]]-AVERAGE(Table2[Sharpe Ratio]))/_xlfn.STDEV.P(Table2[Sharpe Ratio])</f>
        <v>2.4931382916616285E-2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684</v>
      </c>
      <c r="AT625">
        <f>_xlfn.RANK.AVG(Table2[[#This Row],[6M Return vs Nifty Z-Score]],Table2[6M Return vs Nifty Z-Score])</f>
        <v>693</v>
      </c>
      <c r="AU625">
        <f>_xlfn.RANK.AVG(Table2[[#This Row],[Sharpe Ratio Z-Score]],Table2[Sharpe Ratio Z-Score])</f>
        <v>343</v>
      </c>
      <c r="AV625">
        <f>(Table2[[#This Row],[Rank 1Y]]+Table2[[#This Row],[Rank 6M]]+Table2[[#This Row],[Rank Sharpe]])/3</f>
        <v>573.33333333333337</v>
      </c>
    </row>
    <row r="626" spans="1:48" x14ac:dyDescent="0.3">
      <c r="A626" t="s">
        <v>926</v>
      </c>
      <c r="B626" t="s">
        <v>927</v>
      </c>
      <c r="C626" t="s">
        <v>3182</v>
      </c>
      <c r="D626" t="s">
        <v>467</v>
      </c>
      <c r="E626">
        <v>16715.565269279999</v>
      </c>
      <c r="F626">
        <v>1573.2</v>
      </c>
      <c r="G626">
        <v>-17.8325322522325</v>
      </c>
      <c r="H626">
        <f>(Table2[[#This Row],[1Y Return vs Nifty]]-AVERAGE(Table2[1Y Return vs Nifty]))/_xlfn.STDEV.P(Table2[1Y Return vs Nifty])</f>
        <v>-0.76997036007992636</v>
      </c>
      <c r="I626">
        <v>-9.6722070343810103</v>
      </c>
      <c r="J626">
        <f>(Table2[[#This Row],[1M Return vs Nifty]]-AVERAGE(Table2[1M Return vs Nifty]))/_xlfn.STDEV.P(Table2[1M Return vs Nifty])</f>
        <v>-0.79933597635964748</v>
      </c>
      <c r="K626">
        <v>6.6704403645052999</v>
      </c>
      <c r="L626">
        <f>(Table2[[#This Row],[6M Return vs Nifty]]-AVERAGE(Table2[6M Return vs Nifty]))/_xlfn.STDEV.P(Table2[6M Return vs Nifty])</f>
        <v>-0.40875211442172227</v>
      </c>
      <c r="M626">
        <v>1.9719263590055101</v>
      </c>
      <c r="N626">
        <f>(Table2[[#This Row],[1W Return vs Nifty]]-AVERAGE(Table2[1W Return vs Nifty]))/_xlfn.STDEV.P(Table2[1W Return vs Nifty])</f>
        <v>1.1173083091499791</v>
      </c>
      <c r="O626">
        <v>1539.53</v>
      </c>
      <c r="P626">
        <v>1517.4491513329001</v>
      </c>
      <c r="Q626">
        <v>1447.8400484651199</v>
      </c>
      <c r="R626">
        <v>64.678346349726795</v>
      </c>
      <c r="S626" s="1">
        <f>(Table2[[#This Row],[Close Price]]-Table2[[#This Row],[20D EMA]])/Table2[[#This Row],[20D EMA]]</f>
        <v>2.1870311068962651E-2</v>
      </c>
      <c r="T626" s="1">
        <f>(Table2[[#This Row],[Close Price]]-Table2[[#This Row],[50D EMA]])/Table2[[#This Row],[50D EMA]]</f>
        <v>3.6739846352103069E-2</v>
      </c>
      <c r="U626" s="1">
        <f>(Table2[[#This Row],[Close Price]]-Table2[[#This Row],[200D EMA]])/Table2[[#This Row],[200D EMA]]</f>
        <v>8.6584116572667222E-2</v>
      </c>
      <c r="V626">
        <v>0.61732343358299901</v>
      </c>
      <c r="W626">
        <v>1558.55</v>
      </c>
      <c r="X626">
        <v>1592.45</v>
      </c>
      <c r="Y626">
        <v>1476.15</v>
      </c>
      <c r="Z626">
        <v>1593.35</v>
      </c>
      <c r="AA626">
        <v>1462.3</v>
      </c>
      <c r="AB626">
        <v>1593.35</v>
      </c>
      <c r="AC626" s="1">
        <f>(Table2[[#This Row],[Close Price]]/Table2[[#This Row],[Day Low]])-1</f>
        <v>9.3997625998525347E-3</v>
      </c>
      <c r="AD626" s="1">
        <f>(Table2[[#This Row],[Day High]]/Table2[[#This Row],[Close Price]])-1</f>
        <v>1.223620645817447E-2</v>
      </c>
      <c r="AE626" s="1">
        <f>(Table2[[#This Row],[Close Price]]/Table2[[#This Row],[Current Week Low]])-1</f>
        <v>6.5745351082207026E-2</v>
      </c>
      <c r="AF626" s="1">
        <f>(Table2[[#This Row],[Current Week High]]/Table2[[#This Row],[Close Price]])-1</f>
        <v>1.2808288838036974E-2</v>
      </c>
      <c r="AG626" s="1">
        <f>(Table2[[#This Row],[Close Price]]/Table2[[#This Row],[Current Month Low]])-1</f>
        <v>7.5839431033303706E-2</v>
      </c>
      <c r="AH626" s="1">
        <f>(Table2[[#This Row],[Current Month High]]/Table2[[#This Row],[Close Price]])-1</f>
        <v>1.2808288838036974E-2</v>
      </c>
      <c r="AI626">
        <v>7.4243579964403601</v>
      </c>
      <c r="AJ626">
        <v>26.5647626709573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7.0000000000000007E-2</v>
      </c>
      <c r="AM626" t="s">
        <v>3226</v>
      </c>
      <c r="AN626">
        <v>3.9</v>
      </c>
      <c r="AO626" t="s">
        <v>3226</v>
      </c>
      <c r="AP626">
        <v>-6.4525723761679005E-2</v>
      </c>
      <c r="AQ626">
        <f>(Table2[[#This Row],[Sharpe Ratio]]-AVERAGE(Table2[Sharpe Ratio]))/_xlfn.STDEV.P(Table2[Sharpe Ratio])</f>
        <v>-1.4861872529612123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-2.3469373946725289</v>
      </c>
      <c r="AS626">
        <f>_xlfn.RANK.AVG(Table2[[#This Row],[1Y Return vs Nifty Z-Score]],Table2[1Y Return vs Nifty Z-Score])</f>
        <v>588</v>
      </c>
      <c r="AT626">
        <f>_xlfn.RANK.AVG(Table2[[#This Row],[6M Return vs Nifty Z-Score]],Table2[6M Return vs Nifty Z-Score])</f>
        <v>450</v>
      </c>
      <c r="AU626">
        <f>_xlfn.RANK.AVG(Table2[[#This Row],[Sharpe Ratio Z-Score]],Table2[Sharpe Ratio Z-Score])</f>
        <v>683</v>
      </c>
      <c r="AV626">
        <f>(Table2[[#This Row],[Rank 1Y]]+Table2[[#This Row],[Rank 6M]]+Table2[[#This Row],[Rank Sharpe]])/3</f>
        <v>573.66666666666663</v>
      </c>
    </row>
    <row r="627" spans="1:48" x14ac:dyDescent="0.3">
      <c r="A627" t="s">
        <v>1919</v>
      </c>
      <c r="B627" t="s">
        <v>1920</v>
      </c>
      <c r="C627" t="s">
        <v>3168</v>
      </c>
      <c r="D627" t="s">
        <v>24</v>
      </c>
      <c r="E627">
        <v>3784.2016249150001</v>
      </c>
      <c r="F627">
        <v>120.73</v>
      </c>
      <c r="G627">
        <v>-23.284397693858899</v>
      </c>
      <c r="H627">
        <f>(Table2[[#This Row],[1Y Return vs Nifty]]-AVERAGE(Table2[1Y Return vs Nifty]))/_xlfn.STDEV.P(Table2[1Y Return vs Nifty])</f>
        <v>-0.85963200148066565</v>
      </c>
      <c r="I627">
        <v>-4.1185580248345097</v>
      </c>
      <c r="J627">
        <f>(Table2[[#This Row],[1M Return vs Nifty]]-AVERAGE(Table2[1M Return vs Nifty]))/_xlfn.STDEV.P(Table2[1M Return vs Nifty])</f>
        <v>-0.26856278164720598</v>
      </c>
      <c r="K627">
        <v>-9.6433222114754393</v>
      </c>
      <c r="L627">
        <f>(Table2[[#This Row],[6M Return vs Nifty]]-AVERAGE(Table2[6M Return vs Nifty]))/_xlfn.STDEV.P(Table2[6M Return vs Nifty])</f>
        <v>-0.87153709319775285</v>
      </c>
      <c r="M627">
        <v>-4.2298908802895001</v>
      </c>
      <c r="N627">
        <f>(Table2[[#This Row],[1W Return vs Nifty]]-AVERAGE(Table2[1W Return vs Nifty]))/_xlfn.STDEV.P(Table2[1W Return vs Nifty])</f>
        <v>-0.36259026402811945</v>
      </c>
      <c r="O627">
        <v>121.77</v>
      </c>
      <c r="P627">
        <v>124.58368867701699</v>
      </c>
      <c r="Q627">
        <v>126.98464491203499</v>
      </c>
      <c r="R627">
        <v>44.3879557191297</v>
      </c>
      <c r="S627" s="1">
        <f>(Table2[[#This Row],[Close Price]]-Table2[[#This Row],[20D EMA]])/Table2[[#This Row],[20D EMA]]</f>
        <v>-8.540691467520671E-3</v>
      </c>
      <c r="T627" s="1">
        <f>(Table2[[#This Row],[Close Price]]-Table2[[#This Row],[50D EMA]])/Table2[[#This Row],[50D EMA]]</f>
        <v>-3.0932529915755437E-2</v>
      </c>
      <c r="U627" s="1">
        <f>(Table2[[#This Row],[Close Price]]-Table2[[#This Row],[200D EMA]])/Table2[[#This Row],[200D EMA]]</f>
        <v>-4.9255127786258866E-2</v>
      </c>
      <c r="V627">
        <v>0.51512100853930298</v>
      </c>
      <c r="W627">
        <v>119.64</v>
      </c>
      <c r="X627">
        <v>122.55</v>
      </c>
      <c r="Y627">
        <v>118.05</v>
      </c>
      <c r="Z627">
        <v>122.55</v>
      </c>
      <c r="AA627">
        <v>118.05</v>
      </c>
      <c r="AB627">
        <v>124.25</v>
      </c>
      <c r="AC627" s="1">
        <f>(Table2[[#This Row],[Close Price]]/Table2[[#This Row],[Day Low]])-1</f>
        <v>9.1106653293213657E-3</v>
      </c>
      <c r="AD627" s="1">
        <f>(Table2[[#This Row],[Day High]]/Table2[[#This Row],[Close Price]])-1</f>
        <v>1.5074960656009218E-2</v>
      </c>
      <c r="AE627" s="1">
        <f>(Table2[[#This Row],[Close Price]]/Table2[[#This Row],[Current Week Low]])-1</f>
        <v>2.2702244811520611E-2</v>
      </c>
      <c r="AF627" s="1">
        <f>(Table2[[#This Row],[Current Week High]]/Table2[[#This Row],[Close Price]])-1</f>
        <v>1.5074960656009218E-2</v>
      </c>
      <c r="AG627" s="1">
        <f>(Table2[[#This Row],[Close Price]]/Table2[[#This Row],[Current Month Low]])-1</f>
        <v>2.2702244811520611E-2</v>
      </c>
      <c r="AH627" s="1">
        <f>(Table2[[#This Row],[Current Month High]]/Table2[[#This Row],[Close Price]])-1</f>
        <v>2.9155967862171783E-2</v>
      </c>
      <c r="AI627">
        <v>35.384742814544801</v>
      </c>
      <c r="AJ627">
        <v>9.8544131028207307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-0.12</v>
      </c>
      <c r="AM627" t="s">
        <v>3227</v>
      </c>
      <c r="AN627">
        <v>-2.0099999999999998</v>
      </c>
      <c r="AO627" t="s">
        <v>3227</v>
      </c>
      <c r="AP627">
        <v>1.6132746824773E-2</v>
      </c>
      <c r="AQ627">
        <f>(Table2[[#This Row],[Sharpe Ratio]]-AVERAGE(Table2[Sharpe Ratio]))/_xlfn.STDEV.P(Table2[Sharpe Ratio])</f>
        <v>-0.54797365861763214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621</v>
      </c>
      <c r="AT627">
        <f>_xlfn.RANK.AVG(Table2[[#This Row],[6M Return vs Nifty Z-Score]],Table2[6M Return vs Nifty Z-Score])</f>
        <v>617</v>
      </c>
      <c r="AU627">
        <f>_xlfn.RANK.AVG(Table2[[#This Row],[Sharpe Ratio Z-Score]],Table2[Sharpe Ratio Z-Score])</f>
        <v>484</v>
      </c>
      <c r="AV627">
        <f>(Table2[[#This Row],[Rank 1Y]]+Table2[[#This Row],[Rank 6M]]+Table2[[#This Row],[Rank Sharpe]])/3</f>
        <v>574</v>
      </c>
    </row>
    <row r="628" spans="1:48" x14ac:dyDescent="0.3">
      <c r="A628" t="s">
        <v>1529</v>
      </c>
      <c r="B628" t="s">
        <v>1530</v>
      </c>
      <c r="C628" t="s">
        <v>3179</v>
      </c>
      <c r="D628" t="s">
        <v>417</v>
      </c>
      <c r="E628">
        <v>6737.9540501760002</v>
      </c>
      <c r="F628">
        <v>68.56</v>
      </c>
      <c r="G628">
        <v>-24.713479198569299</v>
      </c>
      <c r="H628">
        <f>(Table2[[#This Row],[1Y Return vs Nifty]]-AVERAGE(Table2[1Y Return vs Nifty]))/_xlfn.STDEV.P(Table2[1Y Return vs Nifty])</f>
        <v>-0.88313474467557984</v>
      </c>
      <c r="I628">
        <v>5.5524297418894397</v>
      </c>
      <c r="J628">
        <f>(Table2[[#This Row],[1M Return vs Nifty]]-AVERAGE(Table2[1M Return vs Nifty]))/_xlfn.STDEV.P(Table2[1M Return vs Nifty])</f>
        <v>0.65571260272537768</v>
      </c>
      <c r="K628">
        <v>-16.050345139687501</v>
      </c>
      <c r="L628">
        <f>(Table2[[#This Row],[6M Return vs Nifty]]-AVERAGE(Table2[6M Return vs Nifty]))/_xlfn.STDEV.P(Table2[6M Return vs Nifty])</f>
        <v>-1.0532900123076419</v>
      </c>
      <c r="M628">
        <v>-3.3590336770068299</v>
      </c>
      <c r="N628">
        <f>(Table2[[#This Row],[1W Return vs Nifty]]-AVERAGE(Table2[1W Return vs Nifty]))/_xlfn.STDEV.P(Table2[1W Return vs Nifty])</f>
        <v>-0.15478337729593403</v>
      </c>
      <c r="O628">
        <v>67.599999999999994</v>
      </c>
      <c r="P628">
        <v>66.363001248244103</v>
      </c>
      <c r="Q628">
        <v>68.811273229840495</v>
      </c>
      <c r="R628">
        <v>52.510774792301902</v>
      </c>
      <c r="S628" s="1">
        <f>(Table2[[#This Row],[Close Price]]-Table2[[#This Row],[20D EMA]])/Table2[[#This Row],[20D EMA]]</f>
        <v>1.4201183431952782E-2</v>
      </c>
      <c r="T628" s="1">
        <f>(Table2[[#This Row],[Close Price]]-Table2[[#This Row],[50D EMA]])/Table2[[#This Row],[50D EMA]]</f>
        <v>3.310577747286602E-2</v>
      </c>
      <c r="U628" s="1">
        <f>(Table2[[#This Row],[Close Price]]-Table2[[#This Row],[200D EMA]])/Table2[[#This Row],[200D EMA]]</f>
        <v>-3.6516288399605764E-3</v>
      </c>
      <c r="V628">
        <v>0.92683411605019494</v>
      </c>
      <c r="W628">
        <v>67.569999999999993</v>
      </c>
      <c r="X628">
        <v>70.38</v>
      </c>
      <c r="Y628">
        <v>65.25</v>
      </c>
      <c r="Z628">
        <v>71.5</v>
      </c>
      <c r="AA628">
        <v>65.25</v>
      </c>
      <c r="AB628">
        <v>71.5</v>
      </c>
      <c r="AC628" s="1">
        <f>(Table2[[#This Row],[Close Price]]/Table2[[#This Row],[Day Low]])-1</f>
        <v>1.4651472546988398E-2</v>
      </c>
      <c r="AD628" s="1">
        <f>(Table2[[#This Row],[Day High]]/Table2[[#This Row],[Close Price]])-1</f>
        <v>2.6546091015169138E-2</v>
      </c>
      <c r="AE628" s="1">
        <f>(Table2[[#This Row],[Close Price]]/Table2[[#This Row],[Current Week Low]])-1</f>
        <v>5.0727969348659085E-2</v>
      </c>
      <c r="AF628" s="1">
        <f>(Table2[[#This Row],[Current Week High]]/Table2[[#This Row],[Close Price]])-1</f>
        <v>4.2882147024503992E-2</v>
      </c>
      <c r="AG628" s="1">
        <f>(Table2[[#This Row],[Close Price]]/Table2[[#This Row],[Current Month Low]])-1</f>
        <v>5.0727969348659085E-2</v>
      </c>
      <c r="AH628" s="1">
        <f>(Table2[[#This Row],[Current Month High]]/Table2[[#This Row],[Close Price]])-1</f>
        <v>4.2882147024503992E-2</v>
      </c>
      <c r="AI628">
        <v>42.940490081680203</v>
      </c>
      <c r="AJ628">
        <v>16.9367218147705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0.1</v>
      </c>
      <c r="AM628" t="s">
        <v>3226</v>
      </c>
      <c r="AN628">
        <v>-1.04</v>
      </c>
      <c r="AO628" t="s">
        <v>3227</v>
      </c>
      <c r="AP628">
        <v>3.7122458350252997E-2</v>
      </c>
      <c r="AQ628">
        <f>(Table2[[#This Row],[Sharpe Ratio]]-AVERAGE(Table2[Sharpe Ratio]))/_xlfn.STDEV.P(Table2[Sharpe Ratio])</f>
        <v>-0.3038228267040996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632</v>
      </c>
      <c r="AT628">
        <f>_xlfn.RANK.AVG(Table2[[#This Row],[6M Return vs Nifty Z-Score]],Table2[6M Return vs Nifty Z-Score])</f>
        <v>676</v>
      </c>
      <c r="AU628">
        <f>_xlfn.RANK.AVG(Table2[[#This Row],[Sharpe Ratio Z-Score]],Table2[Sharpe Ratio Z-Score])</f>
        <v>419</v>
      </c>
      <c r="AV628">
        <f>(Table2[[#This Row],[Rank 1Y]]+Table2[[#This Row],[Rank 6M]]+Table2[[#This Row],[Rank Sharpe]])/3</f>
        <v>575.66666666666663</v>
      </c>
    </row>
    <row r="629" spans="1:48" x14ac:dyDescent="0.3">
      <c r="A629" t="s">
        <v>2074</v>
      </c>
      <c r="B629" t="s">
        <v>2075</v>
      </c>
      <c r="C629" t="s">
        <v>3172</v>
      </c>
      <c r="D629" t="s">
        <v>187</v>
      </c>
      <c r="E629">
        <v>3127.1956128699999</v>
      </c>
      <c r="F629">
        <v>199.46</v>
      </c>
      <c r="G629">
        <v>1.43675706455976</v>
      </c>
      <c r="H629">
        <f>(Table2[[#This Row],[1Y Return vs Nifty]]-AVERAGE(Table2[1Y Return vs Nifty]))/_xlfn.STDEV.P(Table2[1Y Return vs Nifty])</f>
        <v>-0.45306670072366922</v>
      </c>
      <c r="I629">
        <v>-2.3839134981310899</v>
      </c>
      <c r="J629">
        <f>(Table2[[#This Row],[1M Return vs Nifty]]-AVERAGE(Table2[1M Return vs Nifty]))/_xlfn.STDEV.P(Table2[1M Return vs Nifty])</f>
        <v>-0.10277938130156405</v>
      </c>
      <c r="K629">
        <v>-15.1383469297711</v>
      </c>
      <c r="L629">
        <f>(Table2[[#This Row],[6M Return vs Nifty]]-AVERAGE(Table2[6M Return vs Nifty]))/_xlfn.STDEV.P(Table2[6M Return vs Nifty])</f>
        <v>-1.0274186616456338</v>
      </c>
      <c r="M629">
        <v>-4.5690228782271403</v>
      </c>
      <c r="N629">
        <f>(Table2[[#This Row],[1W Return vs Nifty]]-AVERAGE(Table2[1W Return vs Nifty]))/_xlfn.STDEV.P(Table2[1W Return vs Nifty])</f>
        <v>-0.44351508662479477</v>
      </c>
      <c r="O629">
        <v>196.74</v>
      </c>
      <c r="P629">
        <v>190.11699239028599</v>
      </c>
      <c r="Q629">
        <v>186.27001227644399</v>
      </c>
      <c r="R629">
        <v>51.178569310208701</v>
      </c>
      <c r="S629" s="1">
        <f>(Table2[[#This Row],[Close Price]]-Table2[[#This Row],[20D EMA]])/Table2[[#This Row],[20D EMA]]</f>
        <v>1.382535325810714E-2</v>
      </c>
      <c r="T629" s="1">
        <f>(Table2[[#This Row],[Close Price]]-Table2[[#This Row],[50D EMA]])/Table2[[#This Row],[50D EMA]]</f>
        <v>4.9143464201947908E-2</v>
      </c>
      <c r="U629" s="1">
        <f>(Table2[[#This Row],[Close Price]]-Table2[[#This Row],[200D EMA]])/Table2[[#This Row],[200D EMA]]</f>
        <v>7.0811117486698327E-2</v>
      </c>
      <c r="V629">
        <v>0.84646384661746699</v>
      </c>
      <c r="W629">
        <v>198.09</v>
      </c>
      <c r="X629">
        <v>203.78</v>
      </c>
      <c r="Y629">
        <v>195</v>
      </c>
      <c r="Z629">
        <v>210</v>
      </c>
      <c r="AA629">
        <v>192.6</v>
      </c>
      <c r="AB629">
        <v>212.15</v>
      </c>
      <c r="AC629" s="1">
        <f>(Table2[[#This Row],[Close Price]]/Table2[[#This Row],[Day Low]])-1</f>
        <v>6.9160482608914275E-3</v>
      </c>
      <c r="AD629" s="1">
        <f>(Table2[[#This Row],[Day High]]/Table2[[#This Row],[Close Price]])-1</f>
        <v>2.1658477890303729E-2</v>
      </c>
      <c r="AE629" s="1">
        <f>(Table2[[#This Row],[Close Price]]/Table2[[#This Row],[Current Week Low]])-1</f>
        <v>2.2871794871794915E-2</v>
      </c>
      <c r="AF629" s="1">
        <f>(Table2[[#This Row],[Current Week High]]/Table2[[#This Row],[Close Price]])-1</f>
        <v>5.2842675223102376E-2</v>
      </c>
      <c r="AG629" s="1">
        <f>(Table2[[#This Row],[Close Price]]/Table2[[#This Row],[Current Month Low]])-1</f>
        <v>3.5617860851505867E-2</v>
      </c>
      <c r="AH629" s="1">
        <f>(Table2[[#This Row],[Current Month High]]/Table2[[#This Row],[Close Price]])-1</f>
        <v>6.3621778802767537E-2</v>
      </c>
      <c r="AI629">
        <v>41.883084327684699</v>
      </c>
      <c r="AJ629">
        <v>49.969924812030001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-0.04</v>
      </c>
      <c r="AM629" t="s">
        <v>3227</v>
      </c>
      <c r="AN629">
        <v>-1.31</v>
      </c>
      <c r="AO629" t="s">
        <v>3227</v>
      </c>
      <c r="AP629">
        <v>-6.7901168205729999E-3</v>
      </c>
      <c r="AQ629">
        <f>(Table2[[#This Row],[Sharpe Ratio]]-AVERAGE(Table2[Sharpe Ratio]))/_xlfn.STDEV.P(Table2[Sharpe Ratio])</f>
        <v>-0.81461077852553498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-2.8413906088211967</v>
      </c>
      <c r="AS629">
        <f>_xlfn.RANK.AVG(Table2[[#This Row],[1Y Return vs Nifty Z-Score]],Table2[1Y Return vs Nifty Z-Score])</f>
        <v>464</v>
      </c>
      <c r="AT629">
        <f>_xlfn.RANK.AVG(Table2[[#This Row],[6M Return vs Nifty Z-Score]],Table2[6M Return vs Nifty Z-Score])</f>
        <v>672</v>
      </c>
      <c r="AU629">
        <f>_xlfn.RANK.AVG(Table2[[#This Row],[Sharpe Ratio Z-Score]],Table2[Sharpe Ratio Z-Score])</f>
        <v>593</v>
      </c>
      <c r="AV629">
        <f>(Table2[[#This Row],[Rank 1Y]]+Table2[[#This Row],[Rank 6M]]+Table2[[#This Row],[Rank Sharpe]])/3</f>
        <v>576.33333333333337</v>
      </c>
    </row>
    <row r="630" spans="1:48" x14ac:dyDescent="0.3">
      <c r="A630" t="s">
        <v>922</v>
      </c>
      <c r="B630" t="s">
        <v>923</v>
      </c>
      <c r="C630" t="s">
        <v>3168</v>
      </c>
      <c r="D630" t="s">
        <v>546</v>
      </c>
      <c r="E630">
        <v>16777.9374336</v>
      </c>
      <c r="F630">
        <v>336</v>
      </c>
      <c r="G630">
        <v>-2.2864045436688798</v>
      </c>
      <c r="H630">
        <f>(Table2[[#This Row],[1Y Return vs Nifty]]-AVERAGE(Table2[1Y Return vs Nifty]))/_xlfn.STDEV.P(Table2[1Y Return vs Nifty])</f>
        <v>-0.51429799569385637</v>
      </c>
      <c r="I630">
        <v>-0.28565374270252902</v>
      </c>
      <c r="J630">
        <f>(Table2[[#This Row],[1M Return vs Nifty]]-AVERAGE(Table2[1M Return vs Nifty]))/_xlfn.STDEV.P(Table2[1M Return vs Nifty])</f>
        <v>9.7755443965743552E-2</v>
      </c>
      <c r="K630">
        <v>-7.0737313591325099</v>
      </c>
      <c r="L630">
        <f>(Table2[[#This Row],[6M Return vs Nifty]]-AVERAGE(Table2[6M Return vs Nifty]))/_xlfn.STDEV.P(Table2[6M Return vs Nifty])</f>
        <v>-0.79864354442100072</v>
      </c>
      <c r="M630">
        <v>-3.9685020190774698</v>
      </c>
      <c r="N630">
        <f>(Table2[[#This Row],[1W Return vs Nifty]]-AVERAGE(Table2[1W Return vs Nifty]))/_xlfn.STDEV.P(Table2[1W Return vs Nifty])</f>
        <v>-0.30021677125549068</v>
      </c>
      <c r="O630">
        <v>320.95</v>
      </c>
      <c r="P630">
        <v>319.904421747762</v>
      </c>
      <c r="Q630">
        <v>318.27611513402599</v>
      </c>
      <c r="R630">
        <v>70.601386545292499</v>
      </c>
      <c r="S630" s="1">
        <f>(Table2[[#This Row],[Close Price]]-Table2[[#This Row],[20D EMA]])/Table2[[#This Row],[20D EMA]]</f>
        <v>4.6892039258451507E-2</v>
      </c>
      <c r="T630" s="1">
        <f>(Table2[[#This Row],[Close Price]]-Table2[[#This Row],[50D EMA]])/Table2[[#This Row],[50D EMA]]</f>
        <v>5.0313709839650257E-2</v>
      </c>
      <c r="U630" s="1">
        <f>(Table2[[#This Row],[Close Price]]-Table2[[#This Row],[200D EMA]])/Table2[[#This Row],[200D EMA]]</f>
        <v>5.5687134607981789E-2</v>
      </c>
      <c r="V630">
        <v>1.3707294147672</v>
      </c>
      <c r="W630">
        <v>324</v>
      </c>
      <c r="X630">
        <v>342.3</v>
      </c>
      <c r="Y630">
        <v>312.05</v>
      </c>
      <c r="Z630">
        <v>342.3</v>
      </c>
      <c r="AA630">
        <v>312.05</v>
      </c>
      <c r="AB630">
        <v>342.3</v>
      </c>
      <c r="AC630" s="1">
        <f>(Table2[[#This Row],[Close Price]]/Table2[[#This Row],[Day Low]])-1</f>
        <v>3.7037037037036979E-2</v>
      </c>
      <c r="AD630" s="1">
        <f>(Table2[[#This Row],[Day High]]/Table2[[#This Row],[Close Price]])-1</f>
        <v>1.8750000000000044E-2</v>
      </c>
      <c r="AE630" s="1">
        <f>(Table2[[#This Row],[Close Price]]/Table2[[#This Row],[Current Week Low]])-1</f>
        <v>7.6750520749879758E-2</v>
      </c>
      <c r="AF630" s="1">
        <f>(Table2[[#This Row],[Current Week High]]/Table2[[#This Row],[Close Price]])-1</f>
        <v>1.8750000000000044E-2</v>
      </c>
      <c r="AG630" s="1">
        <f>(Table2[[#This Row],[Close Price]]/Table2[[#This Row],[Current Month Low]])-1</f>
        <v>7.6750520749879758E-2</v>
      </c>
      <c r="AH630" s="1">
        <f>(Table2[[#This Row],[Current Month High]]/Table2[[#This Row],[Close Price]])-1</f>
        <v>1.8750000000000044E-2</v>
      </c>
      <c r="AI630">
        <v>16.6666666666666</v>
      </c>
      <c r="AJ630">
        <v>26.792452830188601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</v>
      </c>
      <c r="AM630" t="s">
        <v>3228</v>
      </c>
      <c r="AN630">
        <v>5.63</v>
      </c>
      <c r="AO630" t="s">
        <v>3226</v>
      </c>
      <c r="AP630">
        <v>-3.3886060198568997E-2</v>
      </c>
      <c r="AQ630">
        <f>(Table2[[#This Row],[Sharpe Ratio]]-AVERAGE(Table2[Sharpe Ratio]))/_xlfn.STDEV.P(Table2[Sharpe Ratio])</f>
        <v>-1.1297888651413972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-2.6451917325460017</v>
      </c>
      <c r="AS630">
        <f>_xlfn.RANK.AVG(Table2[[#This Row],[1Y Return vs Nifty Z-Score]],Table2[1Y Return vs Nifty Z-Score])</f>
        <v>489</v>
      </c>
      <c r="AT630">
        <f>_xlfn.RANK.AVG(Table2[[#This Row],[6M Return vs Nifty Z-Score]],Table2[6M Return vs Nifty Z-Score])</f>
        <v>594</v>
      </c>
      <c r="AU630">
        <f>_xlfn.RANK.AVG(Table2[[#This Row],[Sharpe Ratio Z-Score]],Table2[Sharpe Ratio Z-Score])</f>
        <v>648</v>
      </c>
      <c r="AV630">
        <f>(Table2[[#This Row],[Rank 1Y]]+Table2[[#This Row],[Rank 6M]]+Table2[[#This Row],[Rank Sharpe]])/3</f>
        <v>577</v>
      </c>
    </row>
    <row r="631" spans="1:48" x14ac:dyDescent="0.3">
      <c r="A631" t="s">
        <v>1399</v>
      </c>
      <c r="B631" t="s">
        <v>1400</v>
      </c>
      <c r="C631" t="s">
        <v>3184</v>
      </c>
      <c r="D631" t="s">
        <v>613</v>
      </c>
      <c r="E631">
        <v>8168.9261624000001</v>
      </c>
      <c r="F631">
        <v>47.65</v>
      </c>
      <c r="G631">
        <v>-22.0733504942766</v>
      </c>
      <c r="H631">
        <f>(Table2[[#This Row],[1Y Return vs Nifty]]-AVERAGE(Table2[1Y Return vs Nifty]))/_xlfn.STDEV.P(Table2[1Y Return vs Nifty])</f>
        <v>-0.83971506095985826</v>
      </c>
      <c r="I631">
        <v>-2.5104291231845202</v>
      </c>
      <c r="J631">
        <f>(Table2[[#This Row],[1M Return vs Nifty]]-AVERAGE(Table2[1M Return vs Nifty]))/_xlfn.STDEV.P(Table2[1M Return vs Nifty])</f>
        <v>-0.11487072923788853</v>
      </c>
      <c r="K631">
        <v>-12.3531022794637</v>
      </c>
      <c r="L631">
        <f>(Table2[[#This Row],[6M Return vs Nifty]]-AVERAGE(Table2[6M Return vs Nifty]))/_xlfn.STDEV.P(Table2[6M Return vs Nifty])</f>
        <v>-0.94840749666298596</v>
      </c>
      <c r="M631">
        <v>-8.9481311752700599</v>
      </c>
      <c r="N631">
        <f>(Table2[[#This Row],[1W Return vs Nifty]]-AVERAGE(Table2[1W Return vs Nifty]))/_xlfn.STDEV.P(Table2[1W Return vs Nifty])</f>
        <v>-1.488472696714394</v>
      </c>
      <c r="O631">
        <v>48.28</v>
      </c>
      <c r="P631">
        <v>46.969112142931998</v>
      </c>
      <c r="Q631">
        <v>46.734699572857103</v>
      </c>
      <c r="R631">
        <v>42.110316175166801</v>
      </c>
      <c r="S631" s="1">
        <f>(Table2[[#This Row],[Close Price]]-Table2[[#This Row],[20D EMA]])/Table2[[#This Row],[20D EMA]]</f>
        <v>-1.3048881524440815E-2</v>
      </c>
      <c r="T631" s="1">
        <f>(Table2[[#This Row],[Close Price]]-Table2[[#This Row],[50D EMA]])/Table2[[#This Row],[50D EMA]]</f>
        <v>1.4496502616357463E-2</v>
      </c>
      <c r="U631" s="1">
        <f>(Table2[[#This Row],[Close Price]]-Table2[[#This Row],[200D EMA]])/Table2[[#This Row],[200D EMA]]</f>
        <v>1.9585028587077724E-2</v>
      </c>
      <c r="V631">
        <v>0.91445066221831395</v>
      </c>
      <c r="W631">
        <v>46.25</v>
      </c>
      <c r="X631">
        <v>49.35</v>
      </c>
      <c r="Y631">
        <v>46.25</v>
      </c>
      <c r="Z631">
        <v>49.35</v>
      </c>
      <c r="AA631">
        <v>46.25</v>
      </c>
      <c r="AB631">
        <v>51.7</v>
      </c>
      <c r="AC631" s="1">
        <f>(Table2[[#This Row],[Close Price]]/Table2[[#This Row],[Day Low]])-1</f>
        <v>3.0270270270270183E-2</v>
      </c>
      <c r="AD631" s="1">
        <f>(Table2[[#This Row],[Day High]]/Table2[[#This Row],[Close Price]])-1</f>
        <v>3.5676810073452359E-2</v>
      </c>
      <c r="AE631" s="1">
        <f>(Table2[[#This Row],[Close Price]]/Table2[[#This Row],[Current Week Low]])-1</f>
        <v>3.0270270270270183E-2</v>
      </c>
      <c r="AF631" s="1">
        <f>(Table2[[#This Row],[Current Week High]]/Table2[[#This Row],[Close Price]])-1</f>
        <v>3.5676810073452359E-2</v>
      </c>
      <c r="AG631" s="1">
        <f>(Table2[[#This Row],[Close Price]]/Table2[[#This Row],[Current Month Low]])-1</f>
        <v>3.0270270270270183E-2</v>
      </c>
      <c r="AH631" s="1">
        <f>(Table2[[#This Row],[Current Month High]]/Table2[[#This Row],[Close Price]])-1</f>
        <v>8.4994753410283508E-2</v>
      </c>
      <c r="AI631">
        <v>44.176285414480503</v>
      </c>
      <c r="AJ631">
        <v>23.285899094437202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0.09</v>
      </c>
      <c r="AM631" t="s">
        <v>3226</v>
      </c>
      <c r="AN631">
        <v>-0.54</v>
      </c>
      <c r="AO631" t="s">
        <v>3227</v>
      </c>
      <c r="AP631">
        <v>2.3011542137840998E-2</v>
      </c>
      <c r="AQ631">
        <f>(Table2[[#This Row],[Sharpe Ratio]]-AVERAGE(Table2[Sharpe Ratio]))/_xlfn.STDEV.P(Table2[Sharpe Ratio])</f>
        <v>-0.46796000067813587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-3.8594259842532628</v>
      </c>
      <c r="AS631">
        <f>_xlfn.RANK.AVG(Table2[[#This Row],[1Y Return vs Nifty Z-Score]],Table2[1Y Return vs Nifty Z-Score])</f>
        <v>617</v>
      </c>
      <c r="AT631">
        <f>_xlfn.RANK.AVG(Table2[[#This Row],[6M Return vs Nifty Z-Score]],Table2[6M Return vs Nifty Z-Score])</f>
        <v>649</v>
      </c>
      <c r="AU631">
        <f>_xlfn.RANK.AVG(Table2[[#This Row],[Sharpe Ratio Z-Score]],Table2[Sharpe Ratio Z-Score])</f>
        <v>465</v>
      </c>
      <c r="AV631">
        <f>(Table2[[#This Row],[Rank 1Y]]+Table2[[#This Row],[Rank 6M]]+Table2[[#This Row],[Rank Sharpe]])/3</f>
        <v>577</v>
      </c>
    </row>
    <row r="632" spans="1:48" x14ac:dyDescent="0.3">
      <c r="A632" t="s">
        <v>1925</v>
      </c>
      <c r="B632" t="s">
        <v>1926</v>
      </c>
      <c r="C632" t="s">
        <v>3184</v>
      </c>
      <c r="D632" t="s">
        <v>1927</v>
      </c>
      <c r="E632">
        <v>3766.7823760000001</v>
      </c>
      <c r="F632">
        <v>21.28</v>
      </c>
      <c r="G632">
        <v>-3.6890120888130702</v>
      </c>
      <c r="H632">
        <f>(Table2[[#This Row],[1Y Return vs Nifty]]-AVERAGE(Table2[1Y Return vs Nifty]))/_xlfn.STDEV.P(Table2[1Y Return vs Nifty])</f>
        <v>-0.53736534687579851</v>
      </c>
      <c r="I632">
        <v>-7.2348473984829997</v>
      </c>
      <c r="J632">
        <f>(Table2[[#This Row],[1M Return vs Nifty]]-AVERAGE(Table2[1M Return vs Nifty]))/_xlfn.STDEV.P(Table2[1M Return vs Nifty])</f>
        <v>-0.56639270637896499</v>
      </c>
      <c r="K632">
        <v>-4.1461536134248602</v>
      </c>
      <c r="L632">
        <f>(Table2[[#This Row],[6M Return vs Nifty]]-AVERAGE(Table2[6M Return vs Nifty]))/_xlfn.STDEV.P(Table2[6M Return vs Nifty])</f>
        <v>-0.71559470767335398</v>
      </c>
      <c r="M632">
        <v>-2.5981222618814099</v>
      </c>
      <c r="N632">
        <f>(Table2[[#This Row],[1W Return vs Nifty]]-AVERAGE(Table2[1W Return vs Nifty]))/_xlfn.STDEV.P(Table2[1W Return vs Nifty])</f>
        <v>2.6787874179229201E-2</v>
      </c>
      <c r="O632">
        <v>21.16</v>
      </c>
      <c r="P632">
        <v>21.6125275273337</v>
      </c>
      <c r="Q632">
        <v>21.3041991332713</v>
      </c>
      <c r="R632">
        <v>56.100914958883799</v>
      </c>
      <c r="S632" s="1">
        <f>(Table2[[#This Row],[Close Price]]-Table2[[#This Row],[20D EMA]])/Table2[[#This Row],[20D EMA]]</f>
        <v>5.6710775047259451E-3</v>
      </c>
      <c r="T632" s="1">
        <f>(Table2[[#This Row],[Close Price]]-Table2[[#This Row],[50D EMA]])/Table2[[#This Row],[50D EMA]]</f>
        <v>-1.5385869464510638E-2</v>
      </c>
      <c r="U632" s="1">
        <f>(Table2[[#This Row],[Close Price]]-Table2[[#This Row],[200D EMA]])/Table2[[#This Row],[200D EMA]]</f>
        <v>-1.1358856120297334E-3</v>
      </c>
      <c r="V632">
        <v>0.60890637149055704</v>
      </c>
      <c r="W632">
        <v>20.93</v>
      </c>
      <c r="X632">
        <v>21.82</v>
      </c>
      <c r="Y632">
        <v>20.16</v>
      </c>
      <c r="Z632">
        <v>21.82</v>
      </c>
      <c r="AA632">
        <v>20.16</v>
      </c>
      <c r="AB632">
        <v>21.82</v>
      </c>
      <c r="AC632" s="1">
        <f>(Table2[[#This Row],[Close Price]]/Table2[[#This Row],[Day Low]])-1</f>
        <v>1.6722408026755842E-2</v>
      </c>
      <c r="AD632" s="1">
        <f>(Table2[[#This Row],[Day High]]/Table2[[#This Row],[Close Price]])-1</f>
        <v>2.5375939849624052E-2</v>
      </c>
      <c r="AE632" s="1">
        <f>(Table2[[#This Row],[Close Price]]/Table2[[#This Row],[Current Week Low]])-1</f>
        <v>5.555555555555558E-2</v>
      </c>
      <c r="AF632" s="1">
        <f>(Table2[[#This Row],[Current Week High]]/Table2[[#This Row],[Close Price]])-1</f>
        <v>2.5375939849624052E-2</v>
      </c>
      <c r="AG632" s="1">
        <f>(Table2[[#This Row],[Close Price]]/Table2[[#This Row],[Current Month Low]])-1</f>
        <v>5.555555555555558E-2</v>
      </c>
      <c r="AH632" s="1">
        <f>(Table2[[#This Row],[Current Month High]]/Table2[[#This Row],[Close Price]])-1</f>
        <v>2.5375939849624052E-2</v>
      </c>
      <c r="AI632">
        <v>31.343984962406001</v>
      </c>
      <c r="AJ632">
        <v>27.807807807807801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</v>
      </c>
      <c r="AM632" t="s">
        <v>3227</v>
      </c>
      <c r="AN632">
        <v>0.19</v>
      </c>
      <c r="AO632" t="s">
        <v>3226</v>
      </c>
      <c r="AP632">
        <v>-4.8686913640390003E-2</v>
      </c>
      <c r="AQ632">
        <f>(Table2[[#This Row],[Sharpe Ratio]]-AVERAGE(Table2[Sharpe Ratio]))/_xlfn.STDEV.P(Table2[Sharpe Ratio])</f>
        <v>-1.3019513399073879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497</v>
      </c>
      <c r="AT632">
        <f>_xlfn.RANK.AVG(Table2[[#This Row],[6M Return vs Nifty Z-Score]],Table2[6M Return vs Nifty Z-Score])</f>
        <v>570</v>
      </c>
      <c r="AU632">
        <f>_xlfn.RANK.AVG(Table2[[#This Row],[Sharpe Ratio Z-Score]],Table2[Sharpe Ratio Z-Score])</f>
        <v>664</v>
      </c>
      <c r="AV632">
        <f>(Table2[[#This Row],[Rank 1Y]]+Table2[[#This Row],[Rank 6M]]+Table2[[#This Row],[Rank Sharpe]])/3</f>
        <v>577</v>
      </c>
    </row>
    <row r="633" spans="1:48" x14ac:dyDescent="0.3">
      <c r="A633" t="s">
        <v>867</v>
      </c>
      <c r="B633" t="s">
        <v>868</v>
      </c>
      <c r="C633" t="s">
        <v>625</v>
      </c>
      <c r="D633" t="s">
        <v>625</v>
      </c>
      <c r="E633">
        <v>18442.89876195</v>
      </c>
      <c r="F633">
        <v>36.65</v>
      </c>
      <c r="G633">
        <v>-32.6062935735157</v>
      </c>
      <c r="H633">
        <f>(Table2[[#This Row],[1Y Return vs Nifty]]-AVERAGE(Table2[1Y Return vs Nifty]))/_xlfn.STDEV.P(Table2[1Y Return vs Nifty])</f>
        <v>-1.0129403496939473</v>
      </c>
      <c r="I633">
        <v>-7.9168097564230298</v>
      </c>
      <c r="J633">
        <f>(Table2[[#This Row],[1M Return vs Nifty]]-AVERAGE(Table2[1M Return vs Nifty]))/_xlfn.STDEV.P(Table2[1M Return vs Nifty])</f>
        <v>-0.6315691946257469</v>
      </c>
      <c r="K633">
        <v>-12.1746355441443</v>
      </c>
      <c r="L633">
        <f>(Table2[[#This Row],[6M Return vs Nifty]]-AVERAGE(Table2[6M Return vs Nifty]))/_xlfn.STDEV.P(Table2[6M Return vs Nifty])</f>
        <v>-0.9433447943015687</v>
      </c>
      <c r="M633">
        <v>-4.59145152244625</v>
      </c>
      <c r="N633">
        <f>(Table2[[#This Row],[1W Return vs Nifty]]-AVERAGE(Table2[1W Return vs Nifty]))/_xlfn.STDEV.P(Table2[1W Return vs Nifty])</f>
        <v>-0.44886708544989284</v>
      </c>
      <c r="O633">
        <v>37.04</v>
      </c>
      <c r="P633">
        <v>37.491172774204102</v>
      </c>
      <c r="Q633">
        <v>38.178639892320597</v>
      </c>
      <c r="R633">
        <v>43.2259857052237</v>
      </c>
      <c r="S633" s="1">
        <f>(Table2[[#This Row],[Close Price]]-Table2[[#This Row],[20D EMA]])/Table2[[#This Row],[20D EMA]]</f>
        <v>-1.0529157667386624E-2</v>
      </c>
      <c r="T633" s="1">
        <f>(Table2[[#This Row],[Close Price]]-Table2[[#This Row],[50D EMA]])/Table2[[#This Row],[50D EMA]]</f>
        <v>-2.2436555379853972E-2</v>
      </c>
      <c r="U633" s="1">
        <f>(Table2[[#This Row],[Close Price]]-Table2[[#This Row],[200D EMA]])/Table2[[#This Row],[200D EMA]]</f>
        <v>-4.0039139598267215E-2</v>
      </c>
      <c r="V633">
        <v>0.43698443679660298</v>
      </c>
      <c r="W633">
        <v>36.57</v>
      </c>
      <c r="X633">
        <v>37.090000000000003</v>
      </c>
      <c r="Y633">
        <v>36.270000000000003</v>
      </c>
      <c r="Z633">
        <v>37.32</v>
      </c>
      <c r="AA633">
        <v>36.270000000000003</v>
      </c>
      <c r="AB633">
        <v>38.04</v>
      </c>
      <c r="AC633" s="1">
        <f>(Table2[[#This Row],[Close Price]]/Table2[[#This Row],[Day Low]])-1</f>
        <v>2.1875854525565952E-3</v>
      </c>
      <c r="AD633" s="1">
        <f>(Table2[[#This Row],[Day High]]/Table2[[#This Row],[Close Price]])-1</f>
        <v>1.2005457025920929E-2</v>
      </c>
      <c r="AE633" s="1">
        <f>(Table2[[#This Row],[Close Price]]/Table2[[#This Row],[Current Week Low]])-1</f>
        <v>1.047697821891358E-2</v>
      </c>
      <c r="AF633" s="1">
        <f>(Table2[[#This Row],[Current Week High]]/Table2[[#This Row],[Close Price]])-1</f>
        <v>1.8281036834925102E-2</v>
      </c>
      <c r="AG633" s="1">
        <f>(Table2[[#This Row],[Close Price]]/Table2[[#This Row],[Current Month Low]])-1</f>
        <v>1.047697821891358E-2</v>
      </c>
      <c r="AH633" s="1">
        <f>(Table2[[#This Row],[Current Month High]]/Table2[[#This Row],[Close Price]])-1</f>
        <v>3.7926330150068299E-2</v>
      </c>
      <c r="AI633">
        <v>44.338335607094102</v>
      </c>
      <c r="AJ633">
        <v>13.1172839506172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-0.16</v>
      </c>
      <c r="AM633" t="s">
        <v>3227</v>
      </c>
      <c r="AN633">
        <v>-2.21</v>
      </c>
      <c r="AO633" t="s">
        <v>3227</v>
      </c>
      <c r="AP633">
        <v>3.9418396737993001E-2</v>
      </c>
      <c r="AQ633">
        <f>(Table2[[#This Row],[Sharpe Ratio]]-AVERAGE(Table2[Sharpe Ratio]))/_xlfn.STDEV.P(Table2[Sharpe Ratio])</f>
        <v>-0.27711663463907465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672</v>
      </c>
      <c r="AT633">
        <f>_xlfn.RANK.AVG(Table2[[#This Row],[6M Return vs Nifty Z-Score]],Table2[6M Return vs Nifty Z-Score])</f>
        <v>648</v>
      </c>
      <c r="AU633">
        <f>_xlfn.RANK.AVG(Table2[[#This Row],[Sharpe Ratio Z-Score]],Table2[Sharpe Ratio Z-Score])</f>
        <v>413</v>
      </c>
      <c r="AV633">
        <f>(Table2[[#This Row],[Rank 1Y]]+Table2[[#This Row],[Rank 6M]]+Table2[[#This Row],[Rank Sharpe]])/3</f>
        <v>577.66666666666663</v>
      </c>
    </row>
    <row r="634" spans="1:48" x14ac:dyDescent="0.3">
      <c r="A634" t="s">
        <v>1290</v>
      </c>
      <c r="B634" t="s">
        <v>1291</v>
      </c>
      <c r="C634" t="s">
        <v>3168</v>
      </c>
      <c r="D634" t="s">
        <v>132</v>
      </c>
      <c r="E634">
        <v>9004.3251738550007</v>
      </c>
      <c r="F634">
        <v>83.77</v>
      </c>
      <c r="G634">
        <v>-26.969015917598</v>
      </c>
      <c r="H634">
        <f>(Table2[[#This Row],[1Y Return vs Nifty]]-AVERAGE(Table2[1Y Return vs Nifty]))/_xlfn.STDEV.P(Table2[1Y Return vs Nifty])</f>
        <v>-0.92022941009480197</v>
      </c>
      <c r="I634">
        <v>-1.7501080585144699</v>
      </c>
      <c r="J634">
        <f>(Table2[[#This Row],[1M Return vs Nifty]]-AVERAGE(Table2[1M Return vs Nifty]))/_xlfn.STDEV.P(Table2[1M Return vs Nifty])</f>
        <v>-4.2205344765735675E-2</v>
      </c>
      <c r="K634">
        <v>-1.0630067141027999</v>
      </c>
      <c r="L634">
        <f>(Table2[[#This Row],[6M Return vs Nifty]]-AVERAGE(Table2[6M Return vs Nifty]))/_xlfn.STDEV.P(Table2[6M Return vs Nifty])</f>
        <v>-0.62813272177520707</v>
      </c>
      <c r="M634">
        <v>-2.4794788695875098</v>
      </c>
      <c r="N634">
        <f>(Table2[[#This Row],[1W Return vs Nifty]]-AVERAGE(Table2[1W Return vs Nifty]))/_xlfn.STDEV.P(Table2[1W Return vs Nifty])</f>
        <v>5.5098961107148924E-2</v>
      </c>
      <c r="O634">
        <v>84.05</v>
      </c>
      <c r="P634">
        <v>83.719671327592494</v>
      </c>
      <c r="Q634">
        <v>84.788265748555006</v>
      </c>
      <c r="R634">
        <v>47.468268874044703</v>
      </c>
      <c r="S634" s="1">
        <f>(Table2[[#This Row],[Close Price]]-Table2[[#This Row],[20D EMA]])/Table2[[#This Row],[20D EMA]]</f>
        <v>-3.3313503866746119E-3</v>
      </c>
      <c r="T634" s="1">
        <f>(Table2[[#This Row],[Close Price]]-Table2[[#This Row],[50D EMA]])/Table2[[#This Row],[50D EMA]]</f>
        <v>6.0115707108509718E-4</v>
      </c>
      <c r="U634" s="1">
        <f>(Table2[[#This Row],[Close Price]]-Table2[[#This Row],[200D EMA]])/Table2[[#This Row],[200D EMA]]</f>
        <v>-1.2009512632027895E-2</v>
      </c>
      <c r="V634">
        <v>1.05010306596382</v>
      </c>
      <c r="W634">
        <v>83.7</v>
      </c>
      <c r="X634">
        <v>84.65</v>
      </c>
      <c r="Y634">
        <v>81.11</v>
      </c>
      <c r="Z634">
        <v>86.85</v>
      </c>
      <c r="AA634">
        <v>81.11</v>
      </c>
      <c r="AB634">
        <v>87.3</v>
      </c>
      <c r="AC634" s="1">
        <f>(Table2[[#This Row],[Close Price]]/Table2[[#This Row],[Day Low]])-1</f>
        <v>8.36320191158757E-4</v>
      </c>
      <c r="AD634" s="1">
        <f>(Table2[[#This Row],[Day High]]/Table2[[#This Row],[Close Price]])-1</f>
        <v>1.0504954040826187E-2</v>
      </c>
      <c r="AE634" s="1">
        <f>(Table2[[#This Row],[Close Price]]/Table2[[#This Row],[Current Week Low]])-1</f>
        <v>3.2794969794106787E-2</v>
      </c>
      <c r="AF634" s="1">
        <f>(Table2[[#This Row],[Current Week High]]/Table2[[#This Row],[Close Price]])-1</f>
        <v>3.676733914289132E-2</v>
      </c>
      <c r="AG634" s="1">
        <f>(Table2[[#This Row],[Close Price]]/Table2[[#This Row],[Current Month Low]])-1</f>
        <v>3.2794969794106787E-2</v>
      </c>
      <c r="AH634" s="1">
        <f>(Table2[[#This Row],[Current Month High]]/Table2[[#This Row],[Close Price]])-1</f>
        <v>4.213919064104088E-2</v>
      </c>
      <c r="AI634">
        <v>16.986988181926598</v>
      </c>
      <c r="AJ634">
        <v>15.704419889502701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-0.02</v>
      </c>
      <c r="AM634" t="s">
        <v>3227</v>
      </c>
      <c r="AN634">
        <v>-3.8</v>
      </c>
      <c r="AO634" t="s">
        <v>3227</v>
      </c>
      <c r="AQ634">
        <f>(Table2[[#This Row],[Sharpe Ratio]]-AVERAGE(Table2[Sharpe Ratio]))/_xlfn.STDEV.P(Table2[Sharpe Ratio])</f>
        <v>-0.73562862250492922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650</v>
      </c>
      <c r="AT634">
        <f>_xlfn.RANK.AVG(Table2[[#This Row],[6M Return vs Nifty Z-Score]],Table2[6M Return vs Nifty Z-Score])</f>
        <v>533</v>
      </c>
      <c r="AU634">
        <f>_xlfn.RANK.AVG(Table2[[#This Row],[Sharpe Ratio Z-Score]],Table2[Sharpe Ratio Z-Score])</f>
        <v>551.5</v>
      </c>
      <c r="AV634">
        <f>(Table2[[#This Row],[Rank 1Y]]+Table2[[#This Row],[Rank 6M]]+Table2[[#This Row],[Rank Sharpe]])/3</f>
        <v>578.16666666666663</v>
      </c>
    </row>
    <row r="635" spans="1:48" x14ac:dyDescent="0.3">
      <c r="A635" t="s">
        <v>2100</v>
      </c>
      <c r="B635" t="s">
        <v>2101</v>
      </c>
      <c r="C635" t="s">
        <v>3166</v>
      </c>
      <c r="D635" t="s">
        <v>449</v>
      </c>
      <c r="E635">
        <v>3016.0841883540002</v>
      </c>
      <c r="F635">
        <v>90.78</v>
      </c>
      <c r="G635">
        <v>-19.728447497762499</v>
      </c>
      <c r="H635">
        <f>(Table2[[#This Row],[1Y Return vs Nifty]]-AVERAGE(Table2[1Y Return vs Nifty]))/_xlfn.STDEV.P(Table2[1Y Return vs Nifty])</f>
        <v>-0.80115067344074076</v>
      </c>
      <c r="I635">
        <v>1.4474377191333301</v>
      </c>
      <c r="J635">
        <f>(Table2[[#This Row],[1M Return vs Nifty]]-AVERAGE(Table2[1M Return vs Nifty]))/_xlfn.STDEV.P(Table2[1M Return vs Nifty])</f>
        <v>0.26339041483737047</v>
      </c>
      <c r="K635">
        <v>-8.6570075971028899</v>
      </c>
      <c r="L635">
        <f>(Table2[[#This Row],[6M Return vs Nifty]]-AVERAGE(Table2[6M Return vs Nifty]))/_xlfn.STDEV.P(Table2[6M Return vs Nifty])</f>
        <v>-0.84355755225782669</v>
      </c>
      <c r="M635">
        <v>-3.7867334251567</v>
      </c>
      <c r="N635">
        <f>(Table2[[#This Row],[1W Return vs Nifty]]-AVERAGE(Table2[1W Return vs Nifty]))/_xlfn.STDEV.P(Table2[1W Return vs Nifty])</f>
        <v>-0.25684253554155423</v>
      </c>
      <c r="O635">
        <v>87.48</v>
      </c>
      <c r="P635">
        <v>86.220374921603494</v>
      </c>
      <c r="Q635">
        <v>86.106427529106995</v>
      </c>
      <c r="R635">
        <v>69.068503042755793</v>
      </c>
      <c r="S635" s="1">
        <f>(Table2[[#This Row],[Close Price]]-Table2[[#This Row],[20D EMA]])/Table2[[#This Row],[20D EMA]]</f>
        <v>3.7722908093278426E-2</v>
      </c>
      <c r="T635" s="1">
        <f>(Table2[[#This Row],[Close Price]]-Table2[[#This Row],[50D EMA]])/Table2[[#This Row],[50D EMA]]</f>
        <v>5.2883382640615748E-2</v>
      </c>
      <c r="U635" s="1">
        <f>(Table2[[#This Row],[Close Price]]-Table2[[#This Row],[200D EMA]])/Table2[[#This Row],[200D EMA]]</f>
        <v>5.4276696931981935E-2</v>
      </c>
      <c r="V635">
        <v>0.76056582666076</v>
      </c>
      <c r="W635">
        <v>87.37</v>
      </c>
      <c r="X635">
        <v>91.25</v>
      </c>
      <c r="Y635">
        <v>84.81</v>
      </c>
      <c r="Z635">
        <v>91.25</v>
      </c>
      <c r="AA635">
        <v>84.81</v>
      </c>
      <c r="AB635">
        <v>91.25</v>
      </c>
      <c r="AC635" s="1">
        <f>(Table2[[#This Row],[Close Price]]/Table2[[#This Row],[Day Low]])-1</f>
        <v>3.9029415131051737E-2</v>
      </c>
      <c r="AD635" s="1">
        <f>(Table2[[#This Row],[Day High]]/Table2[[#This Row],[Close Price]])-1</f>
        <v>5.1773518396123208E-3</v>
      </c>
      <c r="AE635" s="1">
        <f>(Table2[[#This Row],[Close Price]]/Table2[[#This Row],[Current Week Low]])-1</f>
        <v>7.0392642377078207E-2</v>
      </c>
      <c r="AF635" s="1">
        <f>(Table2[[#This Row],[Current Week High]]/Table2[[#This Row],[Close Price]])-1</f>
        <v>5.1773518396123208E-3</v>
      </c>
      <c r="AG635" s="1">
        <f>(Table2[[#This Row],[Close Price]]/Table2[[#This Row],[Current Month Low]])-1</f>
        <v>7.0392642377078207E-2</v>
      </c>
      <c r="AH635" s="1">
        <f>(Table2[[#This Row],[Current Month High]]/Table2[[#This Row],[Close Price]])-1</f>
        <v>5.1773518396123208E-3</v>
      </c>
      <c r="AI635">
        <v>32.187706543291398</v>
      </c>
      <c r="AJ635">
        <v>45.131894484412399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7.0000000000000007E-2</v>
      </c>
      <c r="AM635" t="s">
        <v>3226</v>
      </c>
      <c r="AN635">
        <v>1.18</v>
      </c>
      <c r="AO635" t="s">
        <v>3226</v>
      </c>
      <c r="AP635">
        <v>3.420302794415E-3</v>
      </c>
      <c r="AQ635">
        <f>(Table2[[#This Row],[Sharpe Ratio]]-AVERAGE(Table2[Sharpe Ratio]))/_xlfn.STDEV.P(Table2[Sharpe Ratio])</f>
        <v>-0.69584390361353865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-2.3340042500162896</v>
      </c>
      <c r="AS635">
        <f>_xlfn.RANK.AVG(Table2[[#This Row],[1Y Return vs Nifty Z-Score]],Table2[1Y Return vs Nifty Z-Score])</f>
        <v>606</v>
      </c>
      <c r="AT635">
        <f>_xlfn.RANK.AVG(Table2[[#This Row],[6M Return vs Nifty Z-Score]],Table2[6M Return vs Nifty Z-Score])</f>
        <v>609</v>
      </c>
      <c r="AU635">
        <f>_xlfn.RANK.AVG(Table2[[#This Row],[Sharpe Ratio Z-Score]],Table2[Sharpe Ratio Z-Score])</f>
        <v>520</v>
      </c>
      <c r="AV635">
        <f>(Table2[[#This Row],[Rank 1Y]]+Table2[[#This Row],[Rank 6M]]+Table2[[#This Row],[Rank Sharpe]])/3</f>
        <v>578.33333333333337</v>
      </c>
    </row>
    <row r="636" spans="1:48" x14ac:dyDescent="0.3">
      <c r="A636" t="s">
        <v>1583</v>
      </c>
      <c r="B636" t="s">
        <v>1584</v>
      </c>
      <c r="C636" t="s">
        <v>3182</v>
      </c>
      <c r="D636" t="s">
        <v>282</v>
      </c>
      <c r="E636">
        <v>6213.6500738459999</v>
      </c>
      <c r="F636">
        <v>184.74</v>
      </c>
      <c r="G636">
        <v>-17.8611544854313</v>
      </c>
      <c r="H636">
        <f>(Table2[[#This Row],[1Y Return vs Nifty]]-AVERAGE(Table2[1Y Return vs Nifty]))/_xlfn.STDEV.P(Table2[1Y Return vs Nifty])</f>
        <v>-0.77044108270443667</v>
      </c>
      <c r="I636">
        <v>4.8288862694683097</v>
      </c>
      <c r="J636">
        <f>(Table2[[#This Row],[1M Return vs Nifty]]-AVERAGE(Table2[1M Return vs Nifty]))/_xlfn.STDEV.P(Table2[1M Return vs Nifty])</f>
        <v>0.58656212531671337</v>
      </c>
      <c r="K636">
        <v>4.6143237138676003</v>
      </c>
      <c r="L636">
        <f>(Table2[[#This Row],[6M Return vs Nifty]]-AVERAGE(Table2[6M Return vs Nifty]))/_xlfn.STDEV.P(Table2[6M Return vs Nifty])</f>
        <v>-0.46707954784455458</v>
      </c>
      <c r="M636">
        <v>-0.66287032512011701</v>
      </c>
      <c r="N636">
        <f>(Table2[[#This Row],[1W Return vs Nifty]]-AVERAGE(Table2[1W Return vs Nifty]))/_xlfn.STDEV.P(Table2[1W Return vs Nifty])</f>
        <v>0.48858422667521972</v>
      </c>
      <c r="O636">
        <v>170.22</v>
      </c>
      <c r="P636">
        <v>167.25230058808401</v>
      </c>
      <c r="Q636">
        <v>166.078882760384</v>
      </c>
      <c r="R636">
        <v>79.497504553575695</v>
      </c>
      <c r="S636" s="1">
        <f>(Table2[[#This Row],[Close Price]]-Table2[[#This Row],[20D EMA]])/Table2[[#This Row],[20D EMA]]</f>
        <v>8.5301374691575671E-2</v>
      </c>
      <c r="T636" s="1">
        <f>(Table2[[#This Row],[Close Price]]-Table2[[#This Row],[50D EMA]])/Table2[[#This Row],[50D EMA]]</f>
        <v>0.10455879740025482</v>
      </c>
      <c r="U636" s="1">
        <f>(Table2[[#This Row],[Close Price]]-Table2[[#This Row],[200D EMA]])/Table2[[#This Row],[200D EMA]]</f>
        <v>0.11236297432551957</v>
      </c>
      <c r="V636">
        <v>1.1327299586466899</v>
      </c>
      <c r="W636">
        <v>175.3</v>
      </c>
      <c r="X636">
        <v>186.44</v>
      </c>
      <c r="Y636">
        <v>167</v>
      </c>
      <c r="Z636">
        <v>186.44</v>
      </c>
      <c r="AA636">
        <v>165</v>
      </c>
      <c r="AB636">
        <v>186.44</v>
      </c>
      <c r="AC636" s="1">
        <f>(Table2[[#This Row],[Close Price]]/Table2[[#This Row],[Day Low]])-1</f>
        <v>5.3850541928123219E-2</v>
      </c>
      <c r="AD636" s="1">
        <f>(Table2[[#This Row],[Day High]]/Table2[[#This Row],[Close Price]])-1</f>
        <v>9.2021219010500754E-3</v>
      </c>
      <c r="AE636" s="1">
        <f>(Table2[[#This Row],[Close Price]]/Table2[[#This Row],[Current Week Low]])-1</f>
        <v>0.10622754491017972</v>
      </c>
      <c r="AF636" s="1">
        <f>(Table2[[#This Row],[Current Week High]]/Table2[[#This Row],[Close Price]])-1</f>
        <v>9.2021219010500754E-3</v>
      </c>
      <c r="AG636" s="1">
        <f>(Table2[[#This Row],[Close Price]]/Table2[[#This Row],[Current Month Low]])-1</f>
        <v>0.11963636363636376</v>
      </c>
      <c r="AH636" s="1">
        <f>(Table2[[#This Row],[Current Month High]]/Table2[[#This Row],[Close Price]])-1</f>
        <v>9.2021219010500754E-3</v>
      </c>
      <c r="AI636">
        <v>18.8697629100357</v>
      </c>
      <c r="AJ636">
        <v>42.053056516724297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0.1</v>
      </c>
      <c r="AM636" t="s">
        <v>3226</v>
      </c>
      <c r="AN636">
        <v>7.68</v>
      </c>
      <c r="AO636" t="s">
        <v>3226</v>
      </c>
      <c r="AP636">
        <v>-5.1009284762302001E-2</v>
      </c>
      <c r="AQ636">
        <f>(Table2[[#This Row],[Sharpe Ratio]]-AVERAGE(Table2[Sharpe Ratio]))/_xlfn.STDEV.P(Table2[Sharpe Ratio])</f>
        <v>-1.3289649956567045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-1.4913392742137628</v>
      </c>
      <c r="AS636">
        <f>_xlfn.RANK.AVG(Table2[[#This Row],[1Y Return vs Nifty Z-Score]],Table2[1Y Return vs Nifty Z-Score])</f>
        <v>590</v>
      </c>
      <c r="AT636">
        <f>_xlfn.RANK.AVG(Table2[[#This Row],[6M Return vs Nifty Z-Score]],Table2[6M Return vs Nifty Z-Score])</f>
        <v>479</v>
      </c>
      <c r="AU636">
        <f>_xlfn.RANK.AVG(Table2[[#This Row],[Sharpe Ratio Z-Score]],Table2[Sharpe Ratio Z-Score])</f>
        <v>667</v>
      </c>
      <c r="AV636">
        <f>(Table2[[#This Row],[Rank 1Y]]+Table2[[#This Row],[Rank 6M]]+Table2[[#This Row],[Rank Sharpe]])/3</f>
        <v>578.66666666666663</v>
      </c>
    </row>
    <row r="637" spans="1:48" x14ac:dyDescent="0.3">
      <c r="A637" t="s">
        <v>1377</v>
      </c>
      <c r="B637" t="s">
        <v>1378</v>
      </c>
      <c r="C637" t="s">
        <v>3180</v>
      </c>
      <c r="D637" t="s">
        <v>138</v>
      </c>
      <c r="E637">
        <v>8313.6455670149899</v>
      </c>
      <c r="F637">
        <v>468.15</v>
      </c>
      <c r="G637">
        <v>-36.268158846634101</v>
      </c>
      <c r="H637">
        <f>(Table2[[#This Row],[1Y Return vs Nifty]]-AVERAGE(Table2[1Y Return vs Nifty]))/_xlfn.STDEV.P(Table2[1Y Return vs Nifty])</f>
        <v>-1.073163562187287</v>
      </c>
      <c r="I637">
        <v>8.7599757742542703</v>
      </c>
      <c r="J637">
        <f>(Table2[[#This Row],[1M Return vs Nifty]]-AVERAGE(Table2[1M Return vs Nifty]))/_xlfn.STDEV.P(Table2[1M Return vs Nifty])</f>
        <v>0.96226410640503113</v>
      </c>
      <c r="K637">
        <v>-12.7280739244875</v>
      </c>
      <c r="L637">
        <f>(Table2[[#This Row],[6M Return vs Nifty]]-AVERAGE(Table2[6M Return vs Nifty]))/_xlfn.STDEV.P(Table2[6M Return vs Nifty])</f>
        <v>-0.95904460407310888</v>
      </c>
      <c r="M637">
        <v>3.7529886282144198</v>
      </c>
      <c r="N637">
        <f>(Table2[[#This Row],[1W Return vs Nifty]]-AVERAGE(Table2[1W Return vs Nifty]))/_xlfn.STDEV.P(Table2[1W Return vs Nifty])</f>
        <v>1.5423114024760951</v>
      </c>
      <c r="O637">
        <v>439.1</v>
      </c>
      <c r="P637">
        <v>448.00011153536298</v>
      </c>
      <c r="Q637">
        <v>476.58218167164898</v>
      </c>
      <c r="R637">
        <v>74.762831491895099</v>
      </c>
      <c r="S637" s="1">
        <f>(Table2[[#This Row],[Close Price]]-Table2[[#This Row],[20D EMA]])/Table2[[#This Row],[20D EMA]]</f>
        <v>6.6158050557959355E-2</v>
      </c>
      <c r="T637" s="1">
        <f>(Table2[[#This Row],[Close Price]]-Table2[[#This Row],[50D EMA]])/Table2[[#This Row],[50D EMA]]</f>
        <v>4.4977418410857839E-2</v>
      </c>
      <c r="U637" s="1">
        <f>(Table2[[#This Row],[Close Price]]-Table2[[#This Row],[200D EMA]])/Table2[[#This Row],[200D EMA]]</f>
        <v>-1.7693027553133591E-2</v>
      </c>
      <c r="V637">
        <v>0.92525718435058202</v>
      </c>
      <c r="W637">
        <v>454.6</v>
      </c>
      <c r="X637">
        <v>480.5</v>
      </c>
      <c r="Y637">
        <v>417.2</v>
      </c>
      <c r="Z637">
        <v>480.5</v>
      </c>
      <c r="AA637">
        <v>417.2</v>
      </c>
      <c r="AB637">
        <v>480.5</v>
      </c>
      <c r="AC637" s="1">
        <f>(Table2[[#This Row],[Close Price]]/Table2[[#This Row],[Day Low]])-1</f>
        <v>2.9806423229212342E-2</v>
      </c>
      <c r="AD637" s="1">
        <f>(Table2[[#This Row],[Day High]]/Table2[[#This Row],[Close Price]])-1</f>
        <v>2.6380433621702393E-2</v>
      </c>
      <c r="AE637" s="1">
        <f>(Table2[[#This Row],[Close Price]]/Table2[[#This Row],[Current Week Low]])-1</f>
        <v>0.12212368168744003</v>
      </c>
      <c r="AF637" s="1">
        <f>(Table2[[#This Row],[Current Week High]]/Table2[[#This Row],[Close Price]])-1</f>
        <v>2.6380433621702393E-2</v>
      </c>
      <c r="AG637" s="1">
        <f>(Table2[[#This Row],[Close Price]]/Table2[[#This Row],[Current Month Low]])-1</f>
        <v>0.12212368168744003</v>
      </c>
      <c r="AH637" s="1">
        <f>(Table2[[#This Row],[Current Month High]]/Table2[[#This Row],[Close Price]])-1</f>
        <v>2.6380433621702393E-2</v>
      </c>
      <c r="AI637">
        <v>50.635480081170499</v>
      </c>
      <c r="AJ637">
        <v>21.250971250971201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-0.17</v>
      </c>
      <c r="AM637" t="s">
        <v>3227</v>
      </c>
      <c r="AN637">
        <v>6.69</v>
      </c>
      <c r="AO637" t="s">
        <v>3226</v>
      </c>
      <c r="AP637">
        <v>3.9475663951341999E-2</v>
      </c>
      <c r="AQ637">
        <f>(Table2[[#This Row],[Sharpe Ratio]]-AVERAGE(Table2[Sharpe Ratio]))/_xlfn.STDEV.P(Table2[Sharpe Ratio])</f>
        <v>-0.27645050648559549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682</v>
      </c>
      <c r="AT637">
        <f>_xlfn.RANK.AVG(Table2[[#This Row],[6M Return vs Nifty Z-Score]],Table2[6M Return vs Nifty Z-Score])</f>
        <v>652</v>
      </c>
      <c r="AU637">
        <f>_xlfn.RANK.AVG(Table2[[#This Row],[Sharpe Ratio Z-Score]],Table2[Sharpe Ratio Z-Score])</f>
        <v>412</v>
      </c>
      <c r="AV637">
        <f>(Table2[[#This Row],[Rank 1Y]]+Table2[[#This Row],[Rank 6M]]+Table2[[#This Row],[Rank Sharpe]])/3</f>
        <v>582</v>
      </c>
    </row>
    <row r="638" spans="1:48" x14ac:dyDescent="0.3">
      <c r="A638" t="s">
        <v>145</v>
      </c>
      <c r="B638" t="s">
        <v>146</v>
      </c>
      <c r="C638" t="s">
        <v>3175</v>
      </c>
      <c r="D638" t="s">
        <v>127</v>
      </c>
      <c r="E638">
        <v>191609.725622809</v>
      </c>
      <c r="F638">
        <v>153.49</v>
      </c>
      <c r="G638">
        <v>-7.8609573170860703</v>
      </c>
      <c r="H638">
        <f>(Table2[[#This Row],[1Y Return vs Nifty]]-AVERAGE(Table2[1Y Return vs Nifty]))/_xlfn.STDEV.P(Table2[1Y Return vs Nifty])</f>
        <v>-0.60597735885703108</v>
      </c>
      <c r="I638">
        <v>-5.3983151364188204</v>
      </c>
      <c r="J638">
        <f>(Table2[[#This Row],[1M Return vs Nifty]]-AVERAGE(Table2[1M Return vs Nifty]))/_xlfn.STDEV.P(Table2[1M Return vs Nifty])</f>
        <v>-0.39087169411249667</v>
      </c>
      <c r="K638">
        <v>-8.4188864215356798</v>
      </c>
      <c r="L638">
        <f>(Table2[[#This Row],[6M Return vs Nifty]]-AVERAGE(Table2[6M Return vs Nifty]))/_xlfn.STDEV.P(Table2[6M Return vs Nifty])</f>
        <v>-0.83680258676977648</v>
      </c>
      <c r="M638">
        <v>-1.93705359777405</v>
      </c>
      <c r="N638">
        <f>(Table2[[#This Row],[1W Return vs Nifty]]-AVERAGE(Table2[1W Return vs Nifty]))/_xlfn.STDEV.P(Table2[1W Return vs Nifty])</f>
        <v>0.1845343112374814</v>
      </c>
      <c r="O638">
        <v>152.37</v>
      </c>
      <c r="P638">
        <v>156.65741530570099</v>
      </c>
      <c r="Q638">
        <v>152.50972434499201</v>
      </c>
      <c r="R638">
        <v>59.797232941719599</v>
      </c>
      <c r="S638" s="1">
        <f>(Table2[[#This Row],[Close Price]]-Table2[[#This Row],[20D EMA]])/Table2[[#This Row],[20D EMA]]</f>
        <v>7.3505283192229738E-3</v>
      </c>
      <c r="T638" s="1">
        <f>(Table2[[#This Row],[Close Price]]-Table2[[#This Row],[50D EMA]])/Table2[[#This Row],[50D EMA]]</f>
        <v>-2.0218738446055019E-2</v>
      </c>
      <c r="U638" s="1">
        <f>(Table2[[#This Row],[Close Price]]-Table2[[#This Row],[200D EMA]])/Table2[[#This Row],[200D EMA]]</f>
        <v>6.4276272166784625E-3</v>
      </c>
      <c r="V638">
        <v>0.90709925838083205</v>
      </c>
      <c r="W638">
        <v>152.5</v>
      </c>
      <c r="X638">
        <v>155.4</v>
      </c>
      <c r="Y638">
        <v>147.62</v>
      </c>
      <c r="Z638">
        <v>155.4</v>
      </c>
      <c r="AA638">
        <v>147.62</v>
      </c>
      <c r="AB638">
        <v>155.4</v>
      </c>
      <c r="AC638" s="1">
        <f>(Table2[[#This Row],[Close Price]]/Table2[[#This Row],[Day Low]])-1</f>
        <v>6.4918032786884794E-3</v>
      </c>
      <c r="AD638" s="1">
        <f>(Table2[[#This Row],[Day High]]/Table2[[#This Row],[Close Price]])-1</f>
        <v>1.2443807414163732E-2</v>
      </c>
      <c r="AE638" s="1">
        <f>(Table2[[#This Row],[Close Price]]/Table2[[#This Row],[Current Week Low]])-1</f>
        <v>3.9764259585421957E-2</v>
      </c>
      <c r="AF638" s="1">
        <f>(Table2[[#This Row],[Current Week High]]/Table2[[#This Row],[Close Price]])-1</f>
        <v>1.2443807414163732E-2</v>
      </c>
      <c r="AG638" s="1">
        <f>(Table2[[#This Row],[Close Price]]/Table2[[#This Row],[Current Month Low]])-1</f>
        <v>3.9764259585421957E-2</v>
      </c>
      <c r="AH638" s="1">
        <f>(Table2[[#This Row],[Current Month High]]/Table2[[#This Row],[Close Price]])-1</f>
        <v>1.2443807414163732E-2</v>
      </c>
      <c r="AI638">
        <v>20.268421395530599</v>
      </c>
      <c r="AJ638">
        <v>33.935427574171001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-0.08</v>
      </c>
      <c r="AM638" t="s">
        <v>3227</v>
      </c>
      <c r="AN638">
        <v>-0.14000000000000001</v>
      </c>
      <c r="AO638" t="s">
        <v>3227</v>
      </c>
      <c r="AP638">
        <v>-2.0295352141742998E-2</v>
      </c>
      <c r="AQ638">
        <f>(Table2[[#This Row],[Sharpe Ratio]]-AVERAGE(Table2[Sharpe Ratio]))/_xlfn.STDEV.P(Table2[Sharpe Ratio])</f>
        <v>-0.97170271544181785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525</v>
      </c>
      <c r="AT638">
        <f>_xlfn.RANK.AVG(Table2[[#This Row],[6M Return vs Nifty Z-Score]],Table2[6M Return vs Nifty Z-Score])</f>
        <v>606</v>
      </c>
      <c r="AU638">
        <f>_xlfn.RANK.AVG(Table2[[#This Row],[Sharpe Ratio Z-Score]],Table2[Sharpe Ratio Z-Score])</f>
        <v>619</v>
      </c>
      <c r="AV638">
        <f>(Table2[[#This Row],[Rank 1Y]]+Table2[[#This Row],[Rank 6M]]+Table2[[#This Row],[Rank Sharpe]])/3</f>
        <v>583.33333333333337</v>
      </c>
    </row>
    <row r="639" spans="1:48" x14ac:dyDescent="0.3">
      <c r="A639" t="s">
        <v>1266</v>
      </c>
      <c r="B639" t="s">
        <v>1267</v>
      </c>
      <c r="C639" t="s">
        <v>3176</v>
      </c>
      <c r="D639" t="s">
        <v>75</v>
      </c>
      <c r="E639">
        <v>9417.7237323099998</v>
      </c>
      <c r="F639">
        <v>800.35</v>
      </c>
      <c r="G639">
        <v>-6.1766575412600302</v>
      </c>
      <c r="H639">
        <f>(Table2[[#This Row],[1Y Return vs Nifty]]-AVERAGE(Table2[1Y Return vs Nifty]))/_xlfn.STDEV.P(Table2[1Y Return vs Nifty])</f>
        <v>-0.57827728369405917</v>
      </c>
      <c r="I639">
        <v>-6.6306162665116801</v>
      </c>
      <c r="J639">
        <f>(Table2[[#This Row],[1M Return vs Nifty]]-AVERAGE(Table2[1M Return vs Nifty]))/_xlfn.STDEV.P(Table2[1M Return vs Nifty])</f>
        <v>-0.50864514478300438</v>
      </c>
      <c r="K639">
        <v>-14.621233203235199</v>
      </c>
      <c r="L639">
        <f>(Table2[[#This Row],[6M Return vs Nifty]]-AVERAGE(Table2[6M Return vs Nifty]))/_xlfn.STDEV.P(Table2[6M Return vs Nifty])</f>
        <v>-1.0127493011075532</v>
      </c>
      <c r="M639">
        <v>-2.3967971128235299</v>
      </c>
      <c r="N639">
        <f>(Table2[[#This Row],[1W Return vs Nifty]]-AVERAGE(Table2[1W Return vs Nifty]))/_xlfn.STDEV.P(Table2[1W Return vs Nifty])</f>
        <v>7.4828761122471818E-2</v>
      </c>
      <c r="O639">
        <v>796.69</v>
      </c>
      <c r="P639">
        <v>812.01458659928096</v>
      </c>
      <c r="Q639">
        <v>814.85352691247203</v>
      </c>
      <c r="R639">
        <v>56.198747524005</v>
      </c>
      <c r="S639" s="1">
        <f>(Table2[[#This Row],[Close Price]]-Table2[[#This Row],[20D EMA]])/Table2[[#This Row],[20D EMA]]</f>
        <v>4.5940077068872057E-3</v>
      </c>
      <c r="T639" s="1">
        <f>(Table2[[#This Row],[Close Price]]-Table2[[#This Row],[50D EMA]])/Table2[[#This Row],[50D EMA]]</f>
        <v>-1.436499638280176E-2</v>
      </c>
      <c r="U639" s="1">
        <f>(Table2[[#This Row],[Close Price]]-Table2[[#This Row],[200D EMA]])/Table2[[#This Row],[200D EMA]]</f>
        <v>-1.7798937396057826E-2</v>
      </c>
      <c r="V639">
        <v>0.46928457547597102</v>
      </c>
      <c r="W639">
        <v>789.6</v>
      </c>
      <c r="X639">
        <v>802.95</v>
      </c>
      <c r="Y639">
        <v>768.45</v>
      </c>
      <c r="Z639">
        <v>805</v>
      </c>
      <c r="AA639">
        <v>768.45</v>
      </c>
      <c r="AB639">
        <v>808.5</v>
      </c>
      <c r="AC639" s="1">
        <f>(Table2[[#This Row],[Close Price]]/Table2[[#This Row],[Day Low]])-1</f>
        <v>1.3614488348530962E-2</v>
      </c>
      <c r="AD639" s="1">
        <f>(Table2[[#This Row],[Day High]]/Table2[[#This Row],[Close Price]])-1</f>
        <v>3.2485787467984029E-3</v>
      </c>
      <c r="AE639" s="1">
        <f>(Table2[[#This Row],[Close Price]]/Table2[[#This Row],[Current Week Low]])-1</f>
        <v>4.1512134816839019E-2</v>
      </c>
      <c r="AF639" s="1">
        <f>(Table2[[#This Row],[Current Week High]]/Table2[[#This Row],[Close Price]])-1</f>
        <v>5.8099581433121994E-3</v>
      </c>
      <c r="AG639" s="1">
        <f>(Table2[[#This Row],[Close Price]]/Table2[[#This Row],[Current Month Low]])-1</f>
        <v>4.1512134816839019E-2</v>
      </c>
      <c r="AH639" s="1">
        <f>(Table2[[#This Row],[Current Month High]]/Table2[[#This Row],[Close Price]])-1</f>
        <v>1.0183044917848383E-2</v>
      </c>
      <c r="AI639">
        <v>24.932841881676701</v>
      </c>
      <c r="AJ639">
        <v>27.4544151604427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-0.11</v>
      </c>
      <c r="AM639" t="s">
        <v>3227</v>
      </c>
      <c r="AN639">
        <v>1.02</v>
      </c>
      <c r="AO639" t="s">
        <v>3226</v>
      </c>
      <c r="AP639">
        <v>-1.9606574379000001E-4</v>
      </c>
      <c r="AQ639">
        <f>(Table2[[#This Row],[Sharpe Ratio]]-AVERAGE(Table2[Sharpe Ratio]))/_xlfn.STDEV.P(Table2[Sharpe Ratio])</f>
        <v>-0.73790924529471658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514</v>
      </c>
      <c r="AT639">
        <f>_xlfn.RANK.AVG(Table2[[#This Row],[6M Return vs Nifty Z-Score]],Table2[6M Return vs Nifty Z-Score])</f>
        <v>670</v>
      </c>
      <c r="AU639">
        <f>_xlfn.RANK.AVG(Table2[[#This Row],[Sharpe Ratio Z-Score]],Table2[Sharpe Ratio Z-Score])</f>
        <v>577</v>
      </c>
      <c r="AV639">
        <f>(Table2[[#This Row],[Rank 1Y]]+Table2[[#This Row],[Rank 6M]]+Table2[[#This Row],[Rank Sharpe]])/3</f>
        <v>587</v>
      </c>
    </row>
    <row r="640" spans="1:48" x14ac:dyDescent="0.3">
      <c r="A640" t="s">
        <v>472</v>
      </c>
      <c r="B640" t="s">
        <v>473</v>
      </c>
      <c r="C640" t="s">
        <v>3176</v>
      </c>
      <c r="D640" t="s">
        <v>75</v>
      </c>
      <c r="E640">
        <v>47274.504523935</v>
      </c>
      <c r="F640">
        <v>2517.4499999999998</v>
      </c>
      <c r="G640">
        <v>-4.3146672717083403</v>
      </c>
      <c r="H640">
        <f>(Table2[[#This Row],[1Y Return vs Nifty]]-AVERAGE(Table2[1Y Return vs Nifty]))/_xlfn.STDEV.P(Table2[1Y Return vs Nifty])</f>
        <v>-0.54765490212067891</v>
      </c>
      <c r="I640">
        <v>-0.132782123876384</v>
      </c>
      <c r="J640">
        <f>(Table2[[#This Row],[1M Return vs Nifty]]-AVERAGE(Table2[1M Return vs Nifty]))/_xlfn.STDEV.P(Table2[1M Return vs Nifty])</f>
        <v>0.11236568623451836</v>
      </c>
      <c r="K640">
        <v>-9.8965530832537496</v>
      </c>
      <c r="L640">
        <f>(Table2[[#This Row],[6M Return vs Nifty]]-AVERAGE(Table2[6M Return vs Nifty]))/_xlfn.STDEV.P(Table2[6M Return vs Nifty])</f>
        <v>-0.87872068699320915</v>
      </c>
      <c r="M640">
        <v>-0.18645481844803</v>
      </c>
      <c r="N640">
        <f>(Table2[[#This Row],[1W Return vs Nifty]]-AVERAGE(Table2[1W Return vs Nifty]))/_xlfn.STDEV.P(Table2[1W Return vs Nifty])</f>
        <v>0.60226810373253337</v>
      </c>
      <c r="O640">
        <v>2412.19</v>
      </c>
      <c r="P640">
        <v>2447.4066885737502</v>
      </c>
      <c r="Q640">
        <v>2410.6145938095301</v>
      </c>
      <c r="R640">
        <v>81.469316920624294</v>
      </c>
      <c r="S640" s="1">
        <f>(Table2[[#This Row],[Close Price]]-Table2[[#This Row],[20D EMA]])/Table2[[#This Row],[20D EMA]]</f>
        <v>4.3636695285197168E-2</v>
      </c>
      <c r="T640" s="1">
        <f>(Table2[[#This Row],[Close Price]]-Table2[[#This Row],[50D EMA]])/Table2[[#This Row],[50D EMA]]</f>
        <v>2.8619400181123151E-2</v>
      </c>
      <c r="U640" s="1">
        <f>(Table2[[#This Row],[Close Price]]-Table2[[#This Row],[200D EMA]])/Table2[[#This Row],[200D EMA]]</f>
        <v>4.4318741977595069E-2</v>
      </c>
      <c r="V640">
        <v>0.987077801490857</v>
      </c>
      <c r="W640">
        <v>2453.3000000000002</v>
      </c>
      <c r="X640">
        <v>2524.9499999999998</v>
      </c>
      <c r="Y640">
        <v>2387.4</v>
      </c>
      <c r="Z640">
        <v>2524.9499999999998</v>
      </c>
      <c r="AA640">
        <v>2318</v>
      </c>
      <c r="AB640">
        <v>2524.9499999999998</v>
      </c>
      <c r="AC640" s="1">
        <f>(Table2[[#This Row],[Close Price]]/Table2[[#This Row],[Day Low]])-1</f>
        <v>2.6148453103982172E-2</v>
      </c>
      <c r="AD640" s="1">
        <f>(Table2[[#This Row],[Day High]]/Table2[[#This Row],[Close Price]])-1</f>
        <v>2.9792051480665993E-3</v>
      </c>
      <c r="AE640" s="1">
        <f>(Table2[[#This Row],[Close Price]]/Table2[[#This Row],[Current Week Low]])-1</f>
        <v>5.4473485800452304E-2</v>
      </c>
      <c r="AF640" s="1">
        <f>(Table2[[#This Row],[Current Week High]]/Table2[[#This Row],[Close Price]])-1</f>
        <v>2.9792051480665993E-3</v>
      </c>
      <c r="AG640" s="1">
        <f>(Table2[[#This Row],[Close Price]]/Table2[[#This Row],[Current Month Low]])-1</f>
        <v>8.6044003451251072E-2</v>
      </c>
      <c r="AH640" s="1">
        <f>(Table2[[#This Row],[Current Month High]]/Table2[[#This Row],[Close Price]])-1</f>
        <v>2.9792051480665993E-3</v>
      </c>
      <c r="AI640">
        <v>12.9714592146815</v>
      </c>
      <c r="AJ640">
        <v>39.625623960066498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-0.06</v>
      </c>
      <c r="AM640" t="s">
        <v>3227</v>
      </c>
      <c r="AN640">
        <v>8.0299999999999994</v>
      </c>
      <c r="AO640" t="s">
        <v>3226</v>
      </c>
      <c r="AP640">
        <v>-3.1921087919925997E-2</v>
      </c>
      <c r="AQ640">
        <f>(Table2[[#This Row],[Sharpe Ratio]]-AVERAGE(Table2[Sharpe Ratio]))/_xlfn.STDEV.P(Table2[Sharpe Ratio])</f>
        <v>-1.1069324473228228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502</v>
      </c>
      <c r="AT640">
        <f>_xlfn.RANK.AVG(Table2[[#This Row],[6M Return vs Nifty Z-Score]],Table2[6M Return vs Nifty Z-Score])</f>
        <v>620</v>
      </c>
      <c r="AU640">
        <f>_xlfn.RANK.AVG(Table2[[#This Row],[Sharpe Ratio Z-Score]],Table2[Sharpe Ratio Z-Score])</f>
        <v>643</v>
      </c>
      <c r="AV640">
        <f>(Table2[[#This Row],[Rank 1Y]]+Table2[[#This Row],[Rank 6M]]+Table2[[#This Row],[Rank Sharpe]])/3</f>
        <v>588.33333333333337</v>
      </c>
    </row>
    <row r="641" spans="1:48" x14ac:dyDescent="0.3">
      <c r="A641" t="s">
        <v>857</v>
      </c>
      <c r="B641" t="s">
        <v>858</v>
      </c>
      <c r="C641" t="s">
        <v>3177</v>
      </c>
      <c r="D641" t="s">
        <v>124</v>
      </c>
      <c r="E641">
        <v>18747.424450439899</v>
      </c>
      <c r="F641">
        <v>3128.7</v>
      </c>
      <c r="G641">
        <v>-25.037066191849998</v>
      </c>
      <c r="H641">
        <f>(Table2[[#This Row],[1Y Return vs Nifty]]-AVERAGE(Table2[1Y Return vs Nifty]))/_xlfn.STDEV.P(Table2[1Y Return vs Nifty])</f>
        <v>-0.88845647193831701</v>
      </c>
      <c r="I641">
        <v>8.3295265663261997</v>
      </c>
      <c r="J641">
        <f>(Table2[[#This Row],[1M Return vs Nifty]]-AVERAGE(Table2[1M Return vs Nifty]))/_xlfn.STDEV.P(Table2[1M Return vs Nifty])</f>
        <v>0.92112522620920134</v>
      </c>
      <c r="K641">
        <v>9.0388110645167092</v>
      </c>
      <c r="L641">
        <f>(Table2[[#This Row],[6M Return vs Nifty]]-AVERAGE(Table2[6M Return vs Nifty]))/_xlfn.STDEV.P(Table2[6M Return vs Nifty])</f>
        <v>-0.34156673158721318</v>
      </c>
      <c r="M641">
        <v>1.9318832898857401</v>
      </c>
      <c r="N641">
        <f>(Table2[[#This Row],[1W Return vs Nifty]]-AVERAGE(Table2[1W Return vs Nifty]))/_xlfn.STDEV.P(Table2[1W Return vs Nifty])</f>
        <v>1.1077530967711706</v>
      </c>
      <c r="O641">
        <v>3009.21</v>
      </c>
      <c r="P641">
        <v>2901.85276383358</v>
      </c>
      <c r="Q641">
        <v>2753.3049068108799</v>
      </c>
      <c r="R641">
        <v>68.531043456475103</v>
      </c>
      <c r="S641" s="1">
        <f>(Table2[[#This Row],[Close Price]]-Table2[[#This Row],[20D EMA]])/Table2[[#This Row],[20D EMA]]</f>
        <v>3.9708096144835281E-2</v>
      </c>
      <c r="T641" s="1">
        <f>(Table2[[#This Row],[Close Price]]-Table2[[#This Row],[50D EMA]])/Table2[[#This Row],[50D EMA]]</f>
        <v>7.8173241245615949E-2</v>
      </c>
      <c r="U641" s="1">
        <f>(Table2[[#This Row],[Close Price]]-Table2[[#This Row],[200D EMA]])/Table2[[#This Row],[200D EMA]]</f>
        <v>0.13634345119587049</v>
      </c>
      <c r="V641">
        <v>0.98075143296219702</v>
      </c>
      <c r="W641">
        <v>3125</v>
      </c>
      <c r="X641">
        <v>3176</v>
      </c>
      <c r="Y641">
        <v>2976.1</v>
      </c>
      <c r="Z641">
        <v>3176</v>
      </c>
      <c r="AA641">
        <v>2939.8</v>
      </c>
      <c r="AB641">
        <v>3176</v>
      </c>
      <c r="AC641" s="1">
        <f>(Table2[[#This Row],[Close Price]]/Table2[[#This Row],[Day Low]])-1</f>
        <v>1.1839999999998518E-3</v>
      </c>
      <c r="AD641" s="1">
        <f>(Table2[[#This Row],[Day High]]/Table2[[#This Row],[Close Price]])-1</f>
        <v>1.5118100169399407E-2</v>
      </c>
      <c r="AE641" s="1">
        <f>(Table2[[#This Row],[Close Price]]/Table2[[#This Row],[Current Week Low]])-1</f>
        <v>5.1275158764826356E-2</v>
      </c>
      <c r="AF641" s="1">
        <f>(Table2[[#This Row],[Current Week High]]/Table2[[#This Row],[Close Price]])-1</f>
        <v>1.5118100169399407E-2</v>
      </c>
      <c r="AG641" s="1">
        <f>(Table2[[#This Row],[Close Price]]/Table2[[#This Row],[Current Month Low]])-1</f>
        <v>6.4256071841621853E-2</v>
      </c>
      <c r="AH641" s="1">
        <f>(Table2[[#This Row],[Current Month High]]/Table2[[#This Row],[Close Price]])-1</f>
        <v>1.5118100169399407E-2</v>
      </c>
      <c r="AI641">
        <v>2.2277623294020001</v>
      </c>
      <c r="AJ641">
        <v>40.300448430493198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-0.05</v>
      </c>
      <c r="AM641" t="s">
        <v>3227</v>
      </c>
      <c r="AN641">
        <v>2.76</v>
      </c>
      <c r="AO641" t="s">
        <v>3226</v>
      </c>
      <c r="AP641">
        <v>-8.1735517458148998E-2</v>
      </c>
      <c r="AQ641">
        <f>(Table2[[#This Row],[Sharpe Ratio]]-AVERAGE(Table2[Sharpe Ratio]))/_xlfn.STDEV.P(Table2[Sharpe Ratio])</f>
        <v>-1.6863703494726987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-0.88751523001785659</v>
      </c>
      <c r="AS641">
        <f>_xlfn.RANK.AVG(Table2[[#This Row],[1Y Return vs Nifty Z-Score]],Table2[1Y Return vs Nifty Z-Score])</f>
        <v>636</v>
      </c>
      <c r="AT641">
        <f>_xlfn.RANK.AVG(Table2[[#This Row],[6M Return vs Nifty Z-Score]],Table2[6M Return vs Nifty Z-Score])</f>
        <v>424</v>
      </c>
      <c r="AU641">
        <f>_xlfn.RANK.AVG(Table2[[#This Row],[Sharpe Ratio Z-Score]],Table2[Sharpe Ratio Z-Score])</f>
        <v>705</v>
      </c>
      <c r="AV641">
        <f>(Table2[[#This Row],[Rank 1Y]]+Table2[[#This Row],[Rank 6M]]+Table2[[#This Row],[Rank Sharpe]])/3</f>
        <v>588.33333333333337</v>
      </c>
    </row>
    <row r="642" spans="1:48" x14ac:dyDescent="0.3">
      <c r="A642" t="s">
        <v>1674</v>
      </c>
      <c r="B642" t="s">
        <v>1675</v>
      </c>
      <c r="C642" t="s">
        <v>3179</v>
      </c>
      <c r="D642" t="s">
        <v>1097</v>
      </c>
      <c r="E642">
        <v>5257.6679025000003</v>
      </c>
      <c r="F642">
        <v>3136.5</v>
      </c>
      <c r="G642">
        <v>-4.0429194114440703</v>
      </c>
      <c r="H642">
        <f>(Table2[[#This Row],[1Y Return vs Nifty]]-AVERAGE(Table2[1Y Return vs Nifty]))/_xlfn.STDEV.P(Table2[1Y Return vs Nifty])</f>
        <v>-0.54318572373406693</v>
      </c>
      <c r="I642">
        <v>-5.4006298672977202</v>
      </c>
      <c r="J642">
        <f>(Table2[[#This Row],[1M Return vs Nifty]]-AVERAGE(Table2[1M Return vs Nifty]))/_xlfn.STDEV.P(Table2[1M Return vs Nifty])</f>
        <v>-0.39109291751019087</v>
      </c>
      <c r="K642">
        <v>-5.0789833710905796</v>
      </c>
      <c r="L642">
        <f>(Table2[[#This Row],[6M Return vs Nifty]]-AVERAGE(Table2[6M Return vs Nifty]))/_xlfn.STDEV.P(Table2[6M Return vs Nifty])</f>
        <v>-0.74205700278108011</v>
      </c>
      <c r="M642">
        <v>-4.0900845628861804</v>
      </c>
      <c r="N642">
        <f>(Table2[[#This Row],[1W Return vs Nifty]]-AVERAGE(Table2[1W Return vs Nifty]))/_xlfn.STDEV.P(Table2[1W Return vs Nifty])</f>
        <v>-0.32922920844338949</v>
      </c>
      <c r="O642">
        <v>3144.43</v>
      </c>
      <c r="P642">
        <v>3120.6841768915501</v>
      </c>
      <c r="Q642">
        <v>2993.6495050558501</v>
      </c>
      <c r="R642">
        <v>48.753989163147402</v>
      </c>
      <c r="S642" s="1">
        <f>(Table2[[#This Row],[Close Price]]-Table2[[#This Row],[20D EMA]])/Table2[[#This Row],[20D EMA]]</f>
        <v>-2.5219197119986251E-3</v>
      </c>
      <c r="T642" s="1">
        <f>(Table2[[#This Row],[Close Price]]-Table2[[#This Row],[50D EMA]])/Table2[[#This Row],[50D EMA]]</f>
        <v>5.0680627105956283E-3</v>
      </c>
      <c r="U642" s="1">
        <f>(Table2[[#This Row],[Close Price]]-Table2[[#This Row],[200D EMA]])/Table2[[#This Row],[200D EMA]]</f>
        <v>4.771784228677927E-2</v>
      </c>
      <c r="V642">
        <v>0.755632305919817</v>
      </c>
      <c r="W642">
        <v>3077</v>
      </c>
      <c r="X642">
        <v>3171.65</v>
      </c>
      <c r="Y642">
        <v>3025</v>
      </c>
      <c r="Z642">
        <v>3259.95</v>
      </c>
      <c r="AA642">
        <v>3025</v>
      </c>
      <c r="AB642">
        <v>3259.95</v>
      </c>
      <c r="AC642" s="1">
        <f>(Table2[[#This Row],[Close Price]]/Table2[[#This Row],[Day Low]])-1</f>
        <v>1.9337016574585641E-2</v>
      </c>
      <c r="AD642" s="1">
        <f>(Table2[[#This Row],[Day High]]/Table2[[#This Row],[Close Price]])-1</f>
        <v>1.1206759126414889E-2</v>
      </c>
      <c r="AE642" s="1">
        <f>(Table2[[#This Row],[Close Price]]/Table2[[#This Row],[Current Week Low]])-1</f>
        <v>3.6859504132231491E-2</v>
      </c>
      <c r="AF642" s="1">
        <f>(Table2[[#This Row],[Current Week High]]/Table2[[#This Row],[Close Price]])-1</f>
        <v>3.935915829746528E-2</v>
      </c>
      <c r="AG642" s="1">
        <f>(Table2[[#This Row],[Close Price]]/Table2[[#This Row],[Current Month Low]])-1</f>
        <v>3.6859504132231491E-2</v>
      </c>
      <c r="AH642" s="1">
        <f>(Table2[[#This Row],[Current Month High]]/Table2[[#This Row],[Close Price]])-1</f>
        <v>3.935915829746528E-2</v>
      </c>
      <c r="AI642">
        <v>17.965885541208301</v>
      </c>
      <c r="AJ642">
        <v>36.369565217391298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</v>
      </c>
      <c r="AM642">
        <v>0</v>
      </c>
      <c r="AN642">
        <v>-0.44</v>
      </c>
      <c r="AO642" t="s">
        <v>3227</v>
      </c>
      <c r="AP642">
        <v>-7.0840592159816002E-2</v>
      </c>
      <c r="AQ642">
        <f>(Table2[[#This Row],[Sharpe Ratio]]-AVERAGE(Table2[Sharpe Ratio]))/_xlfn.STDEV.P(Table2[Sharpe Ratio])</f>
        <v>-1.5596413531263345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-3.5652062055950617</v>
      </c>
      <c r="AS642">
        <f>_xlfn.RANK.AVG(Table2[[#This Row],[1Y Return vs Nifty Z-Score]],Table2[1Y Return vs Nifty Z-Score])</f>
        <v>498</v>
      </c>
      <c r="AT642">
        <f>_xlfn.RANK.AVG(Table2[[#This Row],[6M Return vs Nifty Z-Score]],Table2[6M Return vs Nifty Z-Score])</f>
        <v>579</v>
      </c>
      <c r="AU642">
        <f>_xlfn.RANK.AVG(Table2[[#This Row],[Sharpe Ratio Z-Score]],Table2[Sharpe Ratio Z-Score])</f>
        <v>694</v>
      </c>
      <c r="AV642">
        <f>(Table2[[#This Row],[Rank 1Y]]+Table2[[#This Row],[Rank 6M]]+Table2[[#This Row],[Rank Sharpe]])/3</f>
        <v>590.33333333333337</v>
      </c>
    </row>
    <row r="643" spans="1:48" x14ac:dyDescent="0.3">
      <c r="A643" t="s">
        <v>2027</v>
      </c>
      <c r="B643" t="s">
        <v>2028</v>
      </c>
      <c r="C643" t="s">
        <v>3179</v>
      </c>
      <c r="D643" t="s">
        <v>417</v>
      </c>
      <c r="E643">
        <v>3379.8814963099999</v>
      </c>
      <c r="F643">
        <v>469.1</v>
      </c>
      <c r="G643">
        <v>-12.8666756338302</v>
      </c>
      <c r="H643">
        <f>(Table2[[#This Row],[1Y Return vs Nifty]]-AVERAGE(Table2[1Y Return vs Nifty]))/_xlfn.STDEV.P(Table2[1Y Return vs Nifty])</f>
        <v>-0.68830164317303066</v>
      </c>
      <c r="I643">
        <v>-10.232099323802601</v>
      </c>
      <c r="J643">
        <f>(Table2[[#This Row],[1M Return vs Nifty]]-AVERAGE(Table2[1M Return vs Nifty]))/_xlfn.STDEV.P(Table2[1M Return vs Nifty])</f>
        <v>-0.85284598728045413</v>
      </c>
      <c r="K643">
        <v>3.6260745885158499</v>
      </c>
      <c r="L643">
        <f>(Table2[[#This Row],[6M Return vs Nifty]]-AVERAGE(Table2[6M Return vs Nifty]))/_xlfn.STDEV.P(Table2[6M Return vs Nifty])</f>
        <v>-0.49511396653682538</v>
      </c>
      <c r="M643">
        <v>-3.5673805393571998</v>
      </c>
      <c r="N643">
        <f>(Table2[[#This Row],[1W Return vs Nifty]]-AVERAGE(Table2[1W Return vs Nifty]))/_xlfn.STDEV.P(Table2[1W Return vs Nifty])</f>
        <v>-0.20449980917735716</v>
      </c>
      <c r="O643">
        <v>481.62</v>
      </c>
      <c r="P643">
        <v>488.09182279028897</v>
      </c>
      <c r="Q643">
        <v>456.76980608821998</v>
      </c>
      <c r="R643">
        <v>36.832388566845502</v>
      </c>
      <c r="S643" s="1">
        <f>(Table2[[#This Row],[Close Price]]-Table2[[#This Row],[20D EMA]])/Table2[[#This Row],[20D EMA]]</f>
        <v>-2.5995598189443921E-2</v>
      </c>
      <c r="T643" s="1">
        <f>(Table2[[#This Row],[Close Price]]-Table2[[#This Row],[50D EMA]])/Table2[[#This Row],[50D EMA]]</f>
        <v>-3.891034822447513E-2</v>
      </c>
      <c r="U643" s="1">
        <f>(Table2[[#This Row],[Close Price]]-Table2[[#This Row],[200D EMA]])/Table2[[#This Row],[200D EMA]]</f>
        <v>2.6994327881205447E-2</v>
      </c>
      <c r="V643">
        <v>0.41354035487933699</v>
      </c>
      <c r="W643">
        <v>466.85</v>
      </c>
      <c r="X643">
        <v>478.6</v>
      </c>
      <c r="Y643">
        <v>458.35</v>
      </c>
      <c r="Z643">
        <v>482.5</v>
      </c>
      <c r="AA643">
        <v>458.35</v>
      </c>
      <c r="AB643">
        <v>497.85</v>
      </c>
      <c r="AC643" s="1">
        <f>(Table2[[#This Row],[Close Price]]/Table2[[#This Row],[Day Low]])-1</f>
        <v>4.8195351826068045E-3</v>
      </c>
      <c r="AD643" s="1">
        <f>(Table2[[#This Row],[Day High]]/Table2[[#This Row],[Close Price]])-1</f>
        <v>2.0251545512683933E-2</v>
      </c>
      <c r="AE643" s="1">
        <f>(Table2[[#This Row],[Close Price]]/Table2[[#This Row],[Current Week Low]])-1</f>
        <v>2.3453692592996678E-2</v>
      </c>
      <c r="AF643" s="1">
        <f>(Table2[[#This Row],[Current Week High]]/Table2[[#This Row],[Close Price]])-1</f>
        <v>2.8565337881048869E-2</v>
      </c>
      <c r="AG643" s="1">
        <f>(Table2[[#This Row],[Close Price]]/Table2[[#This Row],[Current Month Low]])-1</f>
        <v>2.3453692592996678E-2</v>
      </c>
      <c r="AH643" s="1">
        <f>(Table2[[#This Row],[Current Month High]]/Table2[[#This Row],[Close Price]])-1</f>
        <v>6.1287571946280206E-2</v>
      </c>
      <c r="AI643">
        <v>18.247708377744601</v>
      </c>
      <c r="AJ643">
        <v>34.779485706076699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-0.06</v>
      </c>
      <c r="AM643" t="s">
        <v>3227</v>
      </c>
      <c r="AN643">
        <v>-4.93</v>
      </c>
      <c r="AO643" t="s">
        <v>3227</v>
      </c>
      <c r="AP643">
        <v>-9.2053512696987999E-2</v>
      </c>
      <c r="AQ643">
        <f>(Table2[[#This Row],[Sharpe Ratio]]-AVERAGE(Table2[Sharpe Ratio]))/_xlfn.STDEV.P(Table2[Sharpe Ratio])</f>
        <v>-1.8063885363917684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565</v>
      </c>
      <c r="AT643">
        <f>_xlfn.RANK.AVG(Table2[[#This Row],[6M Return vs Nifty Z-Score]],Table2[6M Return vs Nifty Z-Score])</f>
        <v>491</v>
      </c>
      <c r="AU643">
        <f>_xlfn.RANK.AVG(Table2[[#This Row],[Sharpe Ratio Z-Score]],Table2[Sharpe Ratio Z-Score])</f>
        <v>715</v>
      </c>
      <c r="AV643">
        <f>(Table2[[#This Row],[Rank 1Y]]+Table2[[#This Row],[Rank 6M]]+Table2[[#This Row],[Rank Sharpe]])/3</f>
        <v>590.33333333333337</v>
      </c>
    </row>
    <row r="644" spans="1:48" x14ac:dyDescent="0.3">
      <c r="A644" t="s">
        <v>1517</v>
      </c>
      <c r="B644" t="s">
        <v>1518</v>
      </c>
      <c r="C644" t="s">
        <v>3177</v>
      </c>
      <c r="D644" t="s">
        <v>464</v>
      </c>
      <c r="E644">
        <v>6832.4065209199998</v>
      </c>
      <c r="F644">
        <v>1265.05</v>
      </c>
      <c r="G644">
        <v>-33.699980845846603</v>
      </c>
      <c r="H644">
        <f>(Table2[[#This Row],[1Y Return vs Nifty]]-AVERAGE(Table2[1Y Return vs Nifty]))/_xlfn.STDEV.P(Table2[1Y Return vs Nifty])</f>
        <v>-1.0309271832037326</v>
      </c>
      <c r="I644">
        <v>5.2569530385228997</v>
      </c>
      <c r="J644">
        <f>(Table2[[#This Row],[1M Return vs Nifty]]-AVERAGE(Table2[1M Return vs Nifty]))/_xlfn.STDEV.P(Table2[1M Return vs Nifty])</f>
        <v>0.62747331112820037</v>
      </c>
      <c r="K644">
        <v>7.6171380730405502</v>
      </c>
      <c r="L644">
        <f>(Table2[[#This Row],[6M Return vs Nifty]]-AVERAGE(Table2[6M Return vs Nifty]))/_xlfn.STDEV.P(Table2[6M Return vs Nifty])</f>
        <v>-0.38189641654630652</v>
      </c>
      <c r="M644">
        <v>4.7888778260995597</v>
      </c>
      <c r="N644">
        <f>(Table2[[#This Row],[1W Return vs Nifty]]-AVERAGE(Table2[1W Return vs Nifty]))/_xlfn.STDEV.P(Table2[1W Return vs Nifty])</f>
        <v>1.7894987810733864</v>
      </c>
      <c r="O644">
        <v>1174.57</v>
      </c>
      <c r="P644">
        <v>1136.45205098523</v>
      </c>
      <c r="Q644">
        <v>1125.0153388368601</v>
      </c>
      <c r="R644">
        <v>80.264523936882298</v>
      </c>
      <c r="S644" s="1">
        <f>(Table2[[#This Row],[Close Price]]-Table2[[#This Row],[20D EMA]])/Table2[[#This Row],[20D EMA]]</f>
        <v>7.7032445916377923E-2</v>
      </c>
      <c r="T644" s="1">
        <f>(Table2[[#This Row],[Close Price]]-Table2[[#This Row],[50D EMA]])/Table2[[#This Row],[50D EMA]]</f>
        <v>0.11315739093724533</v>
      </c>
      <c r="U644" s="1">
        <f>(Table2[[#This Row],[Close Price]]-Table2[[#This Row],[200D EMA]])/Table2[[#This Row],[200D EMA]]</f>
        <v>0.12447355722982409</v>
      </c>
      <c r="V644">
        <v>0.95499110203792104</v>
      </c>
      <c r="W644">
        <v>1227.55</v>
      </c>
      <c r="X644">
        <v>1292.0999999999999</v>
      </c>
      <c r="Y644">
        <v>1112</v>
      </c>
      <c r="Z644">
        <v>1292.0999999999999</v>
      </c>
      <c r="AA644">
        <v>1112</v>
      </c>
      <c r="AB644">
        <v>1292.0999999999999</v>
      </c>
      <c r="AC644" s="1">
        <f>(Table2[[#This Row],[Close Price]]/Table2[[#This Row],[Day Low]])-1</f>
        <v>3.0548653822654925E-2</v>
      </c>
      <c r="AD644" s="1">
        <f>(Table2[[#This Row],[Day High]]/Table2[[#This Row],[Close Price]])-1</f>
        <v>2.1382554049246938E-2</v>
      </c>
      <c r="AE644" s="1">
        <f>(Table2[[#This Row],[Close Price]]/Table2[[#This Row],[Current Week Low]])-1</f>
        <v>0.13763489208633084</v>
      </c>
      <c r="AF644" s="1">
        <f>(Table2[[#This Row],[Current Week High]]/Table2[[#This Row],[Close Price]])-1</f>
        <v>2.1382554049246938E-2</v>
      </c>
      <c r="AG644" s="1">
        <f>(Table2[[#This Row],[Close Price]]/Table2[[#This Row],[Current Month Low]])-1</f>
        <v>0.13763489208633084</v>
      </c>
      <c r="AH644" s="1">
        <f>(Table2[[#This Row],[Current Month High]]/Table2[[#This Row],[Close Price]])-1</f>
        <v>2.1382554049246938E-2</v>
      </c>
      <c r="AI644">
        <v>10.588514287972799</v>
      </c>
      <c r="AJ644">
        <v>35.5459123540126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7.0000000000000007E-2</v>
      </c>
      <c r="AM644" t="s">
        <v>3226</v>
      </c>
      <c r="AN644">
        <v>8.33</v>
      </c>
      <c r="AO644" t="s">
        <v>3226</v>
      </c>
      <c r="AP644">
        <v>-3.9179865555172E-2</v>
      </c>
      <c r="AQ644">
        <f>(Table2[[#This Row],[Sharpe Ratio]]-AVERAGE(Table2[Sharpe Ratio]))/_xlfn.STDEV.P(Table2[Sharpe Ratio])</f>
        <v>-1.1913660326138493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-0.18721754016230197</v>
      </c>
      <c r="AS644">
        <f>_xlfn.RANK.AVG(Table2[[#This Row],[1Y Return vs Nifty Z-Score]],Table2[1Y Return vs Nifty Z-Score])</f>
        <v>677</v>
      </c>
      <c r="AT644">
        <f>_xlfn.RANK.AVG(Table2[[#This Row],[6M Return vs Nifty Z-Score]],Table2[6M Return vs Nifty Z-Score])</f>
        <v>443</v>
      </c>
      <c r="AU644">
        <f>_xlfn.RANK.AVG(Table2[[#This Row],[Sharpe Ratio Z-Score]],Table2[Sharpe Ratio Z-Score])</f>
        <v>654</v>
      </c>
      <c r="AV644">
        <f>(Table2[[#This Row],[Rank 1Y]]+Table2[[#This Row],[Rank 6M]]+Table2[[#This Row],[Rank Sharpe]])/3</f>
        <v>591.33333333333337</v>
      </c>
    </row>
    <row r="645" spans="1:48" x14ac:dyDescent="0.3">
      <c r="A645" t="s">
        <v>104</v>
      </c>
      <c r="B645" t="s">
        <v>105</v>
      </c>
      <c r="C645" t="s">
        <v>3167</v>
      </c>
      <c r="D645" t="s">
        <v>21</v>
      </c>
      <c r="E645">
        <v>287701.35304121999</v>
      </c>
      <c r="F645">
        <v>550.6</v>
      </c>
      <c r="G645">
        <v>3.1047519131749999E-2</v>
      </c>
      <c r="H645">
        <f>(Table2[[#This Row],[1Y Return vs Nifty]]-AVERAGE(Table2[1Y Return vs Nifty]))/_xlfn.STDEV.P(Table2[1Y Return vs Nifty])</f>
        <v>-0.47618506755154949</v>
      </c>
      <c r="I645">
        <v>3.3620622535447402</v>
      </c>
      <c r="J645">
        <f>(Table2[[#This Row],[1M Return vs Nifty]]-AVERAGE(Table2[1M Return vs Nifty]))/_xlfn.STDEV.P(Table2[1M Return vs Nifty])</f>
        <v>0.44637485966949869</v>
      </c>
      <c r="K645">
        <v>-6.1094717143974</v>
      </c>
      <c r="L645">
        <f>(Table2[[#This Row],[6M Return vs Nifty]]-AVERAGE(Table2[6M Return vs Nifty]))/_xlfn.STDEV.P(Table2[6M Return vs Nifty])</f>
        <v>-0.77128965367109248</v>
      </c>
      <c r="M645">
        <v>-1.40291873133439</v>
      </c>
      <c r="N645">
        <f>(Table2[[#This Row],[1W Return vs Nifty]]-AVERAGE(Table2[1W Return vs Nifty]))/_xlfn.STDEV.P(Table2[1W Return vs Nifty])</f>
        <v>0.31199137684081785</v>
      </c>
      <c r="O645">
        <v>524.48</v>
      </c>
      <c r="P645">
        <v>516.44960226987405</v>
      </c>
      <c r="Q645">
        <v>484.63999613032502</v>
      </c>
      <c r="R645">
        <v>67.767026573476599</v>
      </c>
      <c r="S645" s="1">
        <f>(Table2[[#This Row],[Close Price]]-Table2[[#This Row],[20D EMA]])/Table2[[#This Row],[20D EMA]]</f>
        <v>4.9801708358755345E-2</v>
      </c>
      <c r="T645" s="1">
        <f>(Table2[[#This Row],[Close Price]]-Table2[[#This Row],[50D EMA]])/Table2[[#This Row],[50D EMA]]</f>
        <v>6.6125324872029753E-2</v>
      </c>
      <c r="U645" s="1">
        <f>(Table2[[#This Row],[Close Price]]-Table2[[#This Row],[200D EMA]])/Table2[[#This Row],[200D EMA]]</f>
        <v>0.13610103251143482</v>
      </c>
      <c r="V645">
        <v>0.92096603963781798</v>
      </c>
      <c r="W645">
        <v>530.85</v>
      </c>
      <c r="X645">
        <v>552.5</v>
      </c>
      <c r="Y645">
        <v>513.25</v>
      </c>
      <c r="Z645">
        <v>552.5</v>
      </c>
      <c r="AA645">
        <v>513.25</v>
      </c>
      <c r="AB645">
        <v>552.5</v>
      </c>
      <c r="AC645" s="1">
        <f>(Table2[[#This Row],[Close Price]]/Table2[[#This Row],[Day Low]])-1</f>
        <v>3.7204483375718134E-2</v>
      </c>
      <c r="AD645" s="1">
        <f>(Table2[[#This Row],[Day High]]/Table2[[#This Row],[Close Price]])-1</f>
        <v>3.4507809662185362E-3</v>
      </c>
      <c r="AE645" s="1">
        <f>(Table2[[#This Row],[Close Price]]/Table2[[#This Row],[Current Week Low]])-1</f>
        <v>7.2771553823672619E-2</v>
      </c>
      <c r="AF645" s="1">
        <f>(Table2[[#This Row],[Current Week High]]/Table2[[#This Row],[Close Price]])-1</f>
        <v>3.4507809662185362E-3</v>
      </c>
      <c r="AG645" s="1">
        <f>(Table2[[#This Row],[Close Price]]/Table2[[#This Row],[Current Month Low]])-1</f>
        <v>7.2771553823672619E-2</v>
      </c>
      <c r="AH645" s="1">
        <f>(Table2[[#This Row],[Current Month High]]/Table2[[#This Row],[Close Price]])-1</f>
        <v>3.4507809662185362E-3</v>
      </c>
      <c r="AI645">
        <v>5.3214674900108703</v>
      </c>
      <c r="AJ645">
        <v>46.8070923876816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-0.09</v>
      </c>
      <c r="AM645" t="s">
        <v>3227</v>
      </c>
      <c r="AN645">
        <v>2.99</v>
      </c>
      <c r="AO645" t="s">
        <v>3226</v>
      </c>
      <c r="AP645">
        <v>-0.103318511188533</v>
      </c>
      <c r="AQ645">
        <f>(Table2[[#This Row],[Sharpe Ratio]]-AVERAGE(Table2[Sharpe Ratio]))/_xlfn.STDEV.P(Table2[Sharpe Ratio])</f>
        <v>-1.9374221978061554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-2.4265306825184805</v>
      </c>
      <c r="AS645">
        <f>_xlfn.RANK.AVG(Table2[[#This Row],[1Y Return vs Nifty Z-Score]],Table2[1Y Return vs Nifty Z-Score])</f>
        <v>471</v>
      </c>
      <c r="AT645">
        <f>_xlfn.RANK.AVG(Table2[[#This Row],[6M Return vs Nifty Z-Score]],Table2[6M Return vs Nifty Z-Score])</f>
        <v>587</v>
      </c>
      <c r="AU645">
        <f>_xlfn.RANK.AVG(Table2[[#This Row],[Sharpe Ratio Z-Score]],Table2[Sharpe Ratio Z-Score])</f>
        <v>722</v>
      </c>
      <c r="AV645">
        <f>(Table2[[#This Row],[Rank 1Y]]+Table2[[#This Row],[Rank 6M]]+Table2[[#This Row],[Rank Sharpe]])/3</f>
        <v>593.33333333333337</v>
      </c>
    </row>
    <row r="646" spans="1:48" x14ac:dyDescent="0.3">
      <c r="A646" t="s">
        <v>174</v>
      </c>
      <c r="B646" t="s">
        <v>175</v>
      </c>
      <c r="C646" t="s">
        <v>3168</v>
      </c>
      <c r="D646" t="s">
        <v>40</v>
      </c>
      <c r="E646">
        <v>151779.60405142</v>
      </c>
      <c r="F646">
        <v>705.4</v>
      </c>
      <c r="G646">
        <v>-17.8506134404699</v>
      </c>
      <c r="H646">
        <f>(Table2[[#This Row],[1Y Return vs Nifty]]-AVERAGE(Table2[1Y Return vs Nifty]))/_xlfn.STDEV.P(Table2[1Y Return vs Nifty])</f>
        <v>-0.77026772417175871</v>
      </c>
      <c r="I646">
        <v>-3.7034697797419001</v>
      </c>
      <c r="J646">
        <f>(Table2[[#This Row],[1M Return vs Nifty]]-AVERAGE(Table2[1M Return vs Nifty]))/_xlfn.STDEV.P(Table2[1M Return vs Nifty])</f>
        <v>-0.22889197898094671</v>
      </c>
      <c r="K646">
        <v>0.360997386268467</v>
      </c>
      <c r="L646">
        <f>(Table2[[#This Row],[6M Return vs Nifty]]-AVERAGE(Table2[6M Return vs Nifty]))/_xlfn.STDEV.P(Table2[6M Return vs Nifty])</f>
        <v>-0.58773690846739457</v>
      </c>
      <c r="M646">
        <v>-6.5268624547740597</v>
      </c>
      <c r="N646">
        <f>(Table2[[#This Row],[1W Return vs Nifty]]-AVERAGE(Table2[1W Return vs Nifty]))/_xlfn.STDEV.P(Table2[1W Return vs Nifty])</f>
        <v>-0.91070137800489359</v>
      </c>
      <c r="O646">
        <v>720.79</v>
      </c>
      <c r="P646">
        <v>692.91359594773598</v>
      </c>
      <c r="Q646">
        <v>637.90477772813597</v>
      </c>
      <c r="R646">
        <v>36.452926224583301</v>
      </c>
      <c r="S646" s="1">
        <f>(Table2[[#This Row],[Close Price]]-Table2[[#This Row],[20D EMA]])/Table2[[#This Row],[20D EMA]]</f>
        <v>-2.1351572580085722E-2</v>
      </c>
      <c r="T646" s="1">
        <f>(Table2[[#This Row],[Close Price]]-Table2[[#This Row],[50D EMA]])/Table2[[#This Row],[50D EMA]]</f>
        <v>1.8020145838220494E-2</v>
      </c>
      <c r="U646" s="1">
        <f>(Table2[[#This Row],[Close Price]]-Table2[[#This Row],[200D EMA]])/Table2[[#This Row],[200D EMA]]</f>
        <v>0.10580767636236346</v>
      </c>
      <c r="V646">
        <v>0.73969714798452701</v>
      </c>
      <c r="W646">
        <v>703.15</v>
      </c>
      <c r="X646">
        <v>713.75</v>
      </c>
      <c r="Y646">
        <v>696</v>
      </c>
      <c r="Z646">
        <v>749</v>
      </c>
      <c r="AA646">
        <v>696</v>
      </c>
      <c r="AB646">
        <v>761.2</v>
      </c>
      <c r="AC646" s="1">
        <f>(Table2[[#This Row],[Close Price]]/Table2[[#This Row],[Day Low]])-1</f>
        <v>3.1998862262674344E-3</v>
      </c>
      <c r="AD646" s="1">
        <f>(Table2[[#This Row],[Day High]]/Table2[[#This Row],[Close Price]])-1</f>
        <v>1.1837255457896267E-2</v>
      </c>
      <c r="AE646" s="1">
        <f>(Table2[[#This Row],[Close Price]]/Table2[[#This Row],[Current Week Low]])-1</f>
        <v>1.3505747126436818E-2</v>
      </c>
      <c r="AF646" s="1">
        <f>(Table2[[#This Row],[Current Week High]]/Table2[[#This Row],[Close Price]])-1</f>
        <v>6.1808902750212669E-2</v>
      </c>
      <c r="AG646" s="1">
        <f>(Table2[[#This Row],[Close Price]]/Table2[[#This Row],[Current Month Low]])-1</f>
        <v>1.3505747126436818E-2</v>
      </c>
      <c r="AH646" s="1">
        <f>(Table2[[#This Row],[Current Month High]]/Table2[[#This Row],[Close Price]])-1</f>
        <v>7.9104054437198812E-2</v>
      </c>
      <c r="AI646">
        <v>7.9104054437198803</v>
      </c>
      <c r="AJ646">
        <v>37.935080172076603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0.18</v>
      </c>
      <c r="AM646" t="s">
        <v>3226</v>
      </c>
      <c r="AN646">
        <v>-4.95</v>
      </c>
      <c r="AO646" t="s">
        <v>3227</v>
      </c>
      <c r="AP646">
        <v>-6.3704744189344006E-2</v>
      </c>
      <c r="AQ646">
        <f>(Table2[[#This Row],[Sharpe Ratio]]-AVERAGE(Table2[Sharpe Ratio]))/_xlfn.STDEV.P(Table2[Sharpe Ratio])</f>
        <v>-1.4766376769545919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-3.9742356665795859</v>
      </c>
      <c r="AS646">
        <f>_xlfn.RANK.AVG(Table2[[#This Row],[1Y Return vs Nifty Z-Score]],Table2[1Y Return vs Nifty Z-Score])</f>
        <v>589</v>
      </c>
      <c r="AT646">
        <f>_xlfn.RANK.AVG(Table2[[#This Row],[6M Return vs Nifty Z-Score]],Table2[6M Return vs Nifty Z-Score])</f>
        <v>522</v>
      </c>
      <c r="AU646">
        <f>_xlfn.RANK.AVG(Table2[[#This Row],[Sharpe Ratio Z-Score]],Table2[Sharpe Ratio Z-Score])</f>
        <v>682</v>
      </c>
      <c r="AV646">
        <f>(Table2[[#This Row],[Rank 1Y]]+Table2[[#This Row],[Rank 6M]]+Table2[[#This Row],[Rank Sharpe]])/3</f>
        <v>597.66666666666663</v>
      </c>
    </row>
    <row r="647" spans="1:48" x14ac:dyDescent="0.3">
      <c r="A647" t="s">
        <v>527</v>
      </c>
      <c r="B647" t="s">
        <v>528</v>
      </c>
      <c r="C647" t="s">
        <v>3180</v>
      </c>
      <c r="D647" t="s">
        <v>438</v>
      </c>
      <c r="E647">
        <v>40492.22151042</v>
      </c>
      <c r="F647">
        <v>1459.05</v>
      </c>
      <c r="G647">
        <v>-36.956904624362103</v>
      </c>
      <c r="H647">
        <f>(Table2[[#This Row],[1Y Return vs Nifty]]-AVERAGE(Table2[1Y Return vs Nifty]))/_xlfn.STDEV.P(Table2[1Y Return vs Nifty])</f>
        <v>-1.0844907083907522</v>
      </c>
      <c r="I647">
        <v>-5.9784787844076996</v>
      </c>
      <c r="J647">
        <f>(Table2[[#This Row],[1M Return vs Nifty]]-AVERAGE(Table2[1M Return vs Nifty]))/_xlfn.STDEV.P(Table2[1M Return vs Nifty])</f>
        <v>-0.44631907877251986</v>
      </c>
      <c r="K647">
        <v>-17.506799937083301</v>
      </c>
      <c r="L647">
        <f>(Table2[[#This Row],[6M Return vs Nifty]]-AVERAGE(Table2[6M Return vs Nifty]))/_xlfn.STDEV.P(Table2[6M Return vs Nifty])</f>
        <v>-1.0946063793542882</v>
      </c>
      <c r="M647">
        <v>-3.17636519372736</v>
      </c>
      <c r="N647">
        <f>(Table2[[#This Row],[1W Return vs Nifty]]-AVERAGE(Table2[1W Return vs Nifty]))/_xlfn.STDEV.P(Table2[1W Return vs Nifty])</f>
        <v>-0.11119440694429809</v>
      </c>
      <c r="O647">
        <v>1433.88</v>
      </c>
      <c r="P647">
        <v>1462.0243444303801</v>
      </c>
      <c r="Q647">
        <v>1502.00847021853</v>
      </c>
      <c r="R647">
        <v>60.2540893162465</v>
      </c>
      <c r="S647" s="1">
        <f>(Table2[[#This Row],[Close Price]]-Table2[[#This Row],[20D EMA]])/Table2[[#This Row],[20D EMA]]</f>
        <v>1.7553770189973946E-2</v>
      </c>
      <c r="T647" s="1">
        <f>(Table2[[#This Row],[Close Price]]-Table2[[#This Row],[50D EMA]])/Table2[[#This Row],[50D EMA]]</f>
        <v>-2.0344014391490712E-3</v>
      </c>
      <c r="U647" s="1">
        <f>(Table2[[#This Row],[Close Price]]-Table2[[#This Row],[200D EMA]])/Table2[[#This Row],[200D EMA]]</f>
        <v>-2.8600684397125872E-2</v>
      </c>
      <c r="V647">
        <v>0.80215748794724395</v>
      </c>
      <c r="W647">
        <v>1423.95</v>
      </c>
      <c r="X647">
        <v>1486.35</v>
      </c>
      <c r="Y647">
        <v>1382.45</v>
      </c>
      <c r="Z647">
        <v>1486.35</v>
      </c>
      <c r="AA647">
        <v>1382.45</v>
      </c>
      <c r="AB647">
        <v>1486.35</v>
      </c>
      <c r="AC647" s="1">
        <f>(Table2[[#This Row],[Close Price]]/Table2[[#This Row],[Day Low]])-1</f>
        <v>2.464974191509528E-2</v>
      </c>
      <c r="AD647" s="1">
        <f>(Table2[[#This Row],[Day High]]/Table2[[#This Row],[Close Price]])-1</f>
        <v>1.8710804975840434E-2</v>
      </c>
      <c r="AE647" s="1">
        <f>(Table2[[#This Row],[Close Price]]/Table2[[#This Row],[Current Week Low]])-1</f>
        <v>5.5408875547035885E-2</v>
      </c>
      <c r="AF647" s="1">
        <f>(Table2[[#This Row],[Current Week High]]/Table2[[#This Row],[Close Price]])-1</f>
        <v>1.8710804975840434E-2</v>
      </c>
      <c r="AG647" s="1">
        <f>(Table2[[#This Row],[Close Price]]/Table2[[#This Row],[Current Month Low]])-1</f>
        <v>5.5408875547035885E-2</v>
      </c>
      <c r="AH647" s="1">
        <f>(Table2[[#This Row],[Current Month High]]/Table2[[#This Row],[Close Price]])-1</f>
        <v>1.8710804975840434E-2</v>
      </c>
      <c r="AI647">
        <v>22.5694801411877</v>
      </c>
      <c r="AJ647">
        <v>11.804597701149399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-0.05</v>
      </c>
      <c r="AM647" t="s">
        <v>3227</v>
      </c>
      <c r="AN647">
        <v>-1.1200000000000001</v>
      </c>
      <c r="AO647" t="s">
        <v>3227</v>
      </c>
      <c r="AP647">
        <v>3.5961537157406E-2</v>
      </c>
      <c r="AQ647">
        <f>(Table2[[#This Row],[Sharpe Ratio]]-AVERAGE(Table2[Sharpe Ratio]))/_xlfn.STDEV.P(Table2[Sharpe Ratio])</f>
        <v>-0.31732657946771281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686</v>
      </c>
      <c r="AT647">
        <f>_xlfn.RANK.AVG(Table2[[#This Row],[6M Return vs Nifty Z-Score]],Table2[6M Return vs Nifty Z-Score])</f>
        <v>684</v>
      </c>
      <c r="AU647">
        <f>_xlfn.RANK.AVG(Table2[[#This Row],[Sharpe Ratio Z-Score]],Table2[Sharpe Ratio Z-Score])</f>
        <v>425</v>
      </c>
      <c r="AV647">
        <f>(Table2[[#This Row],[Rank 1Y]]+Table2[[#This Row],[Rank 6M]]+Table2[[#This Row],[Rank Sharpe]])/3</f>
        <v>598.33333333333337</v>
      </c>
    </row>
    <row r="648" spans="1:48" x14ac:dyDescent="0.3">
      <c r="A648" t="s">
        <v>314</v>
      </c>
      <c r="B648" t="s">
        <v>315</v>
      </c>
      <c r="C648" t="s">
        <v>3166</v>
      </c>
      <c r="D648" t="s">
        <v>190</v>
      </c>
      <c r="E648">
        <v>88067.292396225006</v>
      </c>
      <c r="F648">
        <v>800.75</v>
      </c>
      <c r="G648">
        <v>-0.54500611460546999</v>
      </c>
      <c r="H648">
        <f>(Table2[[#This Row],[1Y Return vs Nifty]]-AVERAGE(Table2[1Y Return vs Nifty]))/_xlfn.STDEV.P(Table2[1Y Return vs Nifty])</f>
        <v>-0.48565887333211388</v>
      </c>
      <c r="I648">
        <v>-11.687973295158599</v>
      </c>
      <c r="J648">
        <f>(Table2[[#This Row],[1M Return vs Nifty]]-AVERAGE(Table2[1M Return vs Nifty]))/_xlfn.STDEV.P(Table2[1M Return vs Nifty])</f>
        <v>-0.9919867355609101</v>
      </c>
      <c r="K648">
        <v>-23.544928582843902</v>
      </c>
      <c r="L648">
        <f>(Table2[[#This Row],[6M Return vs Nifty]]-AVERAGE(Table2[6M Return vs Nifty]))/_xlfn.STDEV.P(Table2[6M Return vs Nifty])</f>
        <v>-1.2658945922457447</v>
      </c>
      <c r="M648">
        <v>-6.5611239371151502</v>
      </c>
      <c r="N648">
        <f>(Table2[[#This Row],[1W Return vs Nifty]]-AVERAGE(Table2[1W Return vs Nifty]))/_xlfn.STDEV.P(Table2[1W Return vs Nifty])</f>
        <v>-0.9188769686221544</v>
      </c>
      <c r="O648">
        <v>834.77</v>
      </c>
      <c r="P648">
        <v>861.98136512230803</v>
      </c>
      <c r="Q648">
        <v>924.81247783231697</v>
      </c>
      <c r="R648">
        <v>20.954228694410801</v>
      </c>
      <c r="S648" s="1">
        <f>(Table2[[#This Row],[Close Price]]-Table2[[#This Row],[20D EMA]])/Table2[[#This Row],[20D EMA]]</f>
        <v>-4.0753740551289559E-2</v>
      </c>
      <c r="T648" s="1">
        <f>(Table2[[#This Row],[Close Price]]-Table2[[#This Row],[50D EMA]])/Table2[[#This Row],[50D EMA]]</f>
        <v>-7.1035601928145869E-2</v>
      </c>
      <c r="U648" s="1">
        <f>(Table2[[#This Row],[Close Price]]-Table2[[#This Row],[200D EMA]])/Table2[[#This Row],[200D EMA]]</f>
        <v>-0.13414879319438794</v>
      </c>
      <c r="V648">
        <v>0.59792279601059695</v>
      </c>
      <c r="W648">
        <v>798</v>
      </c>
      <c r="X648">
        <v>809.75</v>
      </c>
      <c r="Y648">
        <v>798</v>
      </c>
      <c r="Z648">
        <v>830.4</v>
      </c>
      <c r="AA648">
        <v>798</v>
      </c>
      <c r="AB648">
        <v>858.95</v>
      </c>
      <c r="AC648" s="1">
        <f>(Table2[[#This Row],[Close Price]]/Table2[[#This Row],[Day Low]])-1</f>
        <v>3.4461152882205859E-3</v>
      </c>
      <c r="AD648" s="1">
        <f>(Table2[[#This Row],[Day High]]/Table2[[#This Row],[Close Price]])-1</f>
        <v>1.1239463003434258E-2</v>
      </c>
      <c r="AE648" s="1">
        <f>(Table2[[#This Row],[Close Price]]/Table2[[#This Row],[Current Week Low]])-1</f>
        <v>3.4461152882205859E-3</v>
      </c>
      <c r="AF648" s="1">
        <f>(Table2[[#This Row],[Current Week High]]/Table2[[#This Row],[Close Price]])-1</f>
        <v>3.7027786450202882E-2</v>
      </c>
      <c r="AG648" s="1">
        <f>(Table2[[#This Row],[Close Price]]/Table2[[#This Row],[Current Month Low]])-1</f>
        <v>3.4461152882205859E-3</v>
      </c>
      <c r="AH648" s="1">
        <f>(Table2[[#This Row],[Current Month High]]/Table2[[#This Row],[Close Price]])-1</f>
        <v>7.2681860755541727E-2</v>
      </c>
      <c r="AI648">
        <v>57.277552294723698</v>
      </c>
      <c r="AJ648">
        <v>53.400383141762397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-0.13</v>
      </c>
      <c r="AM648" t="s">
        <v>3227</v>
      </c>
      <c r="AN648">
        <v>-5.66</v>
      </c>
      <c r="AO648" t="s">
        <v>3227</v>
      </c>
      <c r="AP648">
        <v>-1.5846642061475999E-2</v>
      </c>
      <c r="AQ648">
        <f>(Table2[[#This Row],[Sharpe Ratio]]-AVERAGE(Table2[Sharpe Ratio]))/_xlfn.STDEV.P(Table2[Sharpe Ratio])</f>
        <v>-0.91995563613008979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477</v>
      </c>
      <c r="AT648">
        <f>_xlfn.RANK.AVG(Table2[[#This Row],[6M Return vs Nifty Z-Score]],Table2[6M Return vs Nifty Z-Score])</f>
        <v>710</v>
      </c>
      <c r="AU648">
        <f>_xlfn.RANK.AVG(Table2[[#This Row],[Sharpe Ratio Z-Score]],Table2[Sharpe Ratio Z-Score])</f>
        <v>609</v>
      </c>
      <c r="AV648">
        <f>(Table2[[#This Row],[Rank 1Y]]+Table2[[#This Row],[Rank 6M]]+Table2[[#This Row],[Rank Sharpe]])/3</f>
        <v>598.66666666666663</v>
      </c>
    </row>
    <row r="649" spans="1:48" x14ac:dyDescent="0.3">
      <c r="A649" t="s">
        <v>2068</v>
      </c>
      <c r="B649" t="s">
        <v>2069</v>
      </c>
      <c r="C649" t="s">
        <v>3175</v>
      </c>
      <c r="D649" t="s">
        <v>127</v>
      </c>
      <c r="E649">
        <v>3157.2931552499999</v>
      </c>
      <c r="F649">
        <v>1084.55</v>
      </c>
      <c r="G649">
        <v>-24.914142267704101</v>
      </c>
      <c r="H649">
        <f>(Table2[[#This Row],[1Y Return vs Nifty]]-AVERAGE(Table2[1Y Return vs Nifty]))/_xlfn.STDEV.P(Table2[1Y Return vs Nifty])</f>
        <v>-0.88643485916662434</v>
      </c>
      <c r="I649">
        <v>0.72950081687416202</v>
      </c>
      <c r="J649">
        <f>(Table2[[#This Row],[1M Return vs Nifty]]-AVERAGE(Table2[1M Return vs Nifty]))/_xlfn.STDEV.P(Table2[1M Return vs Nifty])</f>
        <v>0.19477576840238284</v>
      </c>
      <c r="K649">
        <v>-3.0082334731499798</v>
      </c>
      <c r="L649">
        <f>(Table2[[#This Row],[6M Return vs Nifty]]-AVERAGE(Table2[6M Return vs Nifty]))/_xlfn.STDEV.P(Table2[6M Return vs Nifty])</f>
        <v>-0.68331445684137992</v>
      </c>
      <c r="M649">
        <v>-5.2753950395866296</v>
      </c>
      <c r="N649">
        <f>(Table2[[#This Row],[1W Return vs Nifty]]-AVERAGE(Table2[1W Return vs Nifty]))/_xlfn.STDEV.P(Table2[1W Return vs Nifty])</f>
        <v>-0.61207199718726546</v>
      </c>
      <c r="O649">
        <v>1100.08</v>
      </c>
      <c r="P649">
        <v>1117.46932467025</v>
      </c>
      <c r="Q649">
        <v>1123.3453880821701</v>
      </c>
      <c r="R649">
        <v>42.666181221104502</v>
      </c>
      <c r="S649" s="1">
        <f>(Table2[[#This Row],[Close Price]]-Table2[[#This Row],[20D EMA]])/Table2[[#This Row],[20D EMA]]</f>
        <v>-1.411715511599154E-2</v>
      </c>
      <c r="T649" s="1">
        <f>(Table2[[#This Row],[Close Price]]-Table2[[#This Row],[50D EMA]])/Table2[[#This Row],[50D EMA]]</f>
        <v>-2.945881729680954E-2</v>
      </c>
      <c r="U649" s="1">
        <f>(Table2[[#This Row],[Close Price]]-Table2[[#This Row],[200D EMA]])/Table2[[#This Row],[200D EMA]]</f>
        <v>-3.453558317304662E-2</v>
      </c>
      <c r="V649">
        <v>0.57793022389043702</v>
      </c>
      <c r="W649">
        <v>1074.55</v>
      </c>
      <c r="X649">
        <v>1104.8499999999999</v>
      </c>
      <c r="Y649">
        <v>1060</v>
      </c>
      <c r="Z649">
        <v>1117.0999999999999</v>
      </c>
      <c r="AA649">
        <v>1060</v>
      </c>
      <c r="AB649">
        <v>1167.55</v>
      </c>
      <c r="AC649" s="1">
        <f>(Table2[[#This Row],[Close Price]]/Table2[[#This Row],[Day Low]])-1</f>
        <v>9.3062212088781404E-3</v>
      </c>
      <c r="AD649" s="1">
        <f>(Table2[[#This Row],[Day High]]/Table2[[#This Row],[Close Price]])-1</f>
        <v>1.8717440413074549E-2</v>
      </c>
      <c r="AE649" s="1">
        <f>(Table2[[#This Row],[Close Price]]/Table2[[#This Row],[Current Week Low]])-1</f>
        <v>2.3160377358490525E-2</v>
      </c>
      <c r="AF649" s="1">
        <f>(Table2[[#This Row],[Current Week High]]/Table2[[#This Row],[Close Price]])-1</f>
        <v>3.0012447558895428E-2</v>
      </c>
      <c r="AG649" s="1">
        <f>(Table2[[#This Row],[Close Price]]/Table2[[#This Row],[Current Month Low]])-1</f>
        <v>2.3160377358490525E-2</v>
      </c>
      <c r="AH649" s="1">
        <f>(Table2[[#This Row],[Current Month High]]/Table2[[#This Row],[Close Price]])-1</f>
        <v>7.6529436171684173E-2</v>
      </c>
      <c r="AI649">
        <v>25.305426213636999</v>
      </c>
      <c r="AJ649">
        <v>13.565445026178001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-7.0000000000000007E-2</v>
      </c>
      <c r="AM649" t="s">
        <v>3227</v>
      </c>
      <c r="AN649">
        <v>-5.12</v>
      </c>
      <c r="AO649" t="s">
        <v>3227</v>
      </c>
      <c r="AP649">
        <v>-1.4109659658445999E-2</v>
      </c>
      <c r="AQ649">
        <f>(Table2[[#This Row],[Sharpe Ratio]]-AVERAGE(Table2[Sharpe Ratio]))/_xlfn.STDEV.P(Table2[Sharpe Ratio])</f>
        <v>-0.89975118033258494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633</v>
      </c>
      <c r="AT649">
        <f>_xlfn.RANK.AVG(Table2[[#This Row],[6M Return vs Nifty Z-Score]],Table2[6M Return vs Nifty Z-Score])</f>
        <v>558</v>
      </c>
      <c r="AU649">
        <f>_xlfn.RANK.AVG(Table2[[#This Row],[Sharpe Ratio Z-Score]],Table2[Sharpe Ratio Z-Score])</f>
        <v>606</v>
      </c>
      <c r="AV649">
        <f>(Table2[[#This Row],[Rank 1Y]]+Table2[[#This Row],[Rank 6M]]+Table2[[#This Row],[Rank Sharpe]])/3</f>
        <v>599</v>
      </c>
    </row>
    <row r="650" spans="1:48" x14ac:dyDescent="0.3">
      <c r="A650" t="s">
        <v>49</v>
      </c>
      <c r="B650" t="s">
        <v>50</v>
      </c>
      <c r="C650" t="s">
        <v>3168</v>
      </c>
      <c r="D650" t="s">
        <v>51</v>
      </c>
      <c r="E650">
        <v>469959.28076825</v>
      </c>
      <c r="F650">
        <v>7598.5</v>
      </c>
      <c r="G650">
        <v>-24.700372590047898</v>
      </c>
      <c r="H650">
        <f>(Table2[[#This Row],[1Y Return vs Nifty]]-AVERAGE(Table2[1Y Return vs Nifty]))/_xlfn.STDEV.P(Table2[1Y Return vs Nifty])</f>
        <v>-0.88291919276113728</v>
      </c>
      <c r="I650">
        <v>6.7457874863039402</v>
      </c>
      <c r="J650">
        <f>(Table2[[#This Row],[1M Return vs Nifty]]-AVERAGE(Table2[1M Return vs Nifty]))/_xlfn.STDEV.P(Table2[1M Return vs Nifty])</f>
        <v>0.76976415718064217</v>
      </c>
      <c r="K650">
        <v>2.4251126892396799</v>
      </c>
      <c r="L650">
        <f>(Table2[[#This Row],[6M Return vs Nifty]]-AVERAGE(Table2[6M Return vs Nifty]))/_xlfn.STDEV.P(Table2[6M Return vs Nifty])</f>
        <v>-0.52918257115692979</v>
      </c>
      <c r="M650">
        <v>2.5910192223959499E-2</v>
      </c>
      <c r="N650">
        <f>(Table2[[#This Row],[1W Return vs Nifty]]-AVERAGE(Table2[1W Return vs Nifty]))/_xlfn.STDEV.P(Table2[1W Return vs Nifty])</f>
        <v>0.6529433597357488</v>
      </c>
      <c r="O650">
        <v>7167.8</v>
      </c>
      <c r="P650">
        <v>7011.1777457499202</v>
      </c>
      <c r="Q650">
        <v>6986.0248052631696</v>
      </c>
      <c r="R650">
        <v>78.022858564004096</v>
      </c>
      <c r="S650" s="1">
        <f>(Table2[[#This Row],[Close Price]]-Table2[[#This Row],[20D EMA]])/Table2[[#This Row],[20D EMA]]</f>
        <v>6.0088172103016244E-2</v>
      </c>
      <c r="T650" s="1">
        <f>(Table2[[#This Row],[Close Price]]-Table2[[#This Row],[50D EMA]])/Table2[[#This Row],[50D EMA]]</f>
        <v>8.3769414433417622E-2</v>
      </c>
      <c r="U650" s="1">
        <f>(Table2[[#This Row],[Close Price]]-Table2[[#This Row],[200D EMA]])/Table2[[#This Row],[200D EMA]]</f>
        <v>8.7671488694887043E-2</v>
      </c>
      <c r="V650">
        <v>1.3793567613286699</v>
      </c>
      <c r="W650">
        <v>7352</v>
      </c>
      <c r="X650">
        <v>7660</v>
      </c>
      <c r="Y650">
        <v>7193</v>
      </c>
      <c r="Z650">
        <v>7660</v>
      </c>
      <c r="AA650">
        <v>7193</v>
      </c>
      <c r="AB650">
        <v>7660</v>
      </c>
      <c r="AC650" s="1">
        <f>(Table2[[#This Row],[Close Price]]/Table2[[#This Row],[Day Low]])-1</f>
        <v>3.3528291621327533E-2</v>
      </c>
      <c r="AD650" s="1">
        <f>(Table2[[#This Row],[Day High]]/Table2[[#This Row],[Close Price]])-1</f>
        <v>8.093702704481176E-3</v>
      </c>
      <c r="AE650" s="1">
        <f>(Table2[[#This Row],[Close Price]]/Table2[[#This Row],[Current Week Low]])-1</f>
        <v>5.637425274572494E-2</v>
      </c>
      <c r="AF650" s="1">
        <f>(Table2[[#This Row],[Current Week High]]/Table2[[#This Row],[Close Price]])-1</f>
        <v>8.093702704481176E-3</v>
      </c>
      <c r="AG650" s="1">
        <f>(Table2[[#This Row],[Close Price]]/Table2[[#This Row],[Current Month Low]])-1</f>
        <v>5.637425274572494E-2</v>
      </c>
      <c r="AH650" s="1">
        <f>(Table2[[#This Row],[Current Month High]]/Table2[[#This Row],[Close Price]])-1</f>
        <v>8.093702704481176E-3</v>
      </c>
      <c r="AI650">
        <v>7.8107521221293599</v>
      </c>
      <c r="AJ650">
        <v>22.798086557419399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0.04</v>
      </c>
      <c r="AM650" t="s">
        <v>3226</v>
      </c>
      <c r="AN650">
        <v>10.119999999999999</v>
      </c>
      <c r="AO650" t="s">
        <v>3226</v>
      </c>
      <c r="AP650">
        <v>-5.2587978593255001E-2</v>
      </c>
      <c r="AQ650">
        <f>(Table2[[#This Row],[Sharpe Ratio]]-AVERAGE(Table2[Sharpe Ratio]))/_xlfn.STDEV.P(Table2[Sharpe Ratio])</f>
        <v>-1.3473282500395025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-1.3367224970411788</v>
      </c>
      <c r="AS650">
        <f>_xlfn.RANK.AVG(Table2[[#This Row],[1Y Return vs Nifty Z-Score]],Table2[1Y Return vs Nifty Z-Score])</f>
        <v>631</v>
      </c>
      <c r="AT650">
        <f>_xlfn.RANK.AVG(Table2[[#This Row],[6M Return vs Nifty Z-Score]],Table2[6M Return vs Nifty Z-Score])</f>
        <v>498</v>
      </c>
      <c r="AU650">
        <f>_xlfn.RANK.AVG(Table2[[#This Row],[Sharpe Ratio Z-Score]],Table2[Sharpe Ratio Z-Score])</f>
        <v>669</v>
      </c>
      <c r="AV650">
        <f>(Table2[[#This Row],[Rank 1Y]]+Table2[[#This Row],[Rank 6M]]+Table2[[#This Row],[Rank Sharpe]])/3</f>
        <v>599.33333333333337</v>
      </c>
    </row>
    <row r="651" spans="1:48" x14ac:dyDescent="0.3">
      <c r="A651" t="s">
        <v>1436</v>
      </c>
      <c r="B651" t="s">
        <v>1437</v>
      </c>
      <c r="C651" t="s">
        <v>3182</v>
      </c>
      <c r="D651" t="s">
        <v>438</v>
      </c>
      <c r="E651">
        <v>7752.1124132199902</v>
      </c>
      <c r="F651">
        <v>490.3</v>
      </c>
      <c r="G651">
        <v>-26.675708857802402</v>
      </c>
      <c r="H651">
        <f>(Table2[[#This Row],[1Y Return vs Nifty]]-AVERAGE(Table2[1Y Return vs Nifty]))/_xlfn.STDEV.P(Table2[1Y Return vs Nifty])</f>
        <v>-0.91540566807525348</v>
      </c>
      <c r="I651">
        <v>-7.6805211277388201</v>
      </c>
      <c r="J651">
        <f>(Table2[[#This Row],[1M Return vs Nifty]]-AVERAGE(Table2[1M Return vs Nifty]))/_xlfn.STDEV.P(Table2[1M Return vs Nifty])</f>
        <v>-0.60898662412023685</v>
      </c>
      <c r="K651">
        <v>-1.8784897396787199</v>
      </c>
      <c r="L651">
        <f>(Table2[[#This Row],[6M Return vs Nifty]]-AVERAGE(Table2[6M Return vs Nifty]))/_xlfn.STDEV.P(Table2[6M Return vs Nifty])</f>
        <v>-0.65126615239402785</v>
      </c>
      <c r="M651">
        <v>-5.4160527516128303</v>
      </c>
      <c r="N651">
        <f>(Table2[[#This Row],[1W Return vs Nifty]]-AVERAGE(Table2[1W Return vs Nifty]))/_xlfn.STDEV.P(Table2[1W Return vs Nifty])</f>
        <v>-0.64563621543206706</v>
      </c>
      <c r="O651">
        <v>500.63</v>
      </c>
      <c r="P651">
        <v>509.698973897923</v>
      </c>
      <c r="Q651">
        <v>495.94071059023202</v>
      </c>
      <c r="R651">
        <v>35.330812008503301</v>
      </c>
      <c r="S651" s="1">
        <f>(Table2[[#This Row],[Close Price]]-Table2[[#This Row],[20D EMA]])/Table2[[#This Row],[20D EMA]]</f>
        <v>-2.0634001158540208E-2</v>
      </c>
      <c r="T651" s="1">
        <f>(Table2[[#This Row],[Close Price]]-Table2[[#This Row],[50D EMA]])/Table2[[#This Row],[50D EMA]]</f>
        <v>-3.8059668336330614E-2</v>
      </c>
      <c r="U651" s="1">
        <f>(Table2[[#This Row],[Close Price]]-Table2[[#This Row],[200D EMA]])/Table2[[#This Row],[200D EMA]]</f>
        <v>-1.1373759947068768E-2</v>
      </c>
      <c r="V651">
        <v>0.37335733143576999</v>
      </c>
      <c r="W651">
        <v>489.1</v>
      </c>
      <c r="X651">
        <v>495.7</v>
      </c>
      <c r="Y651">
        <v>487.45</v>
      </c>
      <c r="Z651">
        <v>510</v>
      </c>
      <c r="AA651">
        <v>487.45</v>
      </c>
      <c r="AB651">
        <v>516.65</v>
      </c>
      <c r="AC651" s="1">
        <f>(Table2[[#This Row],[Close Price]]/Table2[[#This Row],[Day Low]])-1</f>
        <v>2.4534859946840903E-3</v>
      </c>
      <c r="AD651" s="1">
        <f>(Table2[[#This Row],[Day High]]/Table2[[#This Row],[Close Price]])-1</f>
        <v>1.1013665102998171E-2</v>
      </c>
      <c r="AE651" s="1">
        <f>(Table2[[#This Row],[Close Price]]/Table2[[#This Row],[Current Week Low]])-1</f>
        <v>5.84675351318098E-3</v>
      </c>
      <c r="AF651" s="1">
        <f>(Table2[[#This Row],[Current Week High]]/Table2[[#This Row],[Close Price]])-1</f>
        <v>4.0179481949826679E-2</v>
      </c>
      <c r="AG651" s="1">
        <f>(Table2[[#This Row],[Close Price]]/Table2[[#This Row],[Current Month Low]])-1</f>
        <v>5.84675351318098E-3</v>
      </c>
      <c r="AH651" s="1">
        <f>(Table2[[#This Row],[Current Month High]]/Table2[[#This Row],[Close Price]])-1</f>
        <v>5.3742606567407591E-2</v>
      </c>
      <c r="AI651">
        <v>29.288190903528399</v>
      </c>
      <c r="AJ651">
        <v>21.722939424031701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-0.13</v>
      </c>
      <c r="AM651" t="s">
        <v>3227</v>
      </c>
      <c r="AN651">
        <v>-1.87</v>
      </c>
      <c r="AO651" t="s">
        <v>3227</v>
      </c>
      <c r="AP651">
        <v>-1.8745786787613999E-2</v>
      </c>
      <c r="AQ651">
        <f>(Table2[[#This Row],[Sharpe Ratio]]-AVERAGE(Table2[Sharpe Ratio]))/_xlfn.STDEV.P(Table2[Sharpe Ratio])</f>
        <v>-0.95367828143014899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647</v>
      </c>
      <c r="AT651">
        <f>_xlfn.RANK.AVG(Table2[[#This Row],[6M Return vs Nifty Z-Score]],Table2[6M Return vs Nifty Z-Score])</f>
        <v>541</v>
      </c>
      <c r="AU651">
        <f>_xlfn.RANK.AVG(Table2[[#This Row],[Sharpe Ratio Z-Score]],Table2[Sharpe Ratio Z-Score])</f>
        <v>614</v>
      </c>
      <c r="AV651">
        <f>(Table2[[#This Row],[Rank 1Y]]+Table2[[#This Row],[Rank 6M]]+Table2[[#This Row],[Rank Sharpe]])/3</f>
        <v>600.66666666666663</v>
      </c>
    </row>
    <row r="652" spans="1:48" x14ac:dyDescent="0.3">
      <c r="A652" t="s">
        <v>1641</v>
      </c>
      <c r="B652" t="s">
        <v>1642</v>
      </c>
      <c r="C652" t="s">
        <v>3180</v>
      </c>
      <c r="D652" t="s">
        <v>261</v>
      </c>
      <c r="E652">
        <v>5579.1858234000001</v>
      </c>
      <c r="F652">
        <v>703.5</v>
      </c>
      <c r="G652">
        <v>-21.978938202273302</v>
      </c>
      <c r="H652">
        <f>(Table2[[#This Row],[1Y Return vs Nifty]]-AVERAGE(Table2[1Y Return vs Nifty]))/_xlfn.STDEV.P(Table2[1Y Return vs Nifty])</f>
        <v>-0.83816235186238353</v>
      </c>
      <c r="I652">
        <v>-13.2889483363048</v>
      </c>
      <c r="J652">
        <f>(Table2[[#This Row],[1M Return vs Nifty]]-AVERAGE(Table2[1M Return vs Nifty]))/_xlfn.STDEV.P(Table2[1M Return vs Nifty])</f>
        <v>-1.1449950794053549</v>
      </c>
      <c r="K652">
        <v>-11.4465549685378</v>
      </c>
      <c r="L652">
        <f>(Table2[[#This Row],[6M Return vs Nifty]]-AVERAGE(Table2[6M Return vs Nifty]))/_xlfn.STDEV.P(Table2[6M Return vs Nifty])</f>
        <v>-0.92269077582116077</v>
      </c>
      <c r="M652">
        <v>-1.77740692263367</v>
      </c>
      <c r="N652">
        <f>(Table2[[#This Row],[1W Return vs Nifty]]-AVERAGE(Table2[1W Return vs Nifty]))/_xlfn.STDEV.P(Table2[1W Return vs Nifty])</f>
        <v>0.22262973998631899</v>
      </c>
      <c r="O652">
        <v>735.27</v>
      </c>
      <c r="P652">
        <v>746.08906656018496</v>
      </c>
      <c r="Q652">
        <v>705.14456229366999</v>
      </c>
      <c r="R652">
        <v>30.665773636104099</v>
      </c>
      <c r="S652" s="1">
        <f>(Table2[[#This Row],[Close Price]]-Table2[[#This Row],[20D EMA]])/Table2[[#This Row],[20D EMA]]</f>
        <v>-4.3208617242645533E-2</v>
      </c>
      <c r="T652" s="1">
        <f>(Table2[[#This Row],[Close Price]]-Table2[[#This Row],[50D EMA]])/Table2[[#This Row],[50D EMA]]</f>
        <v>-5.7083086281561821E-2</v>
      </c>
      <c r="U652" s="1">
        <f>(Table2[[#This Row],[Close Price]]-Table2[[#This Row],[200D EMA]])/Table2[[#This Row],[200D EMA]]</f>
        <v>-2.332234241898734E-3</v>
      </c>
      <c r="V652">
        <v>0.77713876189016995</v>
      </c>
      <c r="W652">
        <v>700.2</v>
      </c>
      <c r="X652">
        <v>721.95</v>
      </c>
      <c r="Y652">
        <v>695</v>
      </c>
      <c r="Z652">
        <v>724.65</v>
      </c>
      <c r="AA652">
        <v>694.95</v>
      </c>
      <c r="AB652">
        <v>750.8</v>
      </c>
      <c r="AC652" s="1">
        <f>(Table2[[#This Row],[Close Price]]/Table2[[#This Row],[Day Low]])-1</f>
        <v>4.7129391602398485E-3</v>
      </c>
      <c r="AD652" s="1">
        <f>(Table2[[#This Row],[Day High]]/Table2[[#This Row],[Close Price]])-1</f>
        <v>2.6226012793177045E-2</v>
      </c>
      <c r="AE652" s="1">
        <f>(Table2[[#This Row],[Close Price]]/Table2[[#This Row],[Current Week Low]])-1</f>
        <v>1.2230215827338187E-2</v>
      </c>
      <c r="AF652" s="1">
        <f>(Table2[[#This Row],[Current Week High]]/Table2[[#This Row],[Close Price]])-1</f>
        <v>3.0063965884861377E-2</v>
      </c>
      <c r="AG652" s="1">
        <f>(Table2[[#This Row],[Close Price]]/Table2[[#This Row],[Current Month Low]])-1</f>
        <v>1.2303043384416013E-2</v>
      </c>
      <c r="AH652" s="1">
        <f>(Table2[[#This Row],[Current Month High]]/Table2[[#This Row],[Close Price]])-1</f>
        <v>6.7235252309879145E-2</v>
      </c>
      <c r="AI652">
        <v>25.6289978678038</v>
      </c>
      <c r="AJ652">
        <v>21.167757492249301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-0.08</v>
      </c>
      <c r="AM652" t="s">
        <v>3227</v>
      </c>
      <c r="AN652">
        <v>-8.9600000000000009</v>
      </c>
      <c r="AO652" t="s">
        <v>3227</v>
      </c>
      <c r="AQ652">
        <f>(Table2[[#This Row],[Sharpe Ratio]]-AVERAGE(Table2[Sharpe Ratio]))/_xlfn.STDEV.P(Table2[Sharpe Ratio])</f>
        <v>-0.73562862250492922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615</v>
      </c>
      <c r="AT652">
        <f>_xlfn.RANK.AVG(Table2[[#This Row],[6M Return vs Nifty Z-Score]],Table2[6M Return vs Nifty Z-Score])</f>
        <v>637</v>
      </c>
      <c r="AU652">
        <f>_xlfn.RANK.AVG(Table2[[#This Row],[Sharpe Ratio Z-Score]],Table2[Sharpe Ratio Z-Score])</f>
        <v>551.5</v>
      </c>
      <c r="AV652">
        <f>(Table2[[#This Row],[Rank 1Y]]+Table2[[#This Row],[Rank 6M]]+Table2[[#This Row],[Rank Sharpe]])/3</f>
        <v>601.16666666666663</v>
      </c>
    </row>
    <row r="653" spans="1:48" x14ac:dyDescent="0.3">
      <c r="A653" t="s">
        <v>1569</v>
      </c>
      <c r="B653" t="s">
        <v>1570</v>
      </c>
      <c r="C653" t="s">
        <v>3170</v>
      </c>
      <c r="D653" t="s">
        <v>979</v>
      </c>
      <c r="E653">
        <v>6350.7539583600001</v>
      </c>
      <c r="F653">
        <v>138.46</v>
      </c>
      <c r="G653">
        <v>-26.836176687379201</v>
      </c>
      <c r="H653">
        <f>(Table2[[#This Row],[1Y Return vs Nifty]]-AVERAGE(Table2[1Y Return vs Nifty]))/_xlfn.STDEV.P(Table2[1Y Return vs Nifty])</f>
        <v>-0.91804472972230278</v>
      </c>
      <c r="I653">
        <v>3.9646800530638102</v>
      </c>
      <c r="J653">
        <f>(Table2[[#This Row],[1M Return vs Nifty]]-AVERAGE(Table2[1M Return vs Nifty]))/_xlfn.STDEV.P(Table2[1M Return vs Nifty])</f>
        <v>0.50396823189945117</v>
      </c>
      <c r="K653">
        <v>-38.678538229320502</v>
      </c>
      <c r="L653">
        <f>(Table2[[#This Row],[6M Return vs Nifty]]-AVERAGE(Table2[6M Return vs Nifty]))/_xlfn.STDEV.P(Table2[6M Return vs Nifty])</f>
        <v>-1.6952012703606409</v>
      </c>
      <c r="M653">
        <v>-5.3652365235694699</v>
      </c>
      <c r="N653">
        <f>(Table2[[#This Row],[1W Return vs Nifty]]-AVERAGE(Table2[1W Return vs Nifty]))/_xlfn.STDEV.P(Table2[1W Return vs Nifty])</f>
        <v>-0.63351027548995242</v>
      </c>
      <c r="O653">
        <v>140.21</v>
      </c>
      <c r="P653">
        <v>140.03401298039299</v>
      </c>
      <c r="Q653">
        <v>151.17137451104301</v>
      </c>
      <c r="R653">
        <v>39.423422699630798</v>
      </c>
      <c r="S653" s="1">
        <f>(Table2[[#This Row],[Close Price]]-Table2[[#This Row],[20D EMA]])/Table2[[#This Row],[20D EMA]]</f>
        <v>-1.2481278082875686E-2</v>
      </c>
      <c r="T653" s="1">
        <f>(Table2[[#This Row],[Close Price]]-Table2[[#This Row],[50D EMA]])/Table2[[#This Row],[50D EMA]]</f>
        <v>-1.1240219050305773E-2</v>
      </c>
      <c r="U653" s="1">
        <f>(Table2[[#This Row],[Close Price]]-Table2[[#This Row],[200D EMA]])/Table2[[#This Row],[200D EMA]]</f>
        <v>-8.4085856546302976E-2</v>
      </c>
      <c r="V653">
        <v>1.1766057731386499</v>
      </c>
      <c r="W653">
        <v>138.05000000000001</v>
      </c>
      <c r="X653">
        <v>141.9</v>
      </c>
      <c r="Y653">
        <v>138</v>
      </c>
      <c r="Z653">
        <v>144.9</v>
      </c>
      <c r="AA653">
        <v>138</v>
      </c>
      <c r="AB653">
        <v>151.91</v>
      </c>
      <c r="AC653" s="1">
        <f>(Table2[[#This Row],[Close Price]]/Table2[[#This Row],[Day Low]])-1</f>
        <v>2.9699384281056673E-3</v>
      </c>
      <c r="AD653" s="1">
        <f>(Table2[[#This Row],[Day High]]/Table2[[#This Row],[Close Price]])-1</f>
        <v>2.4844720496894457E-2</v>
      </c>
      <c r="AE653" s="1">
        <f>(Table2[[#This Row],[Close Price]]/Table2[[#This Row],[Current Week Low]])-1</f>
        <v>3.3333333333334103E-3</v>
      </c>
      <c r="AF653" s="1">
        <f>(Table2[[#This Row],[Current Week High]]/Table2[[#This Row],[Close Price]])-1</f>
        <v>4.6511627906976827E-2</v>
      </c>
      <c r="AG653" s="1">
        <f>(Table2[[#This Row],[Close Price]]/Table2[[#This Row],[Current Month Low]])-1</f>
        <v>3.3333333333334103E-3</v>
      </c>
      <c r="AH653" s="1">
        <f>(Table2[[#This Row],[Current Month High]]/Table2[[#This Row],[Close Price]])-1</f>
        <v>9.7139968221868989E-2</v>
      </c>
      <c r="AI653">
        <v>52.101690018777902</v>
      </c>
      <c r="AJ653">
        <v>10.768000000000001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-0.12</v>
      </c>
      <c r="AM653" t="s">
        <v>3227</v>
      </c>
      <c r="AN653">
        <v>-2.73</v>
      </c>
      <c r="AO653" t="s">
        <v>3227</v>
      </c>
      <c r="AP653">
        <v>3.6901317031134001E-2</v>
      </c>
      <c r="AQ653">
        <f>(Table2[[#This Row],[Sharpe Ratio]]-AVERAGE(Table2[Sharpe Ratio]))/_xlfn.STDEV.P(Table2[Sharpe Ratio])</f>
        <v>-0.30639512680302267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649</v>
      </c>
      <c r="AT653">
        <f>_xlfn.RANK.AVG(Table2[[#This Row],[6M Return vs Nifty Z-Score]],Table2[6M Return vs Nifty Z-Score])</f>
        <v>734</v>
      </c>
      <c r="AU653">
        <f>_xlfn.RANK.AVG(Table2[[#This Row],[Sharpe Ratio Z-Score]],Table2[Sharpe Ratio Z-Score])</f>
        <v>421</v>
      </c>
      <c r="AV653">
        <f>(Table2[[#This Row],[Rank 1Y]]+Table2[[#This Row],[Rank 6M]]+Table2[[#This Row],[Rank Sharpe]])/3</f>
        <v>601.33333333333337</v>
      </c>
    </row>
    <row r="654" spans="1:48" x14ac:dyDescent="0.3">
      <c r="A654" t="s">
        <v>87</v>
      </c>
      <c r="B654" t="s">
        <v>88</v>
      </c>
      <c r="C654" t="s">
        <v>3178</v>
      </c>
      <c r="D654" t="s">
        <v>89</v>
      </c>
      <c r="E654">
        <v>321925.70888719498</v>
      </c>
      <c r="F654">
        <v>3358.05</v>
      </c>
      <c r="G654">
        <v>-23.890457648858199</v>
      </c>
      <c r="H654">
        <f>(Table2[[#This Row],[1Y Return vs Nifty]]-AVERAGE(Table2[1Y Return vs Nifty]))/_xlfn.STDEV.P(Table2[1Y Return vs Nifty])</f>
        <v>-0.86959929266463232</v>
      </c>
      <c r="I654">
        <v>5.56520366066081</v>
      </c>
      <c r="J654">
        <f>(Table2[[#This Row],[1M Return vs Nifty]]-AVERAGE(Table2[1M Return vs Nifty]))/_xlfn.STDEV.P(Table2[1M Return vs Nifty])</f>
        <v>0.65693343134879678</v>
      </c>
      <c r="K654">
        <v>2.1393088746432398</v>
      </c>
      <c r="L654">
        <f>(Table2[[#This Row],[6M Return vs Nifty]]-AVERAGE(Table2[6M Return vs Nifty]))/_xlfn.STDEV.P(Table2[6M Return vs Nifty])</f>
        <v>-0.53729018653113292</v>
      </c>
      <c r="M654">
        <v>2.3757825023912602</v>
      </c>
      <c r="N654">
        <f>(Table2[[#This Row],[1W Return vs Nifty]]-AVERAGE(Table2[1W Return vs Nifty]))/_xlfn.STDEV.P(Table2[1W Return vs Nifty])</f>
        <v>1.2136778259069292</v>
      </c>
      <c r="O654">
        <v>3221.34</v>
      </c>
      <c r="P654">
        <v>3112.3238629192401</v>
      </c>
      <c r="Q654">
        <v>3029.2938682741001</v>
      </c>
      <c r="R654">
        <v>78.453958078763094</v>
      </c>
      <c r="S654" s="1">
        <f>(Table2[[#This Row],[Close Price]]-Table2[[#This Row],[20D EMA]])/Table2[[#This Row],[20D EMA]]</f>
        <v>4.2438860846728391E-2</v>
      </c>
      <c r="T654" s="1">
        <f>(Table2[[#This Row],[Close Price]]-Table2[[#This Row],[50D EMA]])/Table2[[#This Row],[50D EMA]]</f>
        <v>7.8952624438729968E-2</v>
      </c>
      <c r="U654" s="1">
        <f>(Table2[[#This Row],[Close Price]]-Table2[[#This Row],[200D EMA]])/Table2[[#This Row],[200D EMA]]</f>
        <v>0.10852566506306123</v>
      </c>
      <c r="V654">
        <v>1.06612654568165</v>
      </c>
      <c r="W654">
        <v>3320.9</v>
      </c>
      <c r="X654">
        <v>3369.7</v>
      </c>
      <c r="Y654">
        <v>3258</v>
      </c>
      <c r="Z654">
        <v>3393</v>
      </c>
      <c r="AA654">
        <v>3139.6</v>
      </c>
      <c r="AB654">
        <v>3393</v>
      </c>
      <c r="AC654" s="1">
        <f>(Table2[[#This Row],[Close Price]]/Table2[[#This Row],[Day Low]])-1</f>
        <v>1.1186726489806897E-2</v>
      </c>
      <c r="AD654" s="1">
        <f>(Table2[[#This Row],[Day High]]/Table2[[#This Row],[Close Price]])-1</f>
        <v>3.4692753234764062E-3</v>
      </c>
      <c r="AE654" s="1">
        <f>(Table2[[#This Row],[Close Price]]/Table2[[#This Row],[Current Week Low]])-1</f>
        <v>3.0709023941068114E-2</v>
      </c>
      <c r="AF654" s="1">
        <f>(Table2[[#This Row],[Current Week High]]/Table2[[#This Row],[Close Price]])-1</f>
        <v>1.0407825970429219E-2</v>
      </c>
      <c r="AG654" s="1">
        <f>(Table2[[#This Row],[Close Price]]/Table2[[#This Row],[Current Month Low]])-1</f>
        <v>6.9578927251879419E-2</v>
      </c>
      <c r="AH654" s="1">
        <f>(Table2[[#This Row],[Current Month High]]/Table2[[#This Row],[Close Price]])-1</f>
        <v>1.0407825970429219E-2</v>
      </c>
      <c r="AI654">
        <v>1.9326692574559401</v>
      </c>
      <c r="AJ654">
        <v>25.764952623497202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0.14000000000000001</v>
      </c>
      <c r="AM654" t="s">
        <v>3226</v>
      </c>
      <c r="AN654">
        <v>7.44</v>
      </c>
      <c r="AO654" t="s">
        <v>3226</v>
      </c>
      <c r="AP654">
        <v>-5.6245134271978997E-2</v>
      </c>
      <c r="AQ654">
        <f>(Table2[[#This Row],[Sharpe Ratio]]-AVERAGE(Table2[Sharpe Ratio]))/_xlfn.STDEV.P(Table2[Sharpe Ratio])</f>
        <v>-1.3898680248388775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-0.92614624677891655</v>
      </c>
      <c r="AS654">
        <f>_xlfn.RANK.AVG(Table2[[#This Row],[1Y Return vs Nifty Z-Score]],Table2[1Y Return vs Nifty Z-Score])</f>
        <v>625</v>
      </c>
      <c r="AT654">
        <f>_xlfn.RANK.AVG(Table2[[#This Row],[6M Return vs Nifty Z-Score]],Table2[6M Return vs Nifty Z-Score])</f>
        <v>505</v>
      </c>
      <c r="AU654">
        <f>_xlfn.RANK.AVG(Table2[[#This Row],[Sharpe Ratio Z-Score]],Table2[Sharpe Ratio Z-Score])</f>
        <v>674</v>
      </c>
      <c r="AV654">
        <f>(Table2[[#This Row],[Rank 1Y]]+Table2[[#This Row],[Rank 6M]]+Table2[[#This Row],[Rank Sharpe]])/3</f>
        <v>601.33333333333337</v>
      </c>
    </row>
    <row r="655" spans="1:48" x14ac:dyDescent="0.3">
      <c r="A655" t="s">
        <v>1975</v>
      </c>
      <c r="B655" t="s">
        <v>1976</v>
      </c>
      <c r="C655" t="s">
        <v>3180</v>
      </c>
      <c r="D655" t="s">
        <v>138</v>
      </c>
      <c r="E655">
        <v>3564.0871653899999</v>
      </c>
      <c r="F655">
        <v>541.29999999999995</v>
      </c>
      <c r="G655">
        <v>-30.484102083296399</v>
      </c>
      <c r="H655">
        <f>(Table2[[#This Row],[1Y Return vs Nifty]]-AVERAGE(Table2[1Y Return vs Nifty]))/_xlfn.STDEV.P(Table2[1Y Return vs Nifty])</f>
        <v>-0.97803868632439439</v>
      </c>
      <c r="I655">
        <v>7.8959800150105002</v>
      </c>
      <c r="J655">
        <f>(Table2[[#This Row],[1M Return vs Nifty]]-AVERAGE(Table2[1M Return vs Nifty]))/_xlfn.STDEV.P(Table2[1M Return vs Nifty])</f>
        <v>0.87969032679390946</v>
      </c>
      <c r="K655">
        <v>-6.25668494804105</v>
      </c>
      <c r="L655">
        <f>(Table2[[#This Row],[6M Return vs Nifty]]-AVERAGE(Table2[6M Return vs Nifty]))/_xlfn.STDEV.P(Table2[6M Return vs Nifty])</f>
        <v>-0.7754657640496776</v>
      </c>
      <c r="M655">
        <v>0.73876420723090697</v>
      </c>
      <c r="N655">
        <f>(Table2[[#This Row],[1W Return vs Nifty]]-AVERAGE(Table2[1W Return vs Nifty]))/_xlfn.STDEV.P(Table2[1W Return vs Nifty])</f>
        <v>0.82304699210479637</v>
      </c>
      <c r="O655">
        <v>517.65</v>
      </c>
      <c r="P655">
        <v>514.306270894043</v>
      </c>
      <c r="Q655">
        <v>512.45517192646696</v>
      </c>
      <c r="R655">
        <v>68.065534589402802</v>
      </c>
      <c r="S655" s="1">
        <f>(Table2[[#This Row],[Close Price]]-Table2[[#This Row],[20D EMA]])/Table2[[#This Row],[20D EMA]]</f>
        <v>4.5687240413406702E-2</v>
      </c>
      <c r="T655" s="1">
        <f>(Table2[[#This Row],[Close Price]]-Table2[[#This Row],[50D EMA]])/Table2[[#This Row],[50D EMA]]</f>
        <v>5.2485708679057087E-2</v>
      </c>
      <c r="U655" s="1">
        <f>(Table2[[#This Row],[Close Price]]-Table2[[#This Row],[200D EMA]])/Table2[[#This Row],[200D EMA]]</f>
        <v>5.6287514798800758E-2</v>
      </c>
      <c r="V655">
        <v>1.5179097482719099</v>
      </c>
      <c r="W655">
        <v>534.95000000000005</v>
      </c>
      <c r="X655">
        <v>555.54999999999995</v>
      </c>
      <c r="Y655">
        <v>489.85</v>
      </c>
      <c r="Z655">
        <v>555.54999999999995</v>
      </c>
      <c r="AA655">
        <v>489.85</v>
      </c>
      <c r="AB655">
        <v>555.54999999999995</v>
      </c>
      <c r="AC655" s="1">
        <f>(Table2[[#This Row],[Close Price]]/Table2[[#This Row],[Day Low]])-1</f>
        <v>1.1870268249368987E-2</v>
      </c>
      <c r="AD655" s="1">
        <f>(Table2[[#This Row],[Day High]]/Table2[[#This Row],[Close Price]])-1</f>
        <v>2.6325512654720162E-2</v>
      </c>
      <c r="AE655" s="1">
        <f>(Table2[[#This Row],[Close Price]]/Table2[[#This Row],[Current Week Low]])-1</f>
        <v>0.10503215269980593</v>
      </c>
      <c r="AF655" s="1">
        <f>(Table2[[#This Row],[Current Week High]]/Table2[[#This Row],[Close Price]])-1</f>
        <v>2.6325512654720162E-2</v>
      </c>
      <c r="AG655" s="1">
        <f>(Table2[[#This Row],[Close Price]]/Table2[[#This Row],[Current Month Low]])-1</f>
        <v>0.10503215269980593</v>
      </c>
      <c r="AH655" s="1">
        <f>(Table2[[#This Row],[Current Month High]]/Table2[[#This Row],[Close Price]])-1</f>
        <v>2.6325512654720162E-2</v>
      </c>
      <c r="AI655">
        <v>13.8001108442638</v>
      </c>
      <c r="AJ655">
        <v>27.364705882352901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-0.14000000000000001</v>
      </c>
      <c r="AM655" t="s">
        <v>3227</v>
      </c>
      <c r="AN655">
        <v>1.48</v>
      </c>
      <c r="AO655" t="s">
        <v>3226</v>
      </c>
      <c r="AQ655">
        <f>(Table2[[#This Row],[Sharpe Ratio]]-AVERAGE(Table2[Sharpe Ratio]))/_xlfn.STDEV.P(Table2[Sharpe Ratio])</f>
        <v>-0.73562862250492922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-0.78639575398029515</v>
      </c>
      <c r="AS655">
        <f>_xlfn.RANK.AVG(Table2[[#This Row],[1Y Return vs Nifty Z-Score]],Table2[1Y Return vs Nifty Z-Score])</f>
        <v>665</v>
      </c>
      <c r="AT655">
        <f>_xlfn.RANK.AVG(Table2[[#This Row],[6M Return vs Nifty Z-Score]],Table2[6M Return vs Nifty Z-Score])</f>
        <v>589</v>
      </c>
      <c r="AU655">
        <f>_xlfn.RANK.AVG(Table2[[#This Row],[Sharpe Ratio Z-Score]],Table2[Sharpe Ratio Z-Score])</f>
        <v>551.5</v>
      </c>
      <c r="AV655">
        <f>(Table2[[#This Row],[Rank 1Y]]+Table2[[#This Row],[Rank 6M]]+Table2[[#This Row],[Rank Sharpe]])/3</f>
        <v>601.83333333333337</v>
      </c>
    </row>
    <row r="656" spans="1:48" x14ac:dyDescent="0.3">
      <c r="A656" t="s">
        <v>1512</v>
      </c>
      <c r="B656" t="s">
        <v>1513</v>
      </c>
      <c r="C656" t="s">
        <v>3177</v>
      </c>
      <c r="D656" t="s">
        <v>1514</v>
      </c>
      <c r="E656">
        <v>6881.1736819799999</v>
      </c>
      <c r="F656">
        <v>505.3</v>
      </c>
      <c r="G656">
        <v>-18.863971579637099</v>
      </c>
      <c r="H656">
        <f>(Table2[[#This Row],[1Y Return vs Nifty]]-AVERAGE(Table2[1Y Return vs Nifty]))/_xlfn.STDEV.P(Table2[1Y Return vs Nifty])</f>
        <v>-0.78693346089203697</v>
      </c>
      <c r="I656">
        <v>6.3038883755468698</v>
      </c>
      <c r="J656">
        <f>(Table2[[#This Row],[1M Return vs Nifty]]-AVERAGE(Table2[1M Return vs Nifty]))/_xlfn.STDEV.P(Table2[1M Return vs Nifty])</f>
        <v>0.72753098717765152</v>
      </c>
      <c r="K656">
        <v>-13.053839180964699</v>
      </c>
      <c r="L656">
        <f>(Table2[[#This Row],[6M Return vs Nifty]]-AVERAGE(Table2[6M Return vs Nifty]))/_xlfn.STDEV.P(Table2[6M Return vs Nifty])</f>
        <v>-0.9682858362292478</v>
      </c>
      <c r="M656">
        <v>-1.1378426231163199</v>
      </c>
      <c r="N656">
        <f>(Table2[[#This Row],[1W Return vs Nifty]]-AVERAGE(Table2[1W Return vs Nifty]))/_xlfn.STDEV.P(Table2[1W Return vs Nifty])</f>
        <v>0.37524473294586136</v>
      </c>
      <c r="O656">
        <v>495.93</v>
      </c>
      <c r="P656">
        <v>482.02506903573601</v>
      </c>
      <c r="Q656">
        <v>456.49110522974598</v>
      </c>
      <c r="R656">
        <v>54.192653699476999</v>
      </c>
      <c r="S656" s="1">
        <f>(Table2[[#This Row],[Close Price]]-Table2[[#This Row],[20D EMA]])/Table2[[#This Row],[20D EMA]]</f>
        <v>1.8893795495332013E-2</v>
      </c>
      <c r="T656" s="1">
        <f>(Table2[[#This Row],[Close Price]]-Table2[[#This Row],[50D EMA]])/Table2[[#This Row],[50D EMA]]</f>
        <v>4.8285727152789358E-2</v>
      </c>
      <c r="U656" s="1">
        <f>(Table2[[#This Row],[Close Price]]-Table2[[#This Row],[200D EMA]])/Table2[[#This Row],[200D EMA]]</f>
        <v>0.10692189663956136</v>
      </c>
      <c r="V656">
        <v>1.0896826967402</v>
      </c>
      <c r="W656">
        <v>504.1</v>
      </c>
      <c r="X656">
        <v>527.85</v>
      </c>
      <c r="Y656">
        <v>495.6</v>
      </c>
      <c r="Z656">
        <v>527.85</v>
      </c>
      <c r="AA656">
        <v>487.25</v>
      </c>
      <c r="AB656">
        <v>532.79999999999995</v>
      </c>
      <c r="AC656" s="1">
        <f>(Table2[[#This Row],[Close Price]]/Table2[[#This Row],[Day Low]])-1</f>
        <v>2.3804800634794621E-3</v>
      </c>
      <c r="AD656" s="1">
        <f>(Table2[[#This Row],[Day High]]/Table2[[#This Row],[Close Price]])-1</f>
        <v>4.4626954284583409E-2</v>
      </c>
      <c r="AE656" s="1">
        <f>(Table2[[#This Row],[Close Price]]/Table2[[#This Row],[Current Week Low]])-1</f>
        <v>1.9572235673930516E-2</v>
      </c>
      <c r="AF656" s="1">
        <f>(Table2[[#This Row],[Current Week High]]/Table2[[#This Row],[Close Price]])-1</f>
        <v>4.4626954284583409E-2</v>
      </c>
      <c r="AG656" s="1">
        <f>(Table2[[#This Row],[Close Price]]/Table2[[#This Row],[Current Month Low]])-1</f>
        <v>3.7044638276038988E-2</v>
      </c>
      <c r="AH656" s="1">
        <f>(Table2[[#This Row],[Current Month High]]/Table2[[#This Row],[Close Price]])-1</f>
        <v>5.4423114981199117E-2</v>
      </c>
      <c r="AI656">
        <v>14.1698001187413</v>
      </c>
      <c r="AJ656">
        <v>47.619047619047599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-0.1</v>
      </c>
      <c r="AM656" t="s">
        <v>3227</v>
      </c>
      <c r="AN656">
        <v>5.48</v>
      </c>
      <c r="AO656" t="s">
        <v>3226</v>
      </c>
      <c r="AQ656">
        <f>(Table2[[#This Row],[Sharpe Ratio]]-AVERAGE(Table2[Sharpe Ratio]))/_xlfn.STDEV.P(Table2[Sharpe Ratio])</f>
        <v>-0.73562862250492922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-1.3880721995027012</v>
      </c>
      <c r="AS656">
        <f>_xlfn.RANK.AVG(Table2[[#This Row],[1Y Return vs Nifty Z-Score]],Table2[1Y Return vs Nifty Z-Score])</f>
        <v>601</v>
      </c>
      <c r="AT656">
        <f>_xlfn.RANK.AVG(Table2[[#This Row],[6M Return vs Nifty Z-Score]],Table2[6M Return vs Nifty Z-Score])</f>
        <v>659</v>
      </c>
      <c r="AU656">
        <f>_xlfn.RANK.AVG(Table2[[#This Row],[Sharpe Ratio Z-Score]],Table2[Sharpe Ratio Z-Score])</f>
        <v>551.5</v>
      </c>
      <c r="AV656">
        <f>(Table2[[#This Row],[Rank 1Y]]+Table2[[#This Row],[Rank 6M]]+Table2[[#This Row],[Rank Sharpe]])/3</f>
        <v>603.83333333333337</v>
      </c>
    </row>
    <row r="657" spans="1:48" x14ac:dyDescent="0.3">
      <c r="A657" t="s">
        <v>474</v>
      </c>
      <c r="B657" t="s">
        <v>475</v>
      </c>
      <c r="C657" t="s">
        <v>3170</v>
      </c>
      <c r="D657" t="s">
        <v>118</v>
      </c>
      <c r="E657">
        <v>46840.416924199999</v>
      </c>
      <c r="F657">
        <v>360.4</v>
      </c>
      <c r="G657">
        <v>-24.041132080861999</v>
      </c>
      <c r="H657">
        <f>(Table2[[#This Row],[1Y Return vs Nifty]]-AVERAGE(Table2[1Y Return vs Nifty]))/_xlfn.STDEV.P(Table2[1Y Return vs Nifty])</f>
        <v>-0.87207729162393066</v>
      </c>
      <c r="I657">
        <v>-7.9793620438019399</v>
      </c>
      <c r="J657">
        <f>(Table2[[#This Row],[1M Return vs Nifty]]-AVERAGE(Table2[1M Return vs Nifty]))/_xlfn.STDEV.P(Table2[1M Return vs Nifty])</f>
        <v>-0.63754744016333909</v>
      </c>
      <c r="K657">
        <v>-6.8941885189515704</v>
      </c>
      <c r="L657">
        <f>(Table2[[#This Row],[6M Return vs Nifty]]-AVERAGE(Table2[6M Return vs Nifty]))/_xlfn.STDEV.P(Table2[6M Return vs Nifty])</f>
        <v>-0.79355031537003617</v>
      </c>
      <c r="M657">
        <v>-3.8596621864221201</v>
      </c>
      <c r="N657">
        <f>(Table2[[#This Row],[1W Return vs Nifty]]-AVERAGE(Table2[1W Return vs Nifty]))/_xlfn.STDEV.P(Table2[1W Return vs Nifty])</f>
        <v>-0.27424504283514389</v>
      </c>
      <c r="O657">
        <v>364.53</v>
      </c>
      <c r="P657">
        <v>358.913986702145</v>
      </c>
      <c r="Q657">
        <v>358.175678290002</v>
      </c>
      <c r="R657">
        <v>43.618152937245902</v>
      </c>
      <c r="S657" s="1">
        <f>(Table2[[#This Row],[Close Price]]-Table2[[#This Row],[20D EMA]])/Table2[[#This Row],[20D EMA]]</f>
        <v>-1.1329657367020535E-2</v>
      </c>
      <c r="T657" s="1">
        <f>(Table2[[#This Row],[Close Price]]-Table2[[#This Row],[50D EMA]])/Table2[[#This Row],[50D EMA]]</f>
        <v>4.140304788646177E-3</v>
      </c>
      <c r="U657" s="1">
        <f>(Table2[[#This Row],[Close Price]]-Table2[[#This Row],[200D EMA]])/Table2[[#This Row],[200D EMA]]</f>
        <v>6.2101416841515034E-3</v>
      </c>
      <c r="V657">
        <v>0.53145907045061103</v>
      </c>
      <c r="W657">
        <v>354.5</v>
      </c>
      <c r="X657">
        <v>369.85</v>
      </c>
      <c r="Y657">
        <v>354.5</v>
      </c>
      <c r="Z657">
        <v>369.85</v>
      </c>
      <c r="AA657">
        <v>354.5</v>
      </c>
      <c r="AB657">
        <v>380.3</v>
      </c>
      <c r="AC657" s="1">
        <f>(Table2[[#This Row],[Close Price]]/Table2[[#This Row],[Day Low]])-1</f>
        <v>1.6643159379407635E-2</v>
      </c>
      <c r="AD657" s="1">
        <f>(Table2[[#This Row],[Day High]]/Table2[[#This Row],[Close Price]])-1</f>
        <v>2.6220865704772667E-2</v>
      </c>
      <c r="AE657" s="1">
        <f>(Table2[[#This Row],[Close Price]]/Table2[[#This Row],[Current Week Low]])-1</f>
        <v>1.6643159379407635E-2</v>
      </c>
      <c r="AF657" s="1">
        <f>(Table2[[#This Row],[Current Week High]]/Table2[[#This Row],[Close Price]])-1</f>
        <v>2.6220865704772667E-2</v>
      </c>
      <c r="AG657" s="1">
        <f>(Table2[[#This Row],[Close Price]]/Table2[[#This Row],[Current Month Low]])-1</f>
        <v>1.6643159379407635E-2</v>
      </c>
      <c r="AH657" s="1">
        <f>(Table2[[#This Row],[Current Month High]]/Table2[[#This Row],[Close Price]])-1</f>
        <v>5.521642619311895E-2</v>
      </c>
      <c r="AI657">
        <v>13.901220865704699</v>
      </c>
      <c r="AJ657">
        <v>26.102169349195201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-7.0000000000000007E-2</v>
      </c>
      <c r="AM657" t="s">
        <v>3227</v>
      </c>
      <c r="AN657">
        <v>-1.84</v>
      </c>
      <c r="AO657" t="s">
        <v>3227</v>
      </c>
      <c r="AP657">
        <v>-7.3288793388800004E-3</v>
      </c>
      <c r="AQ657">
        <f>(Table2[[#This Row],[Sharpe Ratio]]-AVERAGE(Table2[Sharpe Ratio]))/_xlfn.STDEV.P(Table2[Sharpe Ratio])</f>
        <v>-0.82087762582778623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-3.3982977158202359</v>
      </c>
      <c r="AS657">
        <f>_xlfn.RANK.AVG(Table2[[#This Row],[1Y Return vs Nifty Z-Score]],Table2[1Y Return vs Nifty Z-Score])</f>
        <v>626</v>
      </c>
      <c r="AT657">
        <f>_xlfn.RANK.AVG(Table2[[#This Row],[6M Return vs Nifty Z-Score]],Table2[6M Return vs Nifty Z-Score])</f>
        <v>592</v>
      </c>
      <c r="AU657">
        <f>_xlfn.RANK.AVG(Table2[[#This Row],[Sharpe Ratio Z-Score]],Table2[Sharpe Ratio Z-Score])</f>
        <v>596</v>
      </c>
      <c r="AV657">
        <f>(Table2[[#This Row],[Rank 1Y]]+Table2[[#This Row],[Rank 6M]]+Table2[[#This Row],[Rank Sharpe]])/3</f>
        <v>604.66666666666663</v>
      </c>
    </row>
    <row r="658" spans="1:48" x14ac:dyDescent="0.3">
      <c r="A658" t="s">
        <v>1249</v>
      </c>
      <c r="B658" t="s">
        <v>1250</v>
      </c>
      <c r="C658" t="s">
        <v>3168</v>
      </c>
      <c r="D658" t="s">
        <v>24</v>
      </c>
      <c r="E658">
        <v>9707.1114966530004</v>
      </c>
      <c r="F658">
        <v>85.31</v>
      </c>
      <c r="G658">
        <v>-26.6790939655132</v>
      </c>
      <c r="H658">
        <f>(Table2[[#This Row],[1Y Return vs Nifty]]-AVERAGE(Table2[1Y Return vs Nifty]))/_xlfn.STDEV.P(Table2[1Y Return vs Nifty])</f>
        <v>-0.91546133971955912</v>
      </c>
      <c r="I658">
        <v>0.99378671250404604</v>
      </c>
      <c r="J658">
        <f>(Table2[[#This Row],[1M Return vs Nifty]]-AVERAGE(Table2[1M Return vs Nifty]))/_xlfn.STDEV.P(Table2[1M Return vs Nifty])</f>
        <v>0.22003409295616425</v>
      </c>
      <c r="K658">
        <v>-22.1356812451988</v>
      </c>
      <c r="L658">
        <f>(Table2[[#This Row],[6M Return vs Nifty]]-AVERAGE(Table2[6M Return vs Nifty]))/_xlfn.STDEV.P(Table2[6M Return vs Nifty])</f>
        <v>-1.2259173953112685</v>
      </c>
      <c r="M658">
        <v>-5.1935105013885599</v>
      </c>
      <c r="N658">
        <f>(Table2[[#This Row],[1W Return vs Nifty]]-AVERAGE(Table2[1W Return vs Nifty]))/_xlfn.STDEV.P(Table2[1W Return vs Nifty])</f>
        <v>-0.59253243215834728</v>
      </c>
      <c r="O658">
        <v>82.59</v>
      </c>
      <c r="P658">
        <v>85.030907872563603</v>
      </c>
      <c r="Q658">
        <v>91.004314411495898</v>
      </c>
      <c r="R658">
        <v>66.499203270101106</v>
      </c>
      <c r="S658" s="1">
        <f>(Table2[[#This Row],[Close Price]]-Table2[[#This Row],[20D EMA]])/Table2[[#This Row],[20D EMA]]</f>
        <v>3.293376922145537E-2</v>
      </c>
      <c r="T658" s="1">
        <f>(Table2[[#This Row],[Close Price]]-Table2[[#This Row],[50D EMA]])/Table2[[#This Row],[50D EMA]]</f>
        <v>3.2822432973981276E-3</v>
      </c>
      <c r="U658" s="1">
        <f>(Table2[[#This Row],[Close Price]]-Table2[[#This Row],[200D EMA]])/Table2[[#This Row],[200D EMA]]</f>
        <v>-6.2571917038436314E-2</v>
      </c>
      <c r="V658">
        <v>1.0028230417209401</v>
      </c>
      <c r="W658">
        <v>82.32</v>
      </c>
      <c r="X658">
        <v>86.48</v>
      </c>
      <c r="Y658">
        <v>80.61</v>
      </c>
      <c r="Z658">
        <v>86.48</v>
      </c>
      <c r="AA658">
        <v>80.61</v>
      </c>
      <c r="AB658">
        <v>86.9</v>
      </c>
      <c r="AC658" s="1">
        <f>(Table2[[#This Row],[Close Price]]/Table2[[#This Row],[Day Low]])-1</f>
        <v>3.6321671525753274E-2</v>
      </c>
      <c r="AD658" s="1">
        <f>(Table2[[#This Row],[Day High]]/Table2[[#This Row],[Close Price]])-1</f>
        <v>1.371468760989325E-2</v>
      </c>
      <c r="AE658" s="1">
        <f>(Table2[[#This Row],[Close Price]]/Table2[[#This Row],[Current Week Low]])-1</f>
        <v>5.8305421163627358E-2</v>
      </c>
      <c r="AF658" s="1">
        <f>(Table2[[#This Row],[Current Week High]]/Table2[[#This Row],[Close Price]])-1</f>
        <v>1.371468760989325E-2</v>
      </c>
      <c r="AG658" s="1">
        <f>(Table2[[#This Row],[Close Price]]/Table2[[#This Row],[Current Month Low]])-1</f>
        <v>5.8305421163627358E-2</v>
      </c>
      <c r="AH658" s="1">
        <f>(Table2[[#This Row],[Current Month High]]/Table2[[#This Row],[Close Price]])-1</f>
        <v>1.8637908803188497E-2</v>
      </c>
      <c r="AI658">
        <v>36.560778337826697</v>
      </c>
      <c r="AJ658">
        <v>14.356568364611199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-0.16</v>
      </c>
      <c r="AM658" t="s">
        <v>3227</v>
      </c>
      <c r="AN658">
        <v>4.25</v>
      </c>
      <c r="AO658" t="s">
        <v>3226</v>
      </c>
      <c r="AP658">
        <v>2.1939047180802002E-2</v>
      </c>
      <c r="AQ658">
        <f>(Table2[[#This Row],[Sharpe Ratio]]-AVERAGE(Table2[Sharpe Ratio]))/_xlfn.STDEV.P(Table2[Sharpe Ratio])</f>
        <v>-0.48043518575470406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648</v>
      </c>
      <c r="AT658">
        <f>_xlfn.RANK.AVG(Table2[[#This Row],[6M Return vs Nifty Z-Score]],Table2[6M Return vs Nifty Z-Score])</f>
        <v>705</v>
      </c>
      <c r="AU658">
        <f>_xlfn.RANK.AVG(Table2[[#This Row],[Sharpe Ratio Z-Score]],Table2[Sharpe Ratio Z-Score])</f>
        <v>468</v>
      </c>
      <c r="AV658">
        <f>(Table2[[#This Row],[Rank 1Y]]+Table2[[#This Row],[Rank 6M]]+Table2[[#This Row],[Rank Sharpe]])/3</f>
        <v>607</v>
      </c>
    </row>
    <row r="659" spans="1:48" x14ac:dyDescent="0.3">
      <c r="A659" t="s">
        <v>221</v>
      </c>
      <c r="B659" t="s">
        <v>222</v>
      </c>
      <c r="C659" t="s">
        <v>3173</v>
      </c>
      <c r="D659" t="s">
        <v>223</v>
      </c>
      <c r="E659">
        <v>118122.12218786</v>
      </c>
      <c r="F659">
        <v>983.3</v>
      </c>
      <c r="G659">
        <v>-8.8471795126425405</v>
      </c>
      <c r="H659">
        <f>(Table2[[#This Row],[1Y Return vs Nifty]]-AVERAGE(Table2[1Y Return vs Nifty]))/_xlfn.STDEV.P(Table2[1Y Return vs Nifty])</f>
        <v>-0.62219681654288594</v>
      </c>
      <c r="I659">
        <v>-13.952270440445201</v>
      </c>
      <c r="J659">
        <f>(Table2[[#This Row],[1M Return vs Nifty]]-AVERAGE(Table2[1M Return vs Nifty]))/_xlfn.STDEV.P(Table2[1M Return vs Nifty])</f>
        <v>-1.2083900818141817</v>
      </c>
      <c r="K659">
        <v>-11.539769382067799</v>
      </c>
      <c r="L659">
        <f>(Table2[[#This Row],[6M Return vs Nifty]]-AVERAGE(Table2[6M Return vs Nifty]))/_xlfn.STDEV.P(Table2[6M Return vs Nifty])</f>
        <v>-0.92533506037453628</v>
      </c>
      <c r="M659">
        <v>-1.8555233989548601</v>
      </c>
      <c r="N659">
        <f>(Table2[[#This Row],[1W Return vs Nifty]]-AVERAGE(Table2[1W Return vs Nifty]))/_xlfn.STDEV.P(Table2[1W Return vs Nifty])</f>
        <v>0.20398932260720717</v>
      </c>
      <c r="O659">
        <v>1027.5899999999999</v>
      </c>
      <c r="P659">
        <v>1045.4305450634199</v>
      </c>
      <c r="Q659">
        <v>1054.72079288532</v>
      </c>
      <c r="R659">
        <v>33.699513317612002</v>
      </c>
      <c r="S659" s="1">
        <f>(Table2[[#This Row],[Close Price]]-Table2[[#This Row],[20D EMA]])/Table2[[#This Row],[20D EMA]]</f>
        <v>-4.3100847614320856E-2</v>
      </c>
      <c r="T659" s="1">
        <f>(Table2[[#This Row],[Close Price]]-Table2[[#This Row],[50D EMA]])/Table2[[#This Row],[50D EMA]]</f>
        <v>-5.9430581358851417E-2</v>
      </c>
      <c r="U659" s="1">
        <f>(Table2[[#This Row],[Close Price]]-Table2[[#This Row],[200D EMA]])/Table2[[#This Row],[200D EMA]]</f>
        <v>-6.7715354970806566E-2</v>
      </c>
      <c r="V659">
        <v>0.54288137362428102</v>
      </c>
      <c r="W659">
        <v>980</v>
      </c>
      <c r="X659">
        <v>1009</v>
      </c>
      <c r="Y659">
        <v>968.3</v>
      </c>
      <c r="Z659">
        <v>1020</v>
      </c>
      <c r="AA659">
        <v>968.3</v>
      </c>
      <c r="AB659">
        <v>1049</v>
      </c>
      <c r="AC659" s="1">
        <f>(Table2[[#This Row],[Close Price]]/Table2[[#This Row],[Day Low]])-1</f>
        <v>3.367346938775384E-3</v>
      </c>
      <c r="AD659" s="1">
        <f>(Table2[[#This Row],[Day High]]/Table2[[#This Row],[Close Price]])-1</f>
        <v>2.6136479202684804E-2</v>
      </c>
      <c r="AE659" s="1">
        <f>(Table2[[#This Row],[Close Price]]/Table2[[#This Row],[Current Week Low]])-1</f>
        <v>1.5491066818134946E-2</v>
      </c>
      <c r="AF659" s="1">
        <f>(Table2[[#This Row],[Current Week High]]/Table2[[#This Row],[Close Price]])-1</f>
        <v>3.7323299094884632E-2</v>
      </c>
      <c r="AG659" s="1">
        <f>(Table2[[#This Row],[Close Price]]/Table2[[#This Row],[Current Month Low]])-1</f>
        <v>1.5491066818134946E-2</v>
      </c>
      <c r="AH659" s="1">
        <f>(Table2[[#This Row],[Current Month High]]/Table2[[#This Row],[Close Price]])-1</f>
        <v>6.6815824265229473E-2</v>
      </c>
      <c r="AI659">
        <v>37.0893928607749</v>
      </c>
      <c r="AJ659">
        <v>43.338192419824999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-0.05</v>
      </c>
      <c r="AM659" t="s">
        <v>3227</v>
      </c>
      <c r="AN659">
        <v>-4.2699999999999996</v>
      </c>
      <c r="AO659" t="s">
        <v>3227</v>
      </c>
      <c r="AP659">
        <v>-3.5514059620803E-2</v>
      </c>
      <c r="AQ659">
        <f>(Table2[[#This Row],[Sharpe Ratio]]-AVERAGE(Table2[Sharpe Ratio]))/_xlfn.STDEV.P(Table2[Sharpe Ratio])</f>
        <v>-1.1487256386559201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535</v>
      </c>
      <c r="AT659">
        <f>_xlfn.RANK.AVG(Table2[[#This Row],[6M Return vs Nifty Z-Score]],Table2[6M Return vs Nifty Z-Score])</f>
        <v>639</v>
      </c>
      <c r="AU659">
        <f>_xlfn.RANK.AVG(Table2[[#This Row],[Sharpe Ratio Z-Score]],Table2[Sharpe Ratio Z-Score])</f>
        <v>649</v>
      </c>
      <c r="AV659">
        <f>(Table2[[#This Row],[Rank 1Y]]+Table2[[#This Row],[Rank 6M]]+Table2[[#This Row],[Rank Sharpe]])/3</f>
        <v>607.66666666666663</v>
      </c>
    </row>
    <row r="660" spans="1:48" x14ac:dyDescent="0.3">
      <c r="A660" t="s">
        <v>1365</v>
      </c>
      <c r="B660" t="s">
        <v>1366</v>
      </c>
      <c r="C660" t="s">
        <v>3167</v>
      </c>
      <c r="D660" t="s">
        <v>21</v>
      </c>
      <c r="E660">
        <v>8375.6019694999995</v>
      </c>
      <c r="F660">
        <v>2713.25</v>
      </c>
      <c r="G660">
        <v>-10.9344264407425</v>
      </c>
      <c r="H660">
        <f>(Table2[[#This Row],[1Y Return vs Nifty]]-AVERAGE(Table2[1Y Return vs Nifty]))/_xlfn.STDEV.P(Table2[1Y Return vs Nifty])</f>
        <v>-0.6565237799622663</v>
      </c>
      <c r="I660">
        <v>-8.0223448724451103</v>
      </c>
      <c r="J660">
        <f>(Table2[[#This Row],[1M Return vs Nifty]]-AVERAGE(Table2[1M Return vs Nifty]))/_xlfn.STDEV.P(Table2[1M Return vs Nifty])</f>
        <v>-0.64165539391365656</v>
      </c>
      <c r="K660">
        <v>-11.7037794137579</v>
      </c>
      <c r="L660">
        <f>(Table2[[#This Row],[6M Return vs Nifty]]-AVERAGE(Table2[6M Return vs Nifty]))/_xlfn.STDEV.P(Table2[6M Return vs Nifty])</f>
        <v>-0.92998765836848463</v>
      </c>
      <c r="M660">
        <v>-5.1484286606333303</v>
      </c>
      <c r="N660">
        <f>(Table2[[#This Row],[1W Return vs Nifty]]-AVERAGE(Table2[1W Return vs Nifty]))/_xlfn.STDEV.P(Table2[1W Return vs Nifty])</f>
        <v>-0.58177485107595306</v>
      </c>
      <c r="O660">
        <v>2799.78</v>
      </c>
      <c r="P660">
        <v>2795.3712232878902</v>
      </c>
      <c r="Q660">
        <v>2653.0873058320399</v>
      </c>
      <c r="R660">
        <v>38.344398315701298</v>
      </c>
      <c r="S660" s="1">
        <f>(Table2[[#This Row],[Close Price]]-Table2[[#This Row],[20D EMA]])/Table2[[#This Row],[20D EMA]]</f>
        <v>-3.0905999757123843E-2</v>
      </c>
      <c r="T660" s="1">
        <f>(Table2[[#This Row],[Close Price]]-Table2[[#This Row],[50D EMA]])/Table2[[#This Row],[50D EMA]]</f>
        <v>-2.9377573398391057E-2</v>
      </c>
      <c r="U660" s="1">
        <f>(Table2[[#This Row],[Close Price]]-Table2[[#This Row],[200D EMA]])/Table2[[#This Row],[200D EMA]]</f>
        <v>2.2676484876962007E-2</v>
      </c>
      <c r="V660">
        <v>1.83427808696907</v>
      </c>
      <c r="W660">
        <v>2707.55</v>
      </c>
      <c r="X660">
        <v>2751.2</v>
      </c>
      <c r="Y660">
        <v>2643.15</v>
      </c>
      <c r="Z660">
        <v>2768</v>
      </c>
      <c r="AA660">
        <v>2643.15</v>
      </c>
      <c r="AB660">
        <v>2974.8</v>
      </c>
      <c r="AC660" s="1">
        <f>(Table2[[#This Row],[Close Price]]/Table2[[#This Row],[Day Low]])-1</f>
        <v>2.1052242802532817E-3</v>
      </c>
      <c r="AD660" s="1">
        <f>(Table2[[#This Row],[Day High]]/Table2[[#This Row],[Close Price]])-1</f>
        <v>1.3986916060075405E-2</v>
      </c>
      <c r="AE660" s="1">
        <f>(Table2[[#This Row],[Close Price]]/Table2[[#This Row],[Current Week Low]])-1</f>
        <v>2.6521385468096792E-2</v>
      </c>
      <c r="AF660" s="1">
        <f>(Table2[[#This Row],[Current Week High]]/Table2[[#This Row],[Close Price]])-1</f>
        <v>2.0178752418686052E-2</v>
      </c>
      <c r="AG660" s="1">
        <f>(Table2[[#This Row],[Close Price]]/Table2[[#This Row],[Current Month Low]])-1</f>
        <v>2.6521385468096792E-2</v>
      </c>
      <c r="AH660" s="1">
        <f>(Table2[[#This Row],[Current Month High]]/Table2[[#This Row],[Close Price]])-1</f>
        <v>9.6397309499677508E-2</v>
      </c>
      <c r="AI660">
        <v>15.912650879940999</v>
      </c>
      <c r="AJ660">
        <v>29.015002020874402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-0.18</v>
      </c>
      <c r="AM660" t="s">
        <v>3227</v>
      </c>
      <c r="AN660">
        <v>-8.6199999999999992</v>
      </c>
      <c r="AO660" t="s">
        <v>3227</v>
      </c>
      <c r="AP660">
        <v>-2.9898221433067002E-2</v>
      </c>
      <c r="AQ660">
        <f>(Table2[[#This Row],[Sharpe Ratio]]-AVERAGE(Table2[Sharpe Ratio]))/_xlfn.STDEV.P(Table2[Sharpe Ratio])</f>
        <v>-1.0834026081910613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-3.893344291511422</v>
      </c>
      <c r="AS660">
        <f>_xlfn.RANK.AVG(Table2[[#This Row],[1Y Return vs Nifty Z-Score]],Table2[1Y Return vs Nifty Z-Score])</f>
        <v>550</v>
      </c>
      <c r="AT660">
        <f>_xlfn.RANK.AVG(Table2[[#This Row],[6M Return vs Nifty Z-Score]],Table2[6M Return vs Nifty Z-Score])</f>
        <v>642</v>
      </c>
      <c r="AU660">
        <f>_xlfn.RANK.AVG(Table2[[#This Row],[Sharpe Ratio Z-Score]],Table2[Sharpe Ratio Z-Score])</f>
        <v>639</v>
      </c>
      <c r="AV660">
        <f>(Table2[[#This Row],[Rank 1Y]]+Table2[[#This Row],[Rank 6M]]+Table2[[#This Row],[Rank Sharpe]])/3</f>
        <v>610.33333333333337</v>
      </c>
    </row>
    <row r="661" spans="1:48" x14ac:dyDescent="0.3">
      <c r="A661" t="s">
        <v>1665</v>
      </c>
      <c r="B661" t="s">
        <v>1666</v>
      </c>
      <c r="C661" t="s">
        <v>3168</v>
      </c>
      <c r="D661" t="s">
        <v>412</v>
      </c>
      <c r="E661">
        <v>5299.7902986600002</v>
      </c>
      <c r="F661">
        <v>48.12</v>
      </c>
      <c r="G661">
        <v>-29.324179886526199</v>
      </c>
      <c r="H661">
        <f>(Table2[[#This Row],[1Y Return vs Nifty]]-AVERAGE(Table2[1Y Return vs Nifty]))/_xlfn.STDEV.P(Table2[1Y Return vs Nifty])</f>
        <v>-0.95896255006000741</v>
      </c>
      <c r="I661">
        <v>-6.3847408995215398</v>
      </c>
      <c r="J661">
        <f>(Table2[[#This Row],[1M Return vs Nifty]]-AVERAGE(Table2[1M Return vs Nifty]))/_xlfn.STDEV.P(Table2[1M Return vs Nifty])</f>
        <v>-0.48514635078033708</v>
      </c>
      <c r="K661">
        <v>-10.0885411492721</v>
      </c>
      <c r="L661">
        <f>(Table2[[#This Row],[6M Return vs Nifty]]-AVERAGE(Table2[6M Return vs Nifty]))/_xlfn.STDEV.P(Table2[6M Return vs Nifty])</f>
        <v>-0.88416695928286282</v>
      </c>
      <c r="M661">
        <v>-4.4375651480406004</v>
      </c>
      <c r="N661">
        <f>(Table2[[#This Row],[1W Return vs Nifty]]-AVERAGE(Table2[1W Return vs Nifty]))/_xlfn.STDEV.P(Table2[1W Return vs Nifty])</f>
        <v>-0.41214619911491285</v>
      </c>
      <c r="O661">
        <v>48.75</v>
      </c>
      <c r="P661">
        <v>49.574513452727899</v>
      </c>
      <c r="Q661">
        <v>51.331876144211698</v>
      </c>
      <c r="R661">
        <v>38.424418564523897</v>
      </c>
      <c r="S661" s="1">
        <f>(Table2[[#This Row],[Close Price]]-Table2[[#This Row],[20D EMA]])/Table2[[#This Row],[20D EMA]]</f>
        <v>-1.2923076923076976E-2</v>
      </c>
      <c r="T661" s="1">
        <f>(Table2[[#This Row],[Close Price]]-Table2[[#This Row],[50D EMA]])/Table2[[#This Row],[50D EMA]]</f>
        <v>-2.9339944084672914E-2</v>
      </c>
      <c r="U661" s="1">
        <f>(Table2[[#This Row],[Close Price]]-Table2[[#This Row],[200D EMA]])/Table2[[#This Row],[200D EMA]]</f>
        <v>-6.2570791980956636E-2</v>
      </c>
      <c r="V661">
        <v>0.47700871151436702</v>
      </c>
      <c r="W661">
        <v>47.85</v>
      </c>
      <c r="X661">
        <v>48.5</v>
      </c>
      <c r="Y661">
        <v>47.05</v>
      </c>
      <c r="Z661">
        <v>48.86</v>
      </c>
      <c r="AA661">
        <v>47.05</v>
      </c>
      <c r="AB661">
        <v>50.1</v>
      </c>
      <c r="AC661" s="1">
        <f>(Table2[[#This Row],[Close Price]]/Table2[[#This Row],[Day Low]])-1</f>
        <v>5.642633228839955E-3</v>
      </c>
      <c r="AD661" s="1">
        <f>(Table2[[#This Row],[Day High]]/Table2[[#This Row],[Close Price]])-1</f>
        <v>7.8969243557773794E-3</v>
      </c>
      <c r="AE661" s="1">
        <f>(Table2[[#This Row],[Close Price]]/Table2[[#This Row],[Current Week Low]])-1</f>
        <v>2.2741764080765225E-2</v>
      </c>
      <c r="AF661" s="1">
        <f>(Table2[[#This Row],[Current Week High]]/Table2[[#This Row],[Close Price]])-1</f>
        <v>1.5378221113881985E-2</v>
      </c>
      <c r="AG661" s="1">
        <f>(Table2[[#This Row],[Close Price]]/Table2[[#This Row],[Current Month Low]])-1</f>
        <v>2.2741764080765225E-2</v>
      </c>
      <c r="AH661" s="1">
        <f>(Table2[[#This Row],[Current Month High]]/Table2[[#This Row],[Close Price]])-1</f>
        <v>4.1147132169576217E-2</v>
      </c>
      <c r="AI661">
        <v>41.936824605153703</v>
      </c>
      <c r="AJ661">
        <v>7.2909698996655301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-0.06</v>
      </c>
      <c r="AM661" t="s">
        <v>3227</v>
      </c>
      <c r="AN661">
        <v>-3.08</v>
      </c>
      <c r="AO661" t="s">
        <v>3227</v>
      </c>
      <c r="AQ661">
        <f>(Table2[[#This Row],[Sharpe Ratio]]-AVERAGE(Table2[Sharpe Ratio]))/_xlfn.STDEV.P(Table2[Sharpe Ratio])</f>
        <v>-0.73562862250492922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660</v>
      </c>
      <c r="AT661">
        <f>_xlfn.RANK.AVG(Table2[[#This Row],[6M Return vs Nifty Z-Score]],Table2[6M Return vs Nifty Z-Score])</f>
        <v>624</v>
      </c>
      <c r="AU661">
        <f>_xlfn.RANK.AVG(Table2[[#This Row],[Sharpe Ratio Z-Score]],Table2[Sharpe Ratio Z-Score])</f>
        <v>551.5</v>
      </c>
      <c r="AV661">
        <f>(Table2[[#This Row],[Rank 1Y]]+Table2[[#This Row],[Rank 6M]]+Table2[[#This Row],[Rank Sharpe]])/3</f>
        <v>611.83333333333337</v>
      </c>
    </row>
    <row r="662" spans="1:48" x14ac:dyDescent="0.3">
      <c r="A662" t="s">
        <v>2344</v>
      </c>
      <c r="B662" t="s">
        <v>2345</v>
      </c>
      <c r="C662" t="s">
        <v>3178</v>
      </c>
      <c r="D662" t="s">
        <v>211</v>
      </c>
      <c r="E662">
        <v>2361.69822256</v>
      </c>
      <c r="F662">
        <v>305.60000000000002</v>
      </c>
      <c r="G662">
        <v>-39.694434237752198</v>
      </c>
      <c r="H662">
        <f>(Table2[[#This Row],[1Y Return vs Nifty]]-AVERAGE(Table2[1Y Return vs Nifty]))/_xlfn.STDEV.P(Table2[1Y Return vs Nifty])</f>
        <v>-1.1295122521444922</v>
      </c>
      <c r="I662">
        <v>-4.1578449006968503</v>
      </c>
      <c r="J662">
        <f>(Table2[[#This Row],[1M Return vs Nifty]]-AVERAGE(Table2[1M Return vs Nifty]))/_xlfn.STDEV.P(Table2[1M Return vs Nifty])</f>
        <v>-0.27231750589713266</v>
      </c>
      <c r="K662">
        <v>-6.0479969666592801</v>
      </c>
      <c r="L662">
        <f>(Table2[[#This Row],[6M Return vs Nifty]]-AVERAGE(Table2[6M Return vs Nifty]))/_xlfn.STDEV.P(Table2[6M Return vs Nifty])</f>
        <v>-0.76954575248982016</v>
      </c>
      <c r="M662">
        <v>1.5201697206926901</v>
      </c>
      <c r="N662">
        <f>(Table2[[#This Row],[1W Return vs Nifty]]-AVERAGE(Table2[1W Return vs Nifty]))/_xlfn.STDEV.P(Table2[1W Return vs Nifty])</f>
        <v>1.009508614533555</v>
      </c>
      <c r="O662">
        <v>293.10000000000002</v>
      </c>
      <c r="P662">
        <v>295.44412000627699</v>
      </c>
      <c r="Q662">
        <v>313.53280624558602</v>
      </c>
      <c r="R662">
        <v>75.991457205916802</v>
      </c>
      <c r="S662" s="1">
        <f>(Table2[[#This Row],[Close Price]]-Table2[[#This Row],[20D EMA]])/Table2[[#This Row],[20D EMA]]</f>
        <v>4.2647560559535988E-2</v>
      </c>
      <c r="T662" s="1">
        <f>(Table2[[#This Row],[Close Price]]-Table2[[#This Row],[50D EMA]])/Table2[[#This Row],[50D EMA]]</f>
        <v>3.4374960630481531E-2</v>
      </c>
      <c r="U662" s="1">
        <f>(Table2[[#This Row],[Close Price]]-Table2[[#This Row],[200D EMA]])/Table2[[#This Row],[200D EMA]]</f>
        <v>-2.5301359499115168E-2</v>
      </c>
      <c r="V662">
        <v>0.74251277395290205</v>
      </c>
      <c r="W662">
        <v>295.5</v>
      </c>
      <c r="X662">
        <v>312</v>
      </c>
      <c r="Y662">
        <v>279.25</v>
      </c>
      <c r="Z662">
        <v>312</v>
      </c>
      <c r="AA662">
        <v>279.25</v>
      </c>
      <c r="AB662">
        <v>312</v>
      </c>
      <c r="AC662" s="1">
        <f>(Table2[[#This Row],[Close Price]]/Table2[[#This Row],[Day Low]])-1</f>
        <v>3.4179357021996593E-2</v>
      </c>
      <c r="AD662" s="1">
        <f>(Table2[[#This Row],[Day High]]/Table2[[#This Row],[Close Price]])-1</f>
        <v>2.0942408376963373E-2</v>
      </c>
      <c r="AE662" s="1">
        <f>(Table2[[#This Row],[Close Price]]/Table2[[#This Row],[Current Week Low]])-1</f>
        <v>9.4359892569382264E-2</v>
      </c>
      <c r="AF662" s="1">
        <f>(Table2[[#This Row],[Current Week High]]/Table2[[#This Row],[Close Price]])-1</f>
        <v>2.0942408376963373E-2</v>
      </c>
      <c r="AG662" s="1">
        <f>(Table2[[#This Row],[Close Price]]/Table2[[#This Row],[Current Month Low]])-1</f>
        <v>9.4359892569382264E-2</v>
      </c>
      <c r="AH662" s="1">
        <f>(Table2[[#This Row],[Current Month High]]/Table2[[#This Row],[Close Price]])-1</f>
        <v>2.0942408376963373E-2</v>
      </c>
      <c r="AI662">
        <v>22.709424083769601</v>
      </c>
      <c r="AJ662">
        <v>24.5060093705439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</v>
      </c>
      <c r="AM662" t="s">
        <v>3227</v>
      </c>
      <c r="AN662">
        <v>5.51</v>
      </c>
      <c r="AO662" t="s">
        <v>3226</v>
      </c>
      <c r="AQ662">
        <f>(Table2[[#This Row],[Sharpe Ratio]]-AVERAGE(Table2[Sharpe Ratio]))/_xlfn.STDEV.P(Table2[Sharpe Ratio])</f>
        <v>-0.73562862250492922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700</v>
      </c>
      <c r="AT662">
        <f>_xlfn.RANK.AVG(Table2[[#This Row],[6M Return vs Nifty Z-Score]],Table2[6M Return vs Nifty Z-Score])</f>
        <v>586</v>
      </c>
      <c r="AU662">
        <f>_xlfn.RANK.AVG(Table2[[#This Row],[Sharpe Ratio Z-Score]],Table2[Sharpe Ratio Z-Score])</f>
        <v>551.5</v>
      </c>
      <c r="AV662">
        <f>(Table2[[#This Row],[Rank 1Y]]+Table2[[#This Row],[Rank 6M]]+Table2[[#This Row],[Rank Sharpe]])/3</f>
        <v>612.5</v>
      </c>
    </row>
    <row r="663" spans="1:48" x14ac:dyDescent="0.3">
      <c r="A663" t="s">
        <v>1463</v>
      </c>
      <c r="B663" t="s">
        <v>1464</v>
      </c>
      <c r="C663" t="s">
        <v>3177</v>
      </c>
      <c r="D663" t="s">
        <v>835</v>
      </c>
      <c r="E663">
        <v>7439.0265143639999</v>
      </c>
      <c r="F663">
        <v>41.98</v>
      </c>
      <c r="G663">
        <v>-18.561104810953701</v>
      </c>
      <c r="H663">
        <f>(Table2[[#This Row],[1Y Return vs Nifty]]-AVERAGE(Table2[1Y Return vs Nifty]))/_xlfn.STDEV.P(Table2[1Y Return vs Nifty])</f>
        <v>-0.78195249944009948</v>
      </c>
      <c r="I663">
        <v>-0.93932213158706901</v>
      </c>
      <c r="J663">
        <f>(Table2[[#This Row],[1M Return vs Nifty]]-AVERAGE(Table2[1M Return vs Nifty]))/_xlfn.STDEV.P(Table2[1M Return vs Nifty])</f>
        <v>3.5283066173342682E-2</v>
      </c>
      <c r="K663">
        <v>-14.4765520913539</v>
      </c>
      <c r="L663">
        <f>(Table2[[#This Row],[6M Return vs Nifty]]-AVERAGE(Table2[6M Return vs Nifty]))/_xlfn.STDEV.P(Table2[6M Return vs Nifty])</f>
        <v>-1.0086450213634148</v>
      </c>
      <c r="M663">
        <v>-5.4833492511555297</v>
      </c>
      <c r="N663">
        <f>(Table2[[#This Row],[1W Return vs Nifty]]-AVERAGE(Table2[1W Return vs Nifty]))/_xlfn.STDEV.P(Table2[1W Return vs Nifty])</f>
        <v>-0.66169473341323259</v>
      </c>
      <c r="O663">
        <v>40.75</v>
      </c>
      <c r="P663">
        <v>40.890530833166899</v>
      </c>
      <c r="Q663">
        <v>42.620806861553497</v>
      </c>
      <c r="R663">
        <v>58.323611083770501</v>
      </c>
      <c r="S663" s="1">
        <f>(Table2[[#This Row],[Close Price]]-Table2[[#This Row],[20D EMA]])/Table2[[#This Row],[20D EMA]]</f>
        <v>3.0184049079754523E-2</v>
      </c>
      <c r="T663" s="1">
        <f>(Table2[[#This Row],[Close Price]]-Table2[[#This Row],[50D EMA]])/Table2[[#This Row],[50D EMA]]</f>
        <v>2.6643556457560429E-2</v>
      </c>
      <c r="U663" s="1">
        <f>(Table2[[#This Row],[Close Price]]-Table2[[#This Row],[200D EMA]])/Table2[[#This Row],[200D EMA]]</f>
        <v>-1.5035071101188983E-2</v>
      </c>
      <c r="V663">
        <v>1.7208179561899399</v>
      </c>
      <c r="W663">
        <v>41</v>
      </c>
      <c r="X663">
        <v>42.38</v>
      </c>
      <c r="Y663">
        <v>40.1</v>
      </c>
      <c r="Z663">
        <v>43.12</v>
      </c>
      <c r="AA663">
        <v>38.700000000000003</v>
      </c>
      <c r="AB663">
        <v>44.38</v>
      </c>
      <c r="AC663" s="1">
        <f>(Table2[[#This Row],[Close Price]]/Table2[[#This Row],[Day Low]])-1</f>
        <v>2.3902439024390265E-2</v>
      </c>
      <c r="AD663" s="1">
        <f>(Table2[[#This Row],[Day High]]/Table2[[#This Row],[Close Price]])-1</f>
        <v>9.5283468318247966E-3</v>
      </c>
      <c r="AE663" s="1">
        <f>(Table2[[#This Row],[Close Price]]/Table2[[#This Row],[Current Week Low]])-1</f>
        <v>4.6882793017456237E-2</v>
      </c>
      <c r="AF663" s="1">
        <f>(Table2[[#This Row],[Current Week High]]/Table2[[#This Row],[Close Price]])-1</f>
        <v>2.7155788470700326E-2</v>
      </c>
      <c r="AG663" s="1">
        <f>(Table2[[#This Row],[Close Price]]/Table2[[#This Row],[Current Month Low]])-1</f>
        <v>8.4754521963824159E-2</v>
      </c>
      <c r="AH663" s="1">
        <f>(Table2[[#This Row],[Current Month High]]/Table2[[#This Row],[Close Price]])-1</f>
        <v>5.7170080990948113E-2</v>
      </c>
      <c r="AI663">
        <v>28.632682229633101</v>
      </c>
      <c r="AJ663">
        <v>13.459459459459399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-0.06</v>
      </c>
      <c r="AM663" t="s">
        <v>3227</v>
      </c>
      <c r="AN663">
        <v>3.48</v>
      </c>
      <c r="AO663" t="s">
        <v>3226</v>
      </c>
      <c r="AP663">
        <v>-7.3450834542999996E-5</v>
      </c>
      <c r="AQ663">
        <f>(Table2[[#This Row],[Sharpe Ratio]]-AVERAGE(Table2[Sharpe Ratio]))/_xlfn.STDEV.P(Table2[Sharpe Ratio])</f>
        <v>-0.73648299738934098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597</v>
      </c>
      <c r="AT663">
        <f>_xlfn.RANK.AVG(Table2[[#This Row],[6M Return vs Nifty Z-Score]],Table2[6M Return vs Nifty Z-Score])</f>
        <v>666</v>
      </c>
      <c r="AU663">
        <f>_xlfn.RANK.AVG(Table2[[#This Row],[Sharpe Ratio Z-Score]],Table2[Sharpe Ratio Z-Score])</f>
        <v>576</v>
      </c>
      <c r="AV663">
        <f>(Table2[[#This Row],[Rank 1Y]]+Table2[[#This Row],[Rank 6M]]+Table2[[#This Row],[Rank Sharpe]])/3</f>
        <v>613</v>
      </c>
    </row>
    <row r="664" spans="1:48" x14ac:dyDescent="0.3">
      <c r="A664" t="s">
        <v>235</v>
      </c>
      <c r="B664" t="s">
        <v>236</v>
      </c>
      <c r="C664" t="s">
        <v>3168</v>
      </c>
      <c r="D664" t="s">
        <v>24</v>
      </c>
      <c r="E664">
        <v>114047.948670389</v>
      </c>
      <c r="F664">
        <v>1464.05</v>
      </c>
      <c r="G664">
        <v>-25.7217734732669</v>
      </c>
      <c r="H664">
        <f>(Table2[[#This Row],[1Y Return vs Nifty]]-AVERAGE(Table2[1Y Return vs Nifty]))/_xlfn.STDEV.P(Table2[1Y Return vs Nifty])</f>
        <v>-0.89971720083711437</v>
      </c>
      <c r="I664">
        <v>1.4765899956112001</v>
      </c>
      <c r="J664">
        <f>(Table2[[#This Row],[1M Return vs Nifty]]-AVERAGE(Table2[1M Return vs Nifty]))/_xlfn.STDEV.P(Table2[1M Return vs Nifty])</f>
        <v>0.26617655542578389</v>
      </c>
      <c r="K664">
        <v>-17.837664146730699</v>
      </c>
      <c r="L664">
        <f>(Table2[[#This Row],[6M Return vs Nifty]]-AVERAGE(Table2[6M Return vs Nifty]))/_xlfn.STDEV.P(Table2[6M Return vs Nifty])</f>
        <v>-1.1039922574143786</v>
      </c>
      <c r="M664">
        <v>-1.2227249725514999</v>
      </c>
      <c r="N664">
        <f>(Table2[[#This Row],[1W Return vs Nifty]]-AVERAGE(Table2[1W Return vs Nifty]))/_xlfn.STDEV.P(Table2[1W Return vs Nifty])</f>
        <v>0.35498982007593499</v>
      </c>
      <c r="O664">
        <v>1419.68</v>
      </c>
      <c r="P664">
        <v>1418.84500587206</v>
      </c>
      <c r="Q664">
        <v>1440.2839670577901</v>
      </c>
      <c r="R664">
        <v>70.357335904225394</v>
      </c>
      <c r="S664" s="1">
        <f>(Table2[[#This Row],[Close Price]]-Table2[[#This Row],[20D EMA]])/Table2[[#This Row],[20D EMA]]</f>
        <v>3.1253521920432695E-2</v>
      </c>
      <c r="T664" s="1">
        <f>(Table2[[#This Row],[Close Price]]-Table2[[#This Row],[50D EMA]])/Table2[[#This Row],[50D EMA]]</f>
        <v>3.186041741053719E-2</v>
      </c>
      <c r="U664" s="1">
        <f>(Table2[[#This Row],[Close Price]]-Table2[[#This Row],[200D EMA]])/Table2[[#This Row],[200D EMA]]</f>
        <v>1.6500935569503782E-2</v>
      </c>
      <c r="V664">
        <v>0.70899799703367905</v>
      </c>
      <c r="W664">
        <v>1442.35</v>
      </c>
      <c r="X664">
        <v>1470.95</v>
      </c>
      <c r="Y664">
        <v>1400.1</v>
      </c>
      <c r="Z664">
        <v>1470.95</v>
      </c>
      <c r="AA664">
        <v>1400.1</v>
      </c>
      <c r="AB664">
        <v>1470.95</v>
      </c>
      <c r="AC664" s="1">
        <f>(Table2[[#This Row],[Close Price]]/Table2[[#This Row],[Day Low]])-1</f>
        <v>1.5044892016500944E-2</v>
      </c>
      <c r="AD664" s="1">
        <f>(Table2[[#This Row],[Day High]]/Table2[[#This Row],[Close Price]])-1</f>
        <v>4.7129537925618692E-3</v>
      </c>
      <c r="AE664" s="1">
        <f>(Table2[[#This Row],[Close Price]]/Table2[[#This Row],[Current Week Low]])-1</f>
        <v>4.5675308906506729E-2</v>
      </c>
      <c r="AF664" s="1">
        <f>(Table2[[#This Row],[Current Week High]]/Table2[[#This Row],[Close Price]])-1</f>
        <v>4.7129537925618692E-3</v>
      </c>
      <c r="AG664" s="1">
        <f>(Table2[[#This Row],[Close Price]]/Table2[[#This Row],[Current Month Low]])-1</f>
        <v>4.5675308906506729E-2</v>
      </c>
      <c r="AH664" s="1">
        <f>(Table2[[#This Row],[Current Month High]]/Table2[[#This Row],[Close Price]])-1</f>
        <v>4.7129537925618692E-3</v>
      </c>
      <c r="AI664">
        <v>15.7405826303746</v>
      </c>
      <c r="AJ664">
        <v>10.145200120373101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-0.01</v>
      </c>
      <c r="AM664" t="s">
        <v>3227</v>
      </c>
      <c r="AN664">
        <v>3.41</v>
      </c>
      <c r="AO664" t="s">
        <v>3226</v>
      </c>
      <c r="AP664">
        <v>4.0053092794020001E-3</v>
      </c>
      <c r="AQ664">
        <f>(Table2[[#This Row],[Sharpe Ratio]]-AVERAGE(Table2[Sharpe Ratio]))/_xlfn.STDEV.P(Table2[Sharpe Ratio])</f>
        <v>-0.68903914977921354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638</v>
      </c>
      <c r="AT664">
        <f>_xlfn.RANK.AVG(Table2[[#This Row],[6M Return vs Nifty Z-Score]],Table2[6M Return vs Nifty Z-Score])</f>
        <v>688</v>
      </c>
      <c r="AU664">
        <f>_xlfn.RANK.AVG(Table2[[#This Row],[Sharpe Ratio Z-Score]],Table2[Sharpe Ratio Z-Score])</f>
        <v>519</v>
      </c>
      <c r="AV664">
        <f>(Table2[[#This Row],[Rank 1Y]]+Table2[[#This Row],[Rank 6M]]+Table2[[#This Row],[Rank Sharpe]])/3</f>
        <v>615</v>
      </c>
    </row>
    <row r="665" spans="1:48" x14ac:dyDescent="0.3">
      <c r="A665" t="s">
        <v>699</v>
      </c>
      <c r="B665" t="s">
        <v>700</v>
      </c>
      <c r="C665" t="s">
        <v>3182</v>
      </c>
      <c r="D665" t="s">
        <v>161</v>
      </c>
      <c r="E665">
        <v>26843.669012859998</v>
      </c>
      <c r="F665">
        <v>1053.7</v>
      </c>
      <c r="G665">
        <v>-26.264328293843601</v>
      </c>
      <c r="H665">
        <f>(Table2[[#This Row],[1Y Return vs Nifty]]-AVERAGE(Table2[1Y Return vs Nifty]))/_xlfn.STDEV.P(Table2[1Y Return vs Nifty])</f>
        <v>-0.90864008352445347</v>
      </c>
      <c r="I665">
        <v>-5.6484671121027104</v>
      </c>
      <c r="J665">
        <f>(Table2[[#This Row],[1M Return vs Nifty]]-AVERAGE(Table2[1M Return vs Nifty]))/_xlfn.STDEV.P(Table2[1M Return vs Nifty])</f>
        <v>-0.41477921204694551</v>
      </c>
      <c r="K665">
        <v>-19.255383210115099</v>
      </c>
      <c r="L665">
        <f>(Table2[[#This Row],[6M Return vs Nifty]]-AVERAGE(Table2[6M Return vs Nifty]))/_xlfn.STDEV.P(Table2[6M Return vs Nifty])</f>
        <v>-1.1442097782715668</v>
      </c>
      <c r="M665">
        <v>-5.5291707223091402</v>
      </c>
      <c r="N665">
        <f>(Table2[[#This Row],[1W Return vs Nifty]]-AVERAGE(Table2[1W Return vs Nifty]))/_xlfn.STDEV.P(Table2[1W Return vs Nifty])</f>
        <v>-0.67262880759902044</v>
      </c>
      <c r="O665">
        <v>1063.0899999999999</v>
      </c>
      <c r="P665">
        <v>1068.2513810360399</v>
      </c>
      <c r="Q665">
        <v>1060.1305288656199</v>
      </c>
      <c r="R665">
        <v>45.947727544059497</v>
      </c>
      <c r="S665" s="1">
        <f>(Table2[[#This Row],[Close Price]]-Table2[[#This Row],[20D EMA]])/Table2[[#This Row],[20D EMA]]</f>
        <v>-8.8327422889876422E-3</v>
      </c>
      <c r="T665" s="1">
        <f>(Table2[[#This Row],[Close Price]]-Table2[[#This Row],[50D EMA]])/Table2[[#This Row],[50D EMA]]</f>
        <v>-1.3621682400192407E-2</v>
      </c>
      <c r="U665" s="1">
        <f>(Table2[[#This Row],[Close Price]]-Table2[[#This Row],[200D EMA]])/Table2[[#This Row],[200D EMA]]</f>
        <v>-6.0657897216683061E-3</v>
      </c>
      <c r="V665">
        <v>0.77836867325201398</v>
      </c>
      <c r="W665">
        <v>1041.5</v>
      </c>
      <c r="X665">
        <v>1066.05</v>
      </c>
      <c r="Y665">
        <v>1025</v>
      </c>
      <c r="Z665">
        <v>1068</v>
      </c>
      <c r="AA665">
        <v>1025</v>
      </c>
      <c r="AB665">
        <v>1112.5</v>
      </c>
      <c r="AC665" s="1">
        <f>(Table2[[#This Row],[Close Price]]/Table2[[#This Row],[Day Low]])-1</f>
        <v>1.1713874219875242E-2</v>
      </c>
      <c r="AD665" s="1">
        <f>(Table2[[#This Row],[Day High]]/Table2[[#This Row],[Close Price]])-1</f>
        <v>1.1720603587358713E-2</v>
      </c>
      <c r="AE665" s="1">
        <f>(Table2[[#This Row],[Close Price]]/Table2[[#This Row],[Current Week Low]])-1</f>
        <v>2.8000000000000025E-2</v>
      </c>
      <c r="AF665" s="1">
        <f>(Table2[[#This Row],[Current Week High]]/Table2[[#This Row],[Close Price]])-1</f>
        <v>1.3571225206415516E-2</v>
      </c>
      <c r="AG665" s="1">
        <f>(Table2[[#This Row],[Close Price]]/Table2[[#This Row],[Current Month Low]])-1</f>
        <v>2.8000000000000025E-2</v>
      </c>
      <c r="AH665" s="1">
        <f>(Table2[[#This Row],[Current Month High]]/Table2[[#This Row],[Close Price]])-1</f>
        <v>5.5803359590016033E-2</v>
      </c>
      <c r="AI665">
        <v>28.0250545696118</v>
      </c>
      <c r="AJ665">
        <v>12.936763129689099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-0.06</v>
      </c>
      <c r="AM665" t="s">
        <v>3227</v>
      </c>
      <c r="AN665">
        <v>-2.04</v>
      </c>
      <c r="AO665" t="s">
        <v>3227</v>
      </c>
      <c r="AP665">
        <v>7.5207561206769996E-3</v>
      </c>
      <c r="AQ665">
        <f>(Table2[[#This Row],[Sharpe Ratio]]-AVERAGE(Table2[Sharpe Ratio]))/_xlfn.STDEV.P(Table2[Sharpe Ratio])</f>
        <v>-0.64814772210031579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643</v>
      </c>
      <c r="AT665">
        <f>_xlfn.RANK.AVG(Table2[[#This Row],[6M Return vs Nifty Z-Score]],Table2[6M Return vs Nifty Z-Score])</f>
        <v>695</v>
      </c>
      <c r="AU665">
        <f>_xlfn.RANK.AVG(Table2[[#This Row],[Sharpe Ratio Z-Score]],Table2[Sharpe Ratio Z-Score])</f>
        <v>510</v>
      </c>
      <c r="AV665">
        <f>(Table2[[#This Row],[Rank 1Y]]+Table2[[#This Row],[Rank 6M]]+Table2[[#This Row],[Rank Sharpe]])/3</f>
        <v>616</v>
      </c>
    </row>
    <row r="666" spans="1:48" x14ac:dyDescent="0.3">
      <c r="A666" t="s">
        <v>965</v>
      </c>
      <c r="B666" t="s">
        <v>966</v>
      </c>
      <c r="C666" t="s">
        <v>3175</v>
      </c>
      <c r="D666" t="s">
        <v>127</v>
      </c>
      <c r="E666">
        <v>15681.671903349999</v>
      </c>
      <c r="F666">
        <v>53.51</v>
      </c>
      <c r="G666">
        <v>-27.430881931723199</v>
      </c>
      <c r="H666">
        <f>(Table2[[#This Row],[1Y Return vs Nifty]]-AVERAGE(Table2[1Y Return vs Nifty]))/_xlfn.STDEV.P(Table2[1Y Return vs Nifty])</f>
        <v>-0.92782528078843529</v>
      </c>
      <c r="I666">
        <v>-9.2134065911718395</v>
      </c>
      <c r="J666">
        <f>(Table2[[#This Row],[1M Return vs Nifty]]-AVERAGE(Table2[1M Return vs Nifty]))/_xlfn.STDEV.P(Table2[1M Return vs Nifty])</f>
        <v>-0.7554875126632532</v>
      </c>
      <c r="K666">
        <v>-12.1667495576236</v>
      </c>
      <c r="L666">
        <f>(Table2[[#This Row],[6M Return vs Nifty]]-AVERAGE(Table2[6M Return vs Nifty]))/_xlfn.STDEV.P(Table2[6M Return vs Nifty])</f>
        <v>-0.94312108649120852</v>
      </c>
      <c r="M666">
        <v>-6.21654916108875</v>
      </c>
      <c r="N666">
        <f>(Table2[[#This Row],[1W Return vs Nifty]]-AVERAGE(Table2[1W Return vs Nifty]))/_xlfn.STDEV.P(Table2[1W Return vs Nifty])</f>
        <v>-0.83665337193767697</v>
      </c>
      <c r="O666">
        <v>53.94</v>
      </c>
      <c r="P666">
        <v>55.491345146227303</v>
      </c>
      <c r="Q666">
        <v>55.596957666135197</v>
      </c>
      <c r="R666">
        <v>49.114637623648001</v>
      </c>
      <c r="S666" s="1">
        <f>(Table2[[#This Row],[Close Price]]-Table2[[#This Row],[20D EMA]])/Table2[[#This Row],[20D EMA]]</f>
        <v>-7.9718205413422272E-3</v>
      </c>
      <c r="T666" s="1">
        <f>(Table2[[#This Row],[Close Price]]-Table2[[#This Row],[50D EMA]])/Table2[[#This Row],[50D EMA]]</f>
        <v>-3.5705480575505766E-2</v>
      </c>
      <c r="U666" s="1">
        <f>(Table2[[#This Row],[Close Price]]-Table2[[#This Row],[200D EMA]])/Table2[[#This Row],[200D EMA]]</f>
        <v>-3.753726379539632E-2</v>
      </c>
      <c r="V666">
        <v>0.66560219283427502</v>
      </c>
      <c r="W666">
        <v>52.8</v>
      </c>
      <c r="X666">
        <v>54.4</v>
      </c>
      <c r="Y666">
        <v>51.91</v>
      </c>
      <c r="Z666">
        <v>54.4</v>
      </c>
      <c r="AA666">
        <v>51.91</v>
      </c>
      <c r="AB666">
        <v>55.5</v>
      </c>
      <c r="AC666" s="1">
        <f>(Table2[[#This Row],[Close Price]]/Table2[[#This Row],[Day Low]])-1</f>
        <v>1.3446969696969679E-2</v>
      </c>
      <c r="AD666" s="1">
        <f>(Table2[[#This Row],[Day High]]/Table2[[#This Row],[Close Price]])-1</f>
        <v>1.663240515791431E-2</v>
      </c>
      <c r="AE666" s="1">
        <f>(Table2[[#This Row],[Close Price]]/Table2[[#This Row],[Current Week Low]])-1</f>
        <v>3.0822577538046625E-2</v>
      </c>
      <c r="AF666" s="1">
        <f>(Table2[[#This Row],[Current Week High]]/Table2[[#This Row],[Close Price]])-1</f>
        <v>1.663240515791431E-2</v>
      </c>
      <c r="AG666" s="1">
        <f>(Table2[[#This Row],[Close Price]]/Table2[[#This Row],[Current Month Low]])-1</f>
        <v>3.0822577538046625E-2</v>
      </c>
      <c r="AH666" s="1">
        <f>(Table2[[#This Row],[Current Month High]]/Table2[[#This Row],[Close Price]])-1</f>
        <v>3.7189310409269316E-2</v>
      </c>
      <c r="AI666">
        <v>37.731265184077699</v>
      </c>
      <c r="AJ666">
        <v>36.679438058748403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-0.03</v>
      </c>
      <c r="AM666" t="s">
        <v>3227</v>
      </c>
      <c r="AN666">
        <v>-1.62</v>
      </c>
      <c r="AO666" t="s">
        <v>3227</v>
      </c>
      <c r="AQ666">
        <f>(Table2[[#This Row],[Sharpe Ratio]]-AVERAGE(Table2[Sharpe Ratio]))/_xlfn.STDEV.P(Table2[Sharpe Ratio])</f>
        <v>-0.73562862250492922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652</v>
      </c>
      <c r="AT666">
        <f>_xlfn.RANK.AVG(Table2[[#This Row],[6M Return vs Nifty Z-Score]],Table2[6M Return vs Nifty Z-Score])</f>
        <v>646</v>
      </c>
      <c r="AU666">
        <f>_xlfn.RANK.AVG(Table2[[#This Row],[Sharpe Ratio Z-Score]],Table2[Sharpe Ratio Z-Score])</f>
        <v>551.5</v>
      </c>
      <c r="AV666">
        <f>(Table2[[#This Row],[Rank 1Y]]+Table2[[#This Row],[Rank 6M]]+Table2[[#This Row],[Rank Sharpe]])/3</f>
        <v>616.5</v>
      </c>
    </row>
    <row r="667" spans="1:48" x14ac:dyDescent="0.3">
      <c r="A667" t="s">
        <v>1219</v>
      </c>
      <c r="B667" t="s">
        <v>1220</v>
      </c>
      <c r="C667" t="s">
        <v>3167</v>
      </c>
      <c r="D667" t="s">
        <v>21</v>
      </c>
      <c r="E667">
        <v>10022.82354286</v>
      </c>
      <c r="F667">
        <v>486.55</v>
      </c>
      <c r="G667">
        <v>-11.9656027598749</v>
      </c>
      <c r="H667">
        <f>(Table2[[#This Row],[1Y Return vs Nifty]]-AVERAGE(Table2[1Y Return vs Nifty]))/_xlfn.STDEV.P(Table2[1Y Return vs Nifty])</f>
        <v>-0.6734825553276762</v>
      </c>
      <c r="I667">
        <v>-6.1563898118320104</v>
      </c>
      <c r="J667">
        <f>(Table2[[#This Row],[1M Return vs Nifty]]-AVERAGE(Table2[1M Return vs Nifty]))/_xlfn.STDEV.P(Table2[1M Return vs Nifty])</f>
        <v>-0.46332238673063031</v>
      </c>
      <c r="K667">
        <v>-5.5743588163435298</v>
      </c>
      <c r="L667">
        <f>(Table2[[#This Row],[6M Return vs Nifty]]-AVERAGE(Table2[6M Return vs Nifty]))/_xlfn.STDEV.P(Table2[6M Return vs Nifty])</f>
        <v>-0.75610969686987894</v>
      </c>
      <c r="M667">
        <v>-0.376079640871121</v>
      </c>
      <c r="N667">
        <f>(Table2[[#This Row],[1W Return vs Nifty]]-AVERAGE(Table2[1W Return vs Nifty]))/_xlfn.STDEV.P(Table2[1W Return vs Nifty])</f>
        <v>0.55701918824288854</v>
      </c>
      <c r="O667">
        <v>486.98</v>
      </c>
      <c r="P667">
        <v>495.17075215323098</v>
      </c>
      <c r="Q667">
        <v>482.687035281156</v>
      </c>
      <c r="R667">
        <v>51.953636734333401</v>
      </c>
      <c r="S667" s="1">
        <f>(Table2[[#This Row],[Close Price]]-Table2[[#This Row],[20D EMA]])/Table2[[#This Row],[20D EMA]]</f>
        <v>-8.8299314140212492E-4</v>
      </c>
      <c r="T667" s="1">
        <f>(Table2[[#This Row],[Close Price]]-Table2[[#This Row],[50D EMA]])/Table2[[#This Row],[50D EMA]]</f>
        <v>-1.7409655388053429E-2</v>
      </c>
      <c r="U667" s="1">
        <f>(Table2[[#This Row],[Close Price]]-Table2[[#This Row],[200D EMA]])/Table2[[#This Row],[200D EMA]]</f>
        <v>8.0030422126293656E-3</v>
      </c>
      <c r="V667">
        <v>1.1351188062515101</v>
      </c>
      <c r="W667">
        <v>485.1</v>
      </c>
      <c r="X667">
        <v>500</v>
      </c>
      <c r="Y667">
        <v>454.8</v>
      </c>
      <c r="Z667">
        <v>500</v>
      </c>
      <c r="AA667">
        <v>454.8</v>
      </c>
      <c r="AB667">
        <v>500</v>
      </c>
      <c r="AC667" s="1">
        <f>(Table2[[#This Row],[Close Price]]/Table2[[#This Row],[Day Low]])-1</f>
        <v>2.9890744176457318E-3</v>
      </c>
      <c r="AD667" s="1">
        <f>(Table2[[#This Row],[Day High]]/Table2[[#This Row],[Close Price]])-1</f>
        <v>2.7643613194944017E-2</v>
      </c>
      <c r="AE667" s="1">
        <f>(Table2[[#This Row],[Close Price]]/Table2[[#This Row],[Current Week Low]])-1</f>
        <v>6.9810905892700115E-2</v>
      </c>
      <c r="AF667" s="1">
        <f>(Table2[[#This Row],[Current Week High]]/Table2[[#This Row],[Close Price]])-1</f>
        <v>2.7643613194944017E-2</v>
      </c>
      <c r="AG667" s="1">
        <f>(Table2[[#This Row],[Close Price]]/Table2[[#This Row],[Current Month Low]])-1</f>
        <v>6.9810905892700115E-2</v>
      </c>
      <c r="AH667" s="1">
        <f>(Table2[[#This Row],[Current Month High]]/Table2[[#This Row],[Close Price]])-1</f>
        <v>2.7643613194944017E-2</v>
      </c>
      <c r="AI667">
        <v>18.179015517418499</v>
      </c>
      <c r="AJ667">
        <v>23.8513427516863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</v>
      </c>
      <c r="AM667">
        <v>0</v>
      </c>
      <c r="AN667">
        <v>-1.2</v>
      </c>
      <c r="AO667" t="s">
        <v>3227</v>
      </c>
      <c r="AP667">
        <v>-8.4848663752405004E-2</v>
      </c>
      <c r="AQ667">
        <f>(Table2[[#This Row],[Sharpe Ratio]]-AVERAGE(Table2[Sharpe Ratio]))/_xlfn.STDEV.P(Table2[Sharpe Ratio])</f>
        <v>-1.7225822457957354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559</v>
      </c>
      <c r="AT667">
        <f>_xlfn.RANK.AVG(Table2[[#This Row],[6M Return vs Nifty Z-Score]],Table2[6M Return vs Nifty Z-Score])</f>
        <v>583</v>
      </c>
      <c r="AU667">
        <f>_xlfn.RANK.AVG(Table2[[#This Row],[Sharpe Ratio Z-Score]],Table2[Sharpe Ratio Z-Score])</f>
        <v>710</v>
      </c>
      <c r="AV667">
        <f>(Table2[[#This Row],[Rank 1Y]]+Table2[[#This Row],[Rank 6M]]+Table2[[#This Row],[Rank Sharpe]])/3</f>
        <v>617.33333333333337</v>
      </c>
    </row>
    <row r="668" spans="1:48" x14ac:dyDescent="0.3">
      <c r="A668" t="s">
        <v>1846</v>
      </c>
      <c r="B668" t="s">
        <v>1847</v>
      </c>
      <c r="C668" t="s">
        <v>3170</v>
      </c>
      <c r="D668" t="s">
        <v>251</v>
      </c>
      <c r="E668">
        <v>4168.0756781649998</v>
      </c>
      <c r="F668">
        <v>493.85</v>
      </c>
      <c r="G668">
        <v>-21.821790400265701</v>
      </c>
      <c r="H668">
        <f>(Table2[[#This Row],[1Y Return vs Nifty]]-AVERAGE(Table2[1Y Return vs Nifty]))/_xlfn.STDEV.P(Table2[1Y Return vs Nifty])</f>
        <v>-0.83557789154849937</v>
      </c>
      <c r="I668">
        <v>-6.1811168273838497</v>
      </c>
      <c r="J668">
        <f>(Table2[[#This Row],[1M Return vs Nifty]]-AVERAGE(Table2[1M Return vs Nifty]))/_xlfn.STDEV.P(Table2[1M Return vs Nifty])</f>
        <v>-0.46568559640009149</v>
      </c>
      <c r="K668">
        <v>-17.7278854115672</v>
      </c>
      <c r="L668">
        <f>(Table2[[#This Row],[6M Return vs Nifty]]-AVERAGE(Table2[6M Return vs Nifty]))/_xlfn.STDEV.P(Table2[6M Return vs Nifty])</f>
        <v>-1.1008780800818296</v>
      </c>
      <c r="M668">
        <v>-3.9606887296545898</v>
      </c>
      <c r="N668">
        <f>(Table2[[#This Row],[1W Return vs Nifty]]-AVERAGE(Table2[1W Return vs Nifty]))/_xlfn.STDEV.P(Table2[1W Return vs Nifty])</f>
        <v>-0.2983523377479238</v>
      </c>
      <c r="O668">
        <v>486.46</v>
      </c>
      <c r="P668">
        <v>490.729272844896</v>
      </c>
      <c r="Q668">
        <v>502.685023628772</v>
      </c>
      <c r="R668">
        <v>61.606891059979702</v>
      </c>
      <c r="S668" s="1">
        <f>(Table2[[#This Row],[Close Price]]-Table2[[#This Row],[20D EMA]])/Table2[[#This Row],[20D EMA]]</f>
        <v>1.5191382641943928E-2</v>
      </c>
      <c r="T668" s="1">
        <f>(Table2[[#This Row],[Close Price]]-Table2[[#This Row],[50D EMA]])/Table2[[#This Row],[50D EMA]]</f>
        <v>6.3593662081992486E-3</v>
      </c>
      <c r="U668" s="1">
        <f>(Table2[[#This Row],[Close Price]]-Table2[[#This Row],[200D EMA]])/Table2[[#This Row],[200D EMA]]</f>
        <v>-1.7575665105345483E-2</v>
      </c>
      <c r="V668">
        <v>1.5444994782019399</v>
      </c>
      <c r="W668">
        <v>483</v>
      </c>
      <c r="X668">
        <v>496</v>
      </c>
      <c r="Y668">
        <v>478.05</v>
      </c>
      <c r="Z668">
        <v>496</v>
      </c>
      <c r="AA668">
        <v>478.05</v>
      </c>
      <c r="AB668">
        <v>506.5</v>
      </c>
      <c r="AC668" s="1">
        <f>(Table2[[#This Row],[Close Price]]/Table2[[#This Row],[Day Low]])-1</f>
        <v>2.2463768115942084E-2</v>
      </c>
      <c r="AD668" s="1">
        <f>(Table2[[#This Row],[Day High]]/Table2[[#This Row],[Close Price]])-1</f>
        <v>4.3535486483750052E-3</v>
      </c>
      <c r="AE668" s="1">
        <f>(Table2[[#This Row],[Close Price]]/Table2[[#This Row],[Current Week Low]])-1</f>
        <v>3.3050936094550787E-2</v>
      </c>
      <c r="AF668" s="1">
        <f>(Table2[[#This Row],[Current Week High]]/Table2[[#This Row],[Close Price]])-1</f>
        <v>4.3535486483750052E-3</v>
      </c>
      <c r="AG668" s="1">
        <f>(Table2[[#This Row],[Close Price]]/Table2[[#This Row],[Current Month Low]])-1</f>
        <v>3.3050936094550787E-2</v>
      </c>
      <c r="AH668" s="1">
        <f>(Table2[[#This Row],[Current Month High]]/Table2[[#This Row],[Close Price]])-1</f>
        <v>2.5615065303229656E-2</v>
      </c>
      <c r="AI668">
        <v>41.540953730889903</v>
      </c>
      <c r="AJ668">
        <v>10.480984340044699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-0.12</v>
      </c>
      <c r="AM668" t="s">
        <v>3227</v>
      </c>
      <c r="AN668">
        <v>1.65</v>
      </c>
      <c r="AO668" t="s">
        <v>3226</v>
      </c>
      <c r="AQ668">
        <f>(Table2[[#This Row],[Sharpe Ratio]]-AVERAGE(Table2[Sharpe Ratio]))/_xlfn.STDEV.P(Table2[Sharpe Ratio])</f>
        <v>-0.73562862250492922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614</v>
      </c>
      <c r="AT668">
        <f>_xlfn.RANK.AVG(Table2[[#This Row],[6M Return vs Nifty Z-Score]],Table2[6M Return vs Nifty Z-Score])</f>
        <v>687</v>
      </c>
      <c r="AU668">
        <f>_xlfn.RANK.AVG(Table2[[#This Row],[Sharpe Ratio Z-Score]],Table2[Sharpe Ratio Z-Score])</f>
        <v>551.5</v>
      </c>
      <c r="AV668">
        <f>(Table2[[#This Row],[Rank 1Y]]+Table2[[#This Row],[Rank 6M]]+Table2[[#This Row],[Rank Sharpe]])/3</f>
        <v>617.5</v>
      </c>
    </row>
    <row r="669" spans="1:48" x14ac:dyDescent="0.3">
      <c r="A669" t="s">
        <v>2015</v>
      </c>
      <c r="B669" t="s">
        <v>2016</v>
      </c>
      <c r="C669" t="s">
        <v>3172</v>
      </c>
      <c r="D669" t="s">
        <v>54</v>
      </c>
      <c r="E669">
        <v>3425.0298267749999</v>
      </c>
      <c r="F669">
        <v>371.55</v>
      </c>
      <c r="G669">
        <v>-23.673826465067702</v>
      </c>
      <c r="H669">
        <f>(Table2[[#This Row],[1Y Return vs Nifty]]-AVERAGE(Table2[1Y Return vs Nifty]))/_xlfn.STDEV.P(Table2[1Y Return vs Nifty])</f>
        <v>-0.86603656579156285</v>
      </c>
      <c r="I669">
        <v>6.9274919123711403</v>
      </c>
      <c r="J669">
        <f>(Table2[[#This Row],[1M Return vs Nifty]]-AVERAGE(Table2[1M Return vs Nifty]))/_xlfn.STDEV.P(Table2[1M Return vs Nifty])</f>
        <v>0.78713000773246766</v>
      </c>
      <c r="K669">
        <v>-0.18446449590067801</v>
      </c>
      <c r="L669">
        <f>(Table2[[#This Row],[6M Return vs Nifty]]-AVERAGE(Table2[6M Return vs Nifty]))/_xlfn.STDEV.P(Table2[6M Return vs Nifty])</f>
        <v>-0.6032104428152858</v>
      </c>
      <c r="M669">
        <v>-5.0817463430540002</v>
      </c>
      <c r="N669">
        <f>(Table2[[#This Row],[1W Return vs Nifty]]-AVERAGE(Table2[1W Return vs Nifty]))/_xlfn.STDEV.P(Table2[1W Return vs Nifty])</f>
        <v>-0.56586289126897915</v>
      </c>
      <c r="O669">
        <v>363.31</v>
      </c>
      <c r="P669">
        <v>348.93217023502899</v>
      </c>
      <c r="Q669">
        <v>342.33409574320802</v>
      </c>
      <c r="R669">
        <v>56.7574140416612</v>
      </c>
      <c r="S669" s="1">
        <f>(Table2[[#This Row],[Close Price]]-Table2[[#This Row],[20D EMA]])/Table2[[#This Row],[20D EMA]]</f>
        <v>2.268035561916823E-2</v>
      </c>
      <c r="T669" s="1">
        <f>(Table2[[#This Row],[Close Price]]-Table2[[#This Row],[50D EMA]])/Table2[[#This Row],[50D EMA]]</f>
        <v>6.4820133236028102E-2</v>
      </c>
      <c r="U669" s="1">
        <f>(Table2[[#This Row],[Close Price]]-Table2[[#This Row],[200D EMA]])/Table2[[#This Row],[200D EMA]]</f>
        <v>8.534324982547882E-2</v>
      </c>
      <c r="V669">
        <v>1.1113414771536601</v>
      </c>
      <c r="W669">
        <v>370</v>
      </c>
      <c r="X669">
        <v>375.05</v>
      </c>
      <c r="Y669">
        <v>370</v>
      </c>
      <c r="Z669">
        <v>385.75</v>
      </c>
      <c r="AA669">
        <v>355.35</v>
      </c>
      <c r="AB669">
        <v>387.55</v>
      </c>
      <c r="AC669" s="1">
        <f>(Table2[[#This Row],[Close Price]]/Table2[[#This Row],[Day Low]])-1</f>
        <v>4.1891891891892019E-3</v>
      </c>
      <c r="AD669" s="1">
        <f>(Table2[[#This Row],[Day High]]/Table2[[#This Row],[Close Price]])-1</f>
        <v>9.4199973085722366E-3</v>
      </c>
      <c r="AE669" s="1">
        <f>(Table2[[#This Row],[Close Price]]/Table2[[#This Row],[Current Week Low]])-1</f>
        <v>4.1891891891892019E-3</v>
      </c>
      <c r="AF669" s="1">
        <f>(Table2[[#This Row],[Current Week High]]/Table2[[#This Row],[Close Price]])-1</f>
        <v>3.8218274794778573E-2</v>
      </c>
      <c r="AG669" s="1">
        <f>(Table2[[#This Row],[Close Price]]/Table2[[#This Row],[Current Month Low]])-1</f>
        <v>4.5588856057408256E-2</v>
      </c>
      <c r="AH669" s="1">
        <f>(Table2[[#This Row],[Current Month High]]/Table2[[#This Row],[Close Price]])-1</f>
        <v>4.3062844839187209E-2</v>
      </c>
      <c r="AI669">
        <v>11.6942538016417</v>
      </c>
      <c r="AJ669">
        <v>29.640614096301402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-0.05</v>
      </c>
      <c r="AM669" t="s">
        <v>3227</v>
      </c>
      <c r="AN669">
        <v>1.6</v>
      </c>
      <c r="AO669" t="s">
        <v>3226</v>
      </c>
      <c r="AP669">
        <v>-7.8743911705377007E-2</v>
      </c>
      <c r="AQ669">
        <f>(Table2[[#This Row],[Sharpe Ratio]]-AVERAGE(Table2[Sharpe Ratio]))/_xlfn.STDEV.P(Table2[Sharpe Ratio])</f>
        <v>-1.6515722040856153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-2.8995520962289754</v>
      </c>
      <c r="AS669">
        <f>_xlfn.RANK.AVG(Table2[[#This Row],[1Y Return vs Nifty Z-Score]],Table2[1Y Return vs Nifty Z-Score])</f>
        <v>624</v>
      </c>
      <c r="AT669">
        <f>_xlfn.RANK.AVG(Table2[[#This Row],[6M Return vs Nifty Z-Score]],Table2[6M Return vs Nifty Z-Score])</f>
        <v>526</v>
      </c>
      <c r="AU669">
        <f>_xlfn.RANK.AVG(Table2[[#This Row],[Sharpe Ratio Z-Score]],Table2[Sharpe Ratio Z-Score])</f>
        <v>703</v>
      </c>
      <c r="AV669">
        <f>(Table2[[#This Row],[Rank 1Y]]+Table2[[#This Row],[Rank 6M]]+Table2[[#This Row],[Rank Sharpe]])/3</f>
        <v>617.66666666666663</v>
      </c>
    </row>
    <row r="670" spans="1:48" x14ac:dyDescent="0.3">
      <c r="A670" t="s">
        <v>2309</v>
      </c>
      <c r="B670" t="s">
        <v>2310</v>
      </c>
      <c r="C670" t="s">
        <v>3177</v>
      </c>
      <c r="D670" t="s">
        <v>493</v>
      </c>
      <c r="E670">
        <v>2448.5059104299999</v>
      </c>
      <c r="F670">
        <v>626.65</v>
      </c>
      <c r="G670">
        <v>-34.711415805755998</v>
      </c>
      <c r="H670">
        <f>(Table2[[#This Row],[1Y Return vs Nifty]]-AVERAGE(Table2[1Y Return vs Nifty]))/_xlfn.STDEV.P(Table2[1Y Return vs Nifty])</f>
        <v>-1.0475612912253922</v>
      </c>
      <c r="I670">
        <v>4.3606557215724804</v>
      </c>
      <c r="J670">
        <f>(Table2[[#This Row],[1M Return vs Nifty]]-AVERAGE(Table2[1M Return vs Nifty]))/_xlfn.STDEV.P(Table2[1M Return vs Nifty])</f>
        <v>0.54181240790723662</v>
      </c>
      <c r="K670">
        <v>5.7995235630191102</v>
      </c>
      <c r="L670">
        <f>(Table2[[#This Row],[6M Return vs Nifty]]-AVERAGE(Table2[6M Return vs Nifty]))/_xlfn.STDEV.P(Table2[6M Return vs Nifty])</f>
        <v>-0.43345807735420316</v>
      </c>
      <c r="M670">
        <v>-6.4509598818052698</v>
      </c>
      <c r="N670">
        <f>(Table2[[#This Row],[1W Return vs Nifty]]-AVERAGE(Table2[1W Return vs Nifty]))/_xlfn.STDEV.P(Table2[1W Return vs Nifty])</f>
        <v>-0.89258924972008347</v>
      </c>
      <c r="O670">
        <v>623.63</v>
      </c>
      <c r="P670">
        <v>600.56984738458698</v>
      </c>
      <c r="Q670">
        <v>599.63541086420298</v>
      </c>
      <c r="R670">
        <v>49.408561492267999</v>
      </c>
      <c r="S670" s="1">
        <f>(Table2[[#This Row],[Close Price]]-Table2[[#This Row],[20D EMA]])/Table2[[#This Row],[20D EMA]]</f>
        <v>4.8426150121065083E-3</v>
      </c>
      <c r="T670" s="1">
        <f>(Table2[[#This Row],[Close Price]]-Table2[[#This Row],[50D EMA]])/Table2[[#This Row],[50D EMA]]</f>
        <v>4.3425677677607494E-2</v>
      </c>
      <c r="U670" s="1">
        <f>(Table2[[#This Row],[Close Price]]-Table2[[#This Row],[200D EMA]])/Table2[[#This Row],[200D EMA]]</f>
        <v>4.5051690821366251E-2</v>
      </c>
      <c r="V670">
        <v>0.45696140866304202</v>
      </c>
      <c r="W670">
        <v>615</v>
      </c>
      <c r="X670">
        <v>631</v>
      </c>
      <c r="Y670">
        <v>614.29999999999995</v>
      </c>
      <c r="Z670">
        <v>650.65</v>
      </c>
      <c r="AA670">
        <v>613.35</v>
      </c>
      <c r="AB670">
        <v>660.4</v>
      </c>
      <c r="AC670" s="1">
        <f>(Table2[[#This Row],[Close Price]]/Table2[[#This Row],[Day Low]])-1</f>
        <v>1.8943089430894178E-2</v>
      </c>
      <c r="AD670" s="1">
        <f>(Table2[[#This Row],[Day High]]/Table2[[#This Row],[Close Price]])-1</f>
        <v>6.941673980691121E-3</v>
      </c>
      <c r="AE670" s="1">
        <f>(Table2[[#This Row],[Close Price]]/Table2[[#This Row],[Current Week Low]])-1</f>
        <v>2.010418362363664E-2</v>
      </c>
      <c r="AF670" s="1">
        <f>(Table2[[#This Row],[Current Week High]]/Table2[[#This Row],[Close Price]])-1</f>
        <v>3.8298890927950247E-2</v>
      </c>
      <c r="AG670" s="1">
        <f>(Table2[[#This Row],[Close Price]]/Table2[[#This Row],[Current Month Low]])-1</f>
        <v>2.16841933643106E-2</v>
      </c>
      <c r="AH670" s="1">
        <f>(Table2[[#This Row],[Current Month High]]/Table2[[#This Row],[Close Price]])-1</f>
        <v>5.3857815367430062E-2</v>
      </c>
      <c r="AI670">
        <v>26.338466448575701</v>
      </c>
      <c r="AJ670">
        <v>35.918013230669096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7.0000000000000007E-2</v>
      </c>
      <c r="AM670" t="s">
        <v>3226</v>
      </c>
      <c r="AN670">
        <v>-3.72</v>
      </c>
      <c r="AO670" t="s">
        <v>3227</v>
      </c>
      <c r="AP670">
        <v>-9.5594173049286996E-2</v>
      </c>
      <c r="AQ670">
        <f>(Table2[[#This Row],[Sharpe Ratio]]-AVERAGE(Table2[Sharpe Ratio]))/_xlfn.STDEV.P(Table2[Sharpe Ratio])</f>
        <v>-1.8475732458379976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-3.67936945623044</v>
      </c>
      <c r="AS670">
        <f>_xlfn.RANK.AVG(Table2[[#This Row],[1Y Return vs Nifty Z-Score]],Table2[1Y Return vs Nifty Z-Score])</f>
        <v>679</v>
      </c>
      <c r="AT670">
        <f>_xlfn.RANK.AVG(Table2[[#This Row],[6M Return vs Nifty Z-Score]],Table2[6M Return vs Nifty Z-Score])</f>
        <v>458</v>
      </c>
      <c r="AU670">
        <f>_xlfn.RANK.AVG(Table2[[#This Row],[Sharpe Ratio Z-Score]],Table2[Sharpe Ratio Z-Score])</f>
        <v>718</v>
      </c>
      <c r="AV670">
        <f>(Table2[[#This Row],[Rank 1Y]]+Table2[[#This Row],[Rank 6M]]+Table2[[#This Row],[Rank Sharpe]])/3</f>
        <v>618.33333333333337</v>
      </c>
    </row>
    <row r="671" spans="1:48" x14ac:dyDescent="0.3">
      <c r="A671" t="s">
        <v>422</v>
      </c>
      <c r="B671" t="s">
        <v>423</v>
      </c>
      <c r="C671" t="s">
        <v>3168</v>
      </c>
      <c r="D671" t="s">
        <v>24</v>
      </c>
      <c r="E671">
        <v>54920.597815654</v>
      </c>
      <c r="F671">
        <v>73.42</v>
      </c>
      <c r="G671">
        <v>-47.478869606217103</v>
      </c>
      <c r="H671">
        <f>(Table2[[#This Row],[1Y Return vs Nifty]]-AVERAGE(Table2[1Y Return vs Nifty]))/_xlfn.STDEV.P(Table2[1Y Return vs Nifty])</f>
        <v>-1.257535450806988</v>
      </c>
      <c r="I671">
        <v>-4.39363605104759</v>
      </c>
      <c r="J671">
        <f>(Table2[[#This Row],[1M Return vs Nifty]]-AVERAGE(Table2[1M Return vs Nifty]))/_xlfn.STDEV.P(Table2[1M Return vs Nifty])</f>
        <v>-0.29485253141665202</v>
      </c>
      <c r="K671">
        <v>-20.5333851471568</v>
      </c>
      <c r="L671">
        <f>(Table2[[#This Row],[6M Return vs Nifty]]-AVERAGE(Table2[6M Return vs Nifty]))/_xlfn.STDEV.P(Table2[6M Return vs Nifty])</f>
        <v>-1.1804638365585476</v>
      </c>
      <c r="M671">
        <v>-5.2092847991794002</v>
      </c>
      <c r="N671">
        <f>(Table2[[#This Row],[1W Return vs Nifty]]-AVERAGE(Table2[1W Return vs Nifty]))/_xlfn.STDEV.P(Table2[1W Return vs Nifty])</f>
        <v>-0.59629654836700308</v>
      </c>
      <c r="O671">
        <v>73.56</v>
      </c>
      <c r="P671">
        <v>74.820352005182002</v>
      </c>
      <c r="Q671">
        <v>78.0716743471407</v>
      </c>
      <c r="R671">
        <v>50.347213262571998</v>
      </c>
      <c r="S671" s="1">
        <f>(Table2[[#This Row],[Close Price]]-Table2[[#This Row],[20D EMA]])/Table2[[#This Row],[20D EMA]]</f>
        <v>-1.9032082653616172E-3</v>
      </c>
      <c r="T671" s="1">
        <f>(Table2[[#This Row],[Close Price]]-Table2[[#This Row],[50D EMA]])/Table2[[#This Row],[50D EMA]]</f>
        <v>-1.8716191085080876E-2</v>
      </c>
      <c r="U671" s="1">
        <f>(Table2[[#This Row],[Close Price]]-Table2[[#This Row],[200D EMA]])/Table2[[#This Row],[200D EMA]]</f>
        <v>-5.9582100499821822E-2</v>
      </c>
      <c r="V671">
        <v>0.84823804040022899</v>
      </c>
      <c r="W671">
        <v>72.77</v>
      </c>
      <c r="X671">
        <v>74.05</v>
      </c>
      <c r="Y671">
        <v>71.36</v>
      </c>
      <c r="Z671">
        <v>74.180000000000007</v>
      </c>
      <c r="AA671">
        <v>71.36</v>
      </c>
      <c r="AB671">
        <v>75.7</v>
      </c>
      <c r="AC671" s="1">
        <f>(Table2[[#This Row],[Close Price]]/Table2[[#This Row],[Day Low]])-1</f>
        <v>8.9322523017727473E-3</v>
      </c>
      <c r="AD671" s="1">
        <f>(Table2[[#This Row],[Day High]]/Table2[[#This Row],[Close Price]])-1</f>
        <v>8.5807681830563087E-3</v>
      </c>
      <c r="AE671" s="1">
        <f>(Table2[[#This Row],[Close Price]]/Table2[[#This Row],[Current Week Low]])-1</f>
        <v>2.8867713004484319E-2</v>
      </c>
      <c r="AF671" s="1">
        <f>(Table2[[#This Row],[Current Week High]]/Table2[[#This Row],[Close Price]])-1</f>
        <v>1.0351402887496697E-2</v>
      </c>
      <c r="AG671" s="1">
        <f>(Table2[[#This Row],[Close Price]]/Table2[[#This Row],[Current Month Low]])-1</f>
        <v>2.8867713004484319E-2</v>
      </c>
      <c r="AH671" s="1">
        <f>(Table2[[#This Row],[Current Month High]]/Table2[[#This Row],[Close Price]])-1</f>
        <v>3.1054208662489868E-2</v>
      </c>
      <c r="AI671">
        <v>34.023426859166399</v>
      </c>
      <c r="AJ671">
        <v>4.2453499929007297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</v>
      </c>
      <c r="AM671" t="s">
        <v>3227</v>
      </c>
      <c r="AN671">
        <v>-0.9</v>
      </c>
      <c r="AO671" t="s">
        <v>3227</v>
      </c>
      <c r="AP671">
        <v>3.0446632963960999E-2</v>
      </c>
      <c r="AQ671">
        <f>(Table2[[#This Row],[Sharpe Ratio]]-AVERAGE(Table2[Sharpe Ratio]))/_xlfn.STDEV.P(Table2[Sharpe Ratio])</f>
        <v>-0.38147555288826279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713</v>
      </c>
      <c r="AT671">
        <f>_xlfn.RANK.AVG(Table2[[#This Row],[6M Return vs Nifty Z-Score]],Table2[6M Return vs Nifty Z-Score])</f>
        <v>701</v>
      </c>
      <c r="AU671">
        <f>_xlfn.RANK.AVG(Table2[[#This Row],[Sharpe Ratio Z-Score]],Table2[Sharpe Ratio Z-Score])</f>
        <v>442</v>
      </c>
      <c r="AV671">
        <f>(Table2[[#This Row],[Rank 1Y]]+Table2[[#This Row],[Rank 6M]]+Table2[[#This Row],[Rank Sharpe]])/3</f>
        <v>618.66666666666663</v>
      </c>
    </row>
    <row r="672" spans="1:48" x14ac:dyDescent="0.3">
      <c r="A672" t="s">
        <v>720</v>
      </c>
      <c r="B672" t="s">
        <v>721</v>
      </c>
      <c r="C672" t="s">
        <v>3178</v>
      </c>
      <c r="D672" t="s">
        <v>89</v>
      </c>
      <c r="E672">
        <v>25172.998197299999</v>
      </c>
      <c r="F672">
        <v>311.39999999999998</v>
      </c>
      <c r="G672">
        <v>-31.933760487679201</v>
      </c>
      <c r="H672">
        <f>(Table2[[#This Row],[1Y Return vs Nifty]]-AVERAGE(Table2[1Y Return vs Nifty]))/_xlfn.STDEV.P(Table2[1Y Return vs Nifty])</f>
        <v>-1.0018798382014964</v>
      </c>
      <c r="I672">
        <v>1.4388676163668701</v>
      </c>
      <c r="J672">
        <f>(Table2[[#This Row],[1M Return vs Nifty]]-AVERAGE(Table2[1M Return vs Nifty]))/_xlfn.STDEV.P(Table2[1M Return vs Nifty])</f>
        <v>0.26257135320482067</v>
      </c>
      <c r="K672">
        <v>5.12548628827399</v>
      </c>
      <c r="L672">
        <f>(Table2[[#This Row],[6M Return vs Nifty]]-AVERAGE(Table2[6M Return vs Nifty]))/_xlfn.STDEV.P(Table2[6M Return vs Nifty])</f>
        <v>-0.45257900819001445</v>
      </c>
      <c r="M672">
        <v>-1.02317284583942</v>
      </c>
      <c r="N672">
        <f>(Table2[[#This Row],[1W Return vs Nifty]]-AVERAGE(Table2[1W Return vs Nifty]))/_xlfn.STDEV.P(Table2[1W Return vs Nifty])</f>
        <v>0.40260762243952614</v>
      </c>
      <c r="O672">
        <v>303.54000000000002</v>
      </c>
      <c r="P672">
        <v>294.96721608948098</v>
      </c>
      <c r="Q672">
        <v>293.50744777233899</v>
      </c>
      <c r="R672">
        <v>62.182252867355999</v>
      </c>
      <c r="S672" s="1">
        <f>(Table2[[#This Row],[Close Price]]-Table2[[#This Row],[20D EMA]])/Table2[[#This Row],[20D EMA]]</f>
        <v>2.5894445542597209E-2</v>
      </c>
      <c r="T672" s="1">
        <f>(Table2[[#This Row],[Close Price]]-Table2[[#This Row],[50D EMA]])/Table2[[#This Row],[50D EMA]]</f>
        <v>5.5710543457595497E-2</v>
      </c>
      <c r="U672" s="1">
        <f>(Table2[[#This Row],[Close Price]]-Table2[[#This Row],[200D EMA]])/Table2[[#This Row],[200D EMA]]</f>
        <v>6.0961152309632234E-2</v>
      </c>
      <c r="V672">
        <v>1.07545992625523</v>
      </c>
      <c r="W672">
        <v>310</v>
      </c>
      <c r="X672">
        <v>317.45</v>
      </c>
      <c r="Y672">
        <v>302.60000000000002</v>
      </c>
      <c r="Z672">
        <v>319.8</v>
      </c>
      <c r="AA672">
        <v>296</v>
      </c>
      <c r="AB672">
        <v>320.5</v>
      </c>
      <c r="AC672" s="1">
        <f>(Table2[[#This Row],[Close Price]]/Table2[[#This Row],[Day Low]])-1</f>
        <v>4.5161290322579539E-3</v>
      </c>
      <c r="AD672" s="1">
        <f>(Table2[[#This Row],[Day High]]/Table2[[#This Row],[Close Price]])-1</f>
        <v>1.9428387925497725E-2</v>
      </c>
      <c r="AE672" s="1">
        <f>(Table2[[#This Row],[Close Price]]/Table2[[#This Row],[Current Week Low]])-1</f>
        <v>2.9081295439523869E-2</v>
      </c>
      <c r="AF672" s="1">
        <f>(Table2[[#This Row],[Current Week High]]/Table2[[#This Row],[Close Price]])-1</f>
        <v>2.6974951830443183E-2</v>
      </c>
      <c r="AG672" s="1">
        <f>(Table2[[#This Row],[Close Price]]/Table2[[#This Row],[Current Month Low]])-1</f>
        <v>5.2027027027026884E-2</v>
      </c>
      <c r="AH672" s="1">
        <f>(Table2[[#This Row],[Current Month High]]/Table2[[#This Row],[Close Price]])-1</f>
        <v>2.9222864482980171E-2</v>
      </c>
      <c r="AI672">
        <v>14.7398843930635</v>
      </c>
      <c r="AJ672">
        <v>23.645026801667601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0.12</v>
      </c>
      <c r="AM672" t="s">
        <v>3226</v>
      </c>
      <c r="AN672">
        <v>4.6500000000000004</v>
      </c>
      <c r="AO672" t="s">
        <v>3226</v>
      </c>
      <c r="AP672">
        <v>-9.5212952477538998E-2</v>
      </c>
      <c r="AQ672">
        <f>(Table2[[#This Row],[Sharpe Ratio]]-AVERAGE(Table2[Sharpe Ratio]))/_xlfn.STDEV.P(Table2[Sharpe Ratio])</f>
        <v>-1.8431389152555195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-2.6324187860026833</v>
      </c>
      <c r="AS672">
        <f>_xlfn.RANK.AVG(Table2[[#This Row],[1Y Return vs Nifty Z-Score]],Table2[1Y Return vs Nifty Z-Score])</f>
        <v>670</v>
      </c>
      <c r="AT672">
        <f>_xlfn.RANK.AVG(Table2[[#This Row],[6M Return vs Nifty Z-Score]],Table2[6M Return vs Nifty Z-Score])</f>
        <v>470</v>
      </c>
      <c r="AU672">
        <f>_xlfn.RANK.AVG(Table2[[#This Row],[Sharpe Ratio Z-Score]],Table2[Sharpe Ratio Z-Score])</f>
        <v>717</v>
      </c>
      <c r="AV672">
        <f>(Table2[[#This Row],[Rank 1Y]]+Table2[[#This Row],[Rank 6M]]+Table2[[#This Row],[Rank Sharpe]])/3</f>
        <v>619</v>
      </c>
    </row>
    <row r="673" spans="1:48" x14ac:dyDescent="0.3">
      <c r="A673" t="s">
        <v>1052</v>
      </c>
      <c r="B673" t="s">
        <v>1053</v>
      </c>
      <c r="C673" t="s">
        <v>3168</v>
      </c>
      <c r="D673" t="s">
        <v>24</v>
      </c>
      <c r="E673">
        <v>13013.030591678</v>
      </c>
      <c r="F673">
        <v>214.22</v>
      </c>
      <c r="G673">
        <v>-32.281033397379197</v>
      </c>
      <c r="H673">
        <f>(Table2[[#This Row],[1Y Return vs Nifty]]-AVERAGE(Table2[1Y Return vs Nifty]))/_xlfn.STDEV.P(Table2[1Y Return vs Nifty])</f>
        <v>-1.0075911051854489</v>
      </c>
      <c r="I673">
        <v>-5.9620725542795796</v>
      </c>
      <c r="J673">
        <f>(Table2[[#This Row],[1M Return vs Nifty]]-AVERAGE(Table2[1M Return vs Nifty]))/_xlfn.STDEV.P(Table2[1M Return vs Nifty])</f>
        <v>-0.44475110298519138</v>
      </c>
      <c r="K673">
        <v>-22.3116114785281</v>
      </c>
      <c r="L673">
        <f>(Table2[[#This Row],[6M Return vs Nifty]]-AVERAGE(Table2[6M Return vs Nifty]))/_xlfn.STDEV.P(Table2[6M Return vs Nifty])</f>
        <v>-1.2309081427809687</v>
      </c>
      <c r="M673">
        <v>-3.6096829239692201</v>
      </c>
      <c r="N673">
        <f>(Table2[[#This Row],[1W Return vs Nifty]]-AVERAGE(Table2[1W Return vs Nifty]))/_xlfn.STDEV.P(Table2[1W Return vs Nifty])</f>
        <v>-0.21459414704863511</v>
      </c>
      <c r="O673">
        <v>218.68</v>
      </c>
      <c r="P673">
        <v>227.176579442936</v>
      </c>
      <c r="Q673">
        <v>237.52020756218701</v>
      </c>
      <c r="R673">
        <v>43.1473565821817</v>
      </c>
      <c r="S673" s="1">
        <f>(Table2[[#This Row],[Close Price]]-Table2[[#This Row],[20D EMA]])/Table2[[#This Row],[20D EMA]]</f>
        <v>-2.0395097859886628E-2</v>
      </c>
      <c r="T673" s="1">
        <f>(Table2[[#This Row],[Close Price]]-Table2[[#This Row],[50D EMA]])/Table2[[#This Row],[50D EMA]]</f>
        <v>-5.7033077418046696E-2</v>
      </c>
      <c r="U673" s="1">
        <f>(Table2[[#This Row],[Close Price]]-Table2[[#This Row],[200D EMA]])/Table2[[#This Row],[200D EMA]]</f>
        <v>-9.8097790505199872E-2</v>
      </c>
      <c r="V673">
        <v>0.74570690391592698</v>
      </c>
      <c r="W673">
        <v>213.64</v>
      </c>
      <c r="X673">
        <v>216.6</v>
      </c>
      <c r="Y673">
        <v>207.65</v>
      </c>
      <c r="Z673">
        <v>216.6</v>
      </c>
      <c r="AA673">
        <v>207.65</v>
      </c>
      <c r="AB673">
        <v>229</v>
      </c>
      <c r="AC673" s="1">
        <f>(Table2[[#This Row],[Close Price]]/Table2[[#This Row],[Day Low]])-1</f>
        <v>2.7148474068527939E-3</v>
      </c>
      <c r="AD673" s="1">
        <f>(Table2[[#This Row],[Day High]]/Table2[[#This Row],[Close Price]])-1</f>
        <v>1.1110073755951744E-2</v>
      </c>
      <c r="AE673" s="1">
        <f>(Table2[[#This Row],[Close Price]]/Table2[[#This Row],[Current Week Low]])-1</f>
        <v>3.163977847339261E-2</v>
      </c>
      <c r="AF673" s="1">
        <f>(Table2[[#This Row],[Current Week High]]/Table2[[#This Row],[Close Price]])-1</f>
        <v>1.1110073755951744E-2</v>
      </c>
      <c r="AG673" s="1">
        <f>(Table2[[#This Row],[Close Price]]/Table2[[#This Row],[Current Month Low]])-1</f>
        <v>3.163977847339261E-2</v>
      </c>
      <c r="AH673" s="1">
        <f>(Table2[[#This Row],[Current Month High]]/Table2[[#This Row],[Close Price]])-1</f>
        <v>6.8994491644104095E-2</v>
      </c>
      <c r="AI673">
        <v>40.369713378769397</v>
      </c>
      <c r="AJ673">
        <v>4.3702801461631999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-0.15</v>
      </c>
      <c r="AM673" t="s">
        <v>3227</v>
      </c>
      <c r="AN673">
        <v>-5.86</v>
      </c>
      <c r="AO673" t="s">
        <v>3227</v>
      </c>
      <c r="AP673">
        <v>1.7365906452860999E-2</v>
      </c>
      <c r="AQ673">
        <f>(Table2[[#This Row],[Sharpe Ratio]]-AVERAGE(Table2[Sharpe Ratio]))/_xlfn.STDEV.P(Table2[Sharpe Ratio])</f>
        <v>-0.53362963351207604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671</v>
      </c>
      <c r="AT673">
        <f>_xlfn.RANK.AVG(Table2[[#This Row],[6M Return vs Nifty Z-Score]],Table2[6M Return vs Nifty Z-Score])</f>
        <v>706</v>
      </c>
      <c r="AU673">
        <f>_xlfn.RANK.AVG(Table2[[#This Row],[Sharpe Ratio Z-Score]],Table2[Sharpe Ratio Z-Score])</f>
        <v>481</v>
      </c>
      <c r="AV673">
        <f>(Table2[[#This Row],[Rank 1Y]]+Table2[[#This Row],[Rank 6M]]+Table2[[#This Row],[Rank Sharpe]])/3</f>
        <v>619.33333333333337</v>
      </c>
    </row>
    <row r="674" spans="1:48" x14ac:dyDescent="0.3">
      <c r="A674" t="s">
        <v>628</v>
      </c>
      <c r="B674" t="s">
        <v>629</v>
      </c>
      <c r="C674" t="s">
        <v>3172</v>
      </c>
      <c r="D674" t="s">
        <v>54</v>
      </c>
      <c r="E674">
        <v>30944.492372475001</v>
      </c>
      <c r="F674">
        <v>1878.25</v>
      </c>
      <c r="G674">
        <v>-11.805886088123801</v>
      </c>
      <c r="H674">
        <f>(Table2[[#This Row],[1Y Return vs Nifty]]-AVERAGE(Table2[1Y Return vs Nifty]))/_xlfn.STDEV.P(Table2[1Y Return vs Nifty])</f>
        <v>-0.67085584725837455</v>
      </c>
      <c r="I674">
        <v>-12.5295636200547</v>
      </c>
      <c r="J674">
        <f>(Table2[[#This Row],[1M Return vs Nifty]]-AVERAGE(Table2[1M Return vs Nifty]))/_xlfn.STDEV.P(Table2[1M Return vs Nifty])</f>
        <v>-1.0724191835993686</v>
      </c>
      <c r="K674">
        <v>-4.1758306316574698</v>
      </c>
      <c r="L674">
        <f>(Table2[[#This Row],[6M Return vs Nifty]]-AVERAGE(Table2[6M Return vs Nifty]))/_xlfn.STDEV.P(Table2[6M Return vs Nifty])</f>
        <v>-0.71643657834475472</v>
      </c>
      <c r="M674">
        <v>-2.6606485949911902</v>
      </c>
      <c r="N674">
        <f>(Table2[[#This Row],[1W Return vs Nifty]]-AVERAGE(Table2[1W Return vs Nifty]))/_xlfn.STDEV.P(Table2[1W Return vs Nifty])</f>
        <v>1.1867629421139397E-2</v>
      </c>
      <c r="O674">
        <v>1904.23</v>
      </c>
      <c r="P674">
        <v>1919.4720939556</v>
      </c>
      <c r="Q674">
        <v>1839.33264917423</v>
      </c>
      <c r="R674">
        <v>42.532083631699301</v>
      </c>
      <c r="S674" s="1">
        <f>(Table2[[#This Row],[Close Price]]-Table2[[#This Row],[20D EMA]])/Table2[[#This Row],[20D EMA]]</f>
        <v>-1.364330989428799E-2</v>
      </c>
      <c r="T674" s="1">
        <f>(Table2[[#This Row],[Close Price]]-Table2[[#This Row],[50D EMA]])/Table2[[#This Row],[50D EMA]]</f>
        <v>-2.1475745380934698E-2</v>
      </c>
      <c r="U674" s="1">
        <f>(Table2[[#This Row],[Close Price]]-Table2[[#This Row],[200D EMA]])/Table2[[#This Row],[200D EMA]]</f>
        <v>2.1158408101569853E-2</v>
      </c>
      <c r="V674">
        <v>1.01448047824239</v>
      </c>
      <c r="W674">
        <v>1858.3</v>
      </c>
      <c r="X674">
        <v>1890.05</v>
      </c>
      <c r="Y674">
        <v>1858.3</v>
      </c>
      <c r="Z674">
        <v>1974.55</v>
      </c>
      <c r="AA674">
        <v>1824</v>
      </c>
      <c r="AB674">
        <v>1974.55</v>
      </c>
      <c r="AC674" s="1">
        <f>(Table2[[#This Row],[Close Price]]/Table2[[#This Row],[Day Low]])-1</f>
        <v>1.0735618576118044E-2</v>
      </c>
      <c r="AD674" s="1">
        <f>(Table2[[#This Row],[Day High]]/Table2[[#This Row],[Close Price]])-1</f>
        <v>6.2824437641422204E-3</v>
      </c>
      <c r="AE674" s="1">
        <f>(Table2[[#This Row],[Close Price]]/Table2[[#This Row],[Current Week Low]])-1</f>
        <v>1.0735618576118044E-2</v>
      </c>
      <c r="AF674" s="1">
        <f>(Table2[[#This Row],[Current Week High]]/Table2[[#This Row],[Close Price]])-1</f>
        <v>5.1271130041261825E-2</v>
      </c>
      <c r="AG674" s="1">
        <f>(Table2[[#This Row],[Close Price]]/Table2[[#This Row],[Current Month Low]])-1</f>
        <v>2.9742324561403466E-2</v>
      </c>
      <c r="AH674" s="1">
        <f>(Table2[[#This Row],[Current Month High]]/Table2[[#This Row],[Close Price]])-1</f>
        <v>5.1271130041261825E-2</v>
      </c>
      <c r="AI674">
        <v>18.245707440436501</v>
      </c>
      <c r="AJ674">
        <v>27.334666621470401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-0.12</v>
      </c>
      <c r="AM674" t="s">
        <v>3227</v>
      </c>
      <c r="AN674">
        <v>1.01</v>
      </c>
      <c r="AO674" t="s">
        <v>3226</v>
      </c>
      <c r="AP674">
        <v>-0.112595795200678</v>
      </c>
      <c r="AQ674">
        <f>(Table2[[#This Row],[Sharpe Ratio]]-AVERAGE(Table2[Sharpe Ratio]))/_xlfn.STDEV.P(Table2[Sharpe Ratio])</f>
        <v>-2.0453349057399306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558</v>
      </c>
      <c r="AT674">
        <f>_xlfn.RANK.AVG(Table2[[#This Row],[6M Return vs Nifty Z-Score]],Table2[6M Return vs Nifty Z-Score])</f>
        <v>572</v>
      </c>
      <c r="AU674">
        <f>_xlfn.RANK.AVG(Table2[[#This Row],[Sharpe Ratio Z-Score]],Table2[Sharpe Ratio Z-Score])</f>
        <v>730</v>
      </c>
      <c r="AV674">
        <f>(Table2[[#This Row],[Rank 1Y]]+Table2[[#This Row],[Rank 6M]]+Table2[[#This Row],[Rank Sharpe]])/3</f>
        <v>620</v>
      </c>
    </row>
    <row r="675" spans="1:48" x14ac:dyDescent="0.3">
      <c r="A675" t="s">
        <v>2092</v>
      </c>
      <c r="B675" t="s">
        <v>2093</v>
      </c>
      <c r="C675" t="s">
        <v>3181</v>
      </c>
      <c r="D675" t="s">
        <v>135</v>
      </c>
      <c r="E675">
        <v>3048.1568229449999</v>
      </c>
      <c r="F675">
        <v>401.05</v>
      </c>
      <c r="G675">
        <v>-38.563990249491098</v>
      </c>
      <c r="H675">
        <f>(Table2[[#This Row],[1Y Return vs Nifty]]-AVERAGE(Table2[1Y Return vs Nifty]))/_xlfn.STDEV.P(Table2[1Y Return vs Nifty])</f>
        <v>-1.1109209159157589</v>
      </c>
      <c r="I675">
        <v>4.9481381858076299</v>
      </c>
      <c r="J675">
        <f>(Table2[[#This Row],[1M Return vs Nifty]]-AVERAGE(Table2[1M Return vs Nifty]))/_xlfn.STDEV.P(Table2[1M Return vs Nifty])</f>
        <v>0.59795926627794427</v>
      </c>
      <c r="K675">
        <v>-18.8046477312935</v>
      </c>
      <c r="L675">
        <f>(Table2[[#This Row],[6M Return vs Nifty]]-AVERAGE(Table2[6M Return vs Nifty]))/_xlfn.STDEV.P(Table2[6M Return vs Nifty])</f>
        <v>-1.1314234202484839</v>
      </c>
      <c r="M675">
        <v>-6.7627116672629102</v>
      </c>
      <c r="N675">
        <f>(Table2[[#This Row],[1W Return vs Nifty]]-AVERAGE(Table2[1W Return vs Nifty]))/_xlfn.STDEV.P(Table2[1W Return vs Nifty])</f>
        <v>-0.9669805135518007</v>
      </c>
      <c r="O675">
        <v>410.16</v>
      </c>
      <c r="P675">
        <v>413.947593430327</v>
      </c>
      <c r="Q675">
        <v>442.52680824973697</v>
      </c>
      <c r="R675">
        <v>37.120816561271702</v>
      </c>
      <c r="S675" s="1">
        <f>(Table2[[#This Row],[Close Price]]-Table2[[#This Row],[20D EMA]])/Table2[[#This Row],[20D EMA]]</f>
        <v>-2.2210844548468923E-2</v>
      </c>
      <c r="T675" s="1">
        <f>(Table2[[#This Row],[Close Price]]-Table2[[#This Row],[50D EMA]])/Table2[[#This Row],[50D EMA]]</f>
        <v>-3.1157551426851893E-2</v>
      </c>
      <c r="U675" s="1">
        <f>(Table2[[#This Row],[Close Price]]-Table2[[#This Row],[200D EMA]])/Table2[[#This Row],[200D EMA]]</f>
        <v>-9.3727221665472094E-2</v>
      </c>
      <c r="V675">
        <v>0.67380835422797902</v>
      </c>
      <c r="W675">
        <v>396.8</v>
      </c>
      <c r="X675">
        <v>410.6</v>
      </c>
      <c r="Y675">
        <v>395</v>
      </c>
      <c r="Z675">
        <v>427.95</v>
      </c>
      <c r="AA675">
        <v>395</v>
      </c>
      <c r="AB675">
        <v>446.45</v>
      </c>
      <c r="AC675" s="1">
        <f>(Table2[[#This Row],[Close Price]]/Table2[[#This Row],[Day Low]])-1</f>
        <v>1.0710685483870996E-2</v>
      </c>
      <c r="AD675" s="1">
        <f>(Table2[[#This Row],[Day High]]/Table2[[#This Row],[Close Price]])-1</f>
        <v>2.3812492207954117E-2</v>
      </c>
      <c r="AE675" s="1">
        <f>(Table2[[#This Row],[Close Price]]/Table2[[#This Row],[Current Week Low]])-1</f>
        <v>1.5316455696202658E-2</v>
      </c>
      <c r="AF675" s="1">
        <f>(Table2[[#This Row],[Current Week High]]/Table2[[#This Row],[Close Price]])-1</f>
        <v>6.7073930931305314E-2</v>
      </c>
      <c r="AG675" s="1">
        <f>(Table2[[#This Row],[Close Price]]/Table2[[#This Row],[Current Month Low]])-1</f>
        <v>1.5316455696202658E-2</v>
      </c>
      <c r="AH675" s="1">
        <f>(Table2[[#This Row],[Current Month High]]/Table2[[#This Row],[Close Price]])-1</f>
        <v>0.1132028425383369</v>
      </c>
      <c r="AI675">
        <v>45.867098865478098</v>
      </c>
      <c r="AJ675">
        <v>16.2463768115942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-0.06</v>
      </c>
      <c r="AM675" t="s">
        <v>3227</v>
      </c>
      <c r="AN675">
        <v>-13.07</v>
      </c>
      <c r="AO675" t="s">
        <v>3227</v>
      </c>
      <c r="AP675">
        <v>1.9660912082147E-2</v>
      </c>
      <c r="AQ675">
        <f>(Table2[[#This Row],[Sharpe Ratio]]-AVERAGE(Table2[Sharpe Ratio]))/_xlfn.STDEV.P(Table2[Sharpe Ratio])</f>
        <v>-0.5069342912270608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696</v>
      </c>
      <c r="AT675">
        <f>_xlfn.RANK.AVG(Table2[[#This Row],[6M Return vs Nifty Z-Score]],Table2[6M Return vs Nifty Z-Score])</f>
        <v>692</v>
      </c>
      <c r="AU675">
        <f>_xlfn.RANK.AVG(Table2[[#This Row],[Sharpe Ratio Z-Score]],Table2[Sharpe Ratio Z-Score])</f>
        <v>474</v>
      </c>
      <c r="AV675">
        <f>(Table2[[#This Row],[Rank 1Y]]+Table2[[#This Row],[Rank 6M]]+Table2[[#This Row],[Rank Sharpe]])/3</f>
        <v>620.66666666666663</v>
      </c>
    </row>
    <row r="676" spans="1:48" x14ac:dyDescent="0.3">
      <c r="A676" t="s">
        <v>1653</v>
      </c>
      <c r="B676" t="s">
        <v>1654</v>
      </c>
      <c r="C676" t="s">
        <v>3180</v>
      </c>
      <c r="D676" t="s">
        <v>261</v>
      </c>
      <c r="E676">
        <v>5455.2134638500002</v>
      </c>
      <c r="F676">
        <v>1773.5</v>
      </c>
      <c r="G676">
        <v>-59.053957785330702</v>
      </c>
      <c r="H676">
        <f>(Table2[[#This Row],[1Y Return vs Nifty]]-AVERAGE(Table2[1Y Return vs Nifty]))/_xlfn.STDEV.P(Table2[1Y Return vs Nifty])</f>
        <v>-1.4478999080023971</v>
      </c>
      <c r="I676">
        <v>-6.6497750436878302</v>
      </c>
      <c r="J676">
        <f>(Table2[[#This Row],[1M Return vs Nifty]]-AVERAGE(Table2[1M Return vs Nifty]))/_xlfn.STDEV.P(Table2[1M Return vs Nifty])</f>
        <v>-0.51047618692324215</v>
      </c>
      <c r="K676">
        <v>-11.691704468555301</v>
      </c>
      <c r="L676">
        <f>(Table2[[#This Row],[6M Return vs Nifty]]-AVERAGE(Table2[6M Return vs Nifty]))/_xlfn.STDEV.P(Table2[6M Return vs Nifty])</f>
        <v>-0.9296451191637316</v>
      </c>
      <c r="M676">
        <v>-4.3576041916954402</v>
      </c>
      <c r="N676">
        <f>(Table2[[#This Row],[1W Return vs Nifty]]-AVERAGE(Table2[1W Return vs Nifty]))/_xlfn.STDEV.P(Table2[1W Return vs Nifty])</f>
        <v>-0.39306564568367203</v>
      </c>
      <c r="O676">
        <v>1793.02</v>
      </c>
      <c r="P676">
        <v>1820.98604219296</v>
      </c>
      <c r="Q676">
        <v>1918.18010845252</v>
      </c>
      <c r="R676">
        <v>42.659556207103698</v>
      </c>
      <c r="S676" s="1">
        <f>(Table2[[#This Row],[Close Price]]-Table2[[#This Row],[20D EMA]])/Table2[[#This Row],[20D EMA]]</f>
        <v>-1.0886660494584546E-2</v>
      </c>
      <c r="T676" s="1">
        <f>(Table2[[#This Row],[Close Price]]-Table2[[#This Row],[50D EMA]])/Table2[[#This Row],[50D EMA]]</f>
        <v>-2.6077103883659612E-2</v>
      </c>
      <c r="U676" s="1">
        <f>(Table2[[#This Row],[Close Price]]-Table2[[#This Row],[200D EMA]])/Table2[[#This Row],[200D EMA]]</f>
        <v>-7.5425716185348102E-2</v>
      </c>
      <c r="V676">
        <v>0.39355389842102301</v>
      </c>
      <c r="W676">
        <v>1770</v>
      </c>
      <c r="X676">
        <v>1794.95</v>
      </c>
      <c r="Y676">
        <v>1752.65</v>
      </c>
      <c r="Z676">
        <v>1818</v>
      </c>
      <c r="AA676">
        <v>1752.65</v>
      </c>
      <c r="AB676">
        <v>1842</v>
      </c>
      <c r="AC676" s="1">
        <f>(Table2[[#This Row],[Close Price]]/Table2[[#This Row],[Day Low]])-1</f>
        <v>1.9774011299436012E-3</v>
      </c>
      <c r="AD676" s="1">
        <f>(Table2[[#This Row],[Day High]]/Table2[[#This Row],[Close Price]])-1</f>
        <v>1.2094727939103489E-2</v>
      </c>
      <c r="AE676" s="1">
        <f>(Table2[[#This Row],[Close Price]]/Table2[[#This Row],[Current Week Low]])-1</f>
        <v>1.1896271360511079E-2</v>
      </c>
      <c r="AF676" s="1">
        <f>(Table2[[#This Row],[Current Week High]]/Table2[[#This Row],[Close Price]])-1</f>
        <v>2.5091626726811311E-2</v>
      </c>
      <c r="AG676" s="1">
        <f>(Table2[[#This Row],[Close Price]]/Table2[[#This Row],[Current Month Low]])-1</f>
        <v>1.1896271360511079E-2</v>
      </c>
      <c r="AH676" s="1">
        <f>(Table2[[#This Row],[Current Month High]]/Table2[[#This Row],[Close Price]])-1</f>
        <v>3.8624189455878311E-2</v>
      </c>
      <c r="AI676">
        <v>56.969269805469402</v>
      </c>
      <c r="AJ676">
        <v>10.843749999999901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-7.0000000000000007E-2</v>
      </c>
      <c r="AM676" t="s">
        <v>3227</v>
      </c>
      <c r="AN676">
        <v>-1.1499999999999999</v>
      </c>
      <c r="AO676" t="s">
        <v>3227</v>
      </c>
      <c r="AP676">
        <v>1.1922591280066E-2</v>
      </c>
      <c r="AQ676">
        <f>(Table2[[#This Row],[Sharpe Ratio]]-AVERAGE(Table2[Sharpe Ratio]))/_xlfn.STDEV.P(Table2[Sharpe Ratio])</f>
        <v>-0.59694588853502639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732</v>
      </c>
      <c r="AT676">
        <f>_xlfn.RANK.AVG(Table2[[#This Row],[6M Return vs Nifty Z-Score]],Table2[6M Return vs Nifty Z-Score])</f>
        <v>641</v>
      </c>
      <c r="AU676">
        <f>_xlfn.RANK.AVG(Table2[[#This Row],[Sharpe Ratio Z-Score]],Table2[Sharpe Ratio Z-Score])</f>
        <v>493</v>
      </c>
      <c r="AV676">
        <f>(Table2[[#This Row],[Rank 1Y]]+Table2[[#This Row],[Rank 6M]]+Table2[[#This Row],[Rank Sharpe]])/3</f>
        <v>622</v>
      </c>
    </row>
    <row r="677" spans="1:48" x14ac:dyDescent="0.3">
      <c r="A677" t="s">
        <v>2212</v>
      </c>
      <c r="B677" t="s">
        <v>2213</v>
      </c>
      <c r="C677" t="s">
        <v>3179</v>
      </c>
      <c r="D677" t="s">
        <v>417</v>
      </c>
      <c r="E677">
        <v>2655.8510824800001</v>
      </c>
      <c r="F677">
        <v>500.4</v>
      </c>
      <c r="G677">
        <v>-24.0717620150442</v>
      </c>
      <c r="H677">
        <f>(Table2[[#This Row],[1Y Return vs Nifty]]-AVERAGE(Table2[1Y Return vs Nifty]))/_xlfn.STDEV.P(Table2[1Y Return vs Nifty])</f>
        <v>-0.87258103299542589</v>
      </c>
      <c r="I677">
        <v>3.6873143154357502</v>
      </c>
      <c r="J677">
        <f>(Table2[[#This Row],[1M Return vs Nifty]]-AVERAGE(Table2[1M Return vs Nifty]))/_xlfn.STDEV.P(Table2[1M Return vs Nifty])</f>
        <v>0.47745984103579447</v>
      </c>
      <c r="K677">
        <v>-12.958503039797</v>
      </c>
      <c r="L677">
        <f>(Table2[[#This Row],[6M Return vs Nifty]]-AVERAGE(Table2[6M Return vs Nifty]))/_xlfn.STDEV.P(Table2[6M Return vs Nifty])</f>
        <v>-0.96558136300540409</v>
      </c>
      <c r="M677">
        <v>0.214351304414927</v>
      </c>
      <c r="N677">
        <f>(Table2[[#This Row],[1W Return vs Nifty]]-AVERAGE(Table2[1W Return vs Nifty]))/_xlfn.STDEV.P(Table2[1W Return vs Nifty])</f>
        <v>0.69790981429241483</v>
      </c>
      <c r="O677">
        <v>481.48</v>
      </c>
      <c r="P677">
        <v>476.74752274477498</v>
      </c>
      <c r="Q677">
        <v>493.73432962759398</v>
      </c>
      <c r="R677">
        <v>71.538071481682294</v>
      </c>
      <c r="S677" s="1">
        <f>(Table2[[#This Row],[Close Price]]-Table2[[#This Row],[20D EMA]])/Table2[[#This Row],[20D EMA]]</f>
        <v>3.9295505524632297E-2</v>
      </c>
      <c r="T677" s="1">
        <f>(Table2[[#This Row],[Close Price]]-Table2[[#This Row],[50D EMA]])/Table2[[#This Row],[50D EMA]]</f>
        <v>4.9612166035076094E-2</v>
      </c>
      <c r="U677" s="1">
        <f>(Table2[[#This Row],[Close Price]]-Table2[[#This Row],[200D EMA]])/Table2[[#This Row],[200D EMA]]</f>
        <v>1.3500520365747452E-2</v>
      </c>
      <c r="V677">
        <v>2.7003850763781498</v>
      </c>
      <c r="W677">
        <v>498.5</v>
      </c>
      <c r="X677">
        <v>505</v>
      </c>
      <c r="Y677">
        <v>486.05</v>
      </c>
      <c r="Z677">
        <v>512</v>
      </c>
      <c r="AA677">
        <v>470.7</v>
      </c>
      <c r="AB677">
        <v>522.15</v>
      </c>
      <c r="AC677" s="1">
        <f>(Table2[[#This Row],[Close Price]]/Table2[[#This Row],[Day Low]])-1</f>
        <v>3.8114343029087561E-3</v>
      </c>
      <c r="AD677" s="1">
        <f>(Table2[[#This Row],[Day High]]/Table2[[#This Row],[Close Price]])-1</f>
        <v>9.1926458832933822E-3</v>
      </c>
      <c r="AE677" s="1">
        <f>(Table2[[#This Row],[Close Price]]/Table2[[#This Row],[Current Week Low]])-1</f>
        <v>2.9523711552309262E-2</v>
      </c>
      <c r="AF677" s="1">
        <f>(Table2[[#This Row],[Current Week High]]/Table2[[#This Row],[Close Price]])-1</f>
        <v>2.3181454836131099E-2</v>
      </c>
      <c r="AG677" s="1">
        <f>(Table2[[#This Row],[Close Price]]/Table2[[#This Row],[Current Month Low]])-1</f>
        <v>6.3097514340344052E-2</v>
      </c>
      <c r="AH677" s="1">
        <f>(Table2[[#This Row],[Current Month High]]/Table2[[#This Row],[Close Price]])-1</f>
        <v>4.3465227817745866E-2</v>
      </c>
      <c r="AI677">
        <v>16.306954436450798</v>
      </c>
      <c r="AJ677">
        <v>15.5391364580928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-0.02</v>
      </c>
      <c r="AM677" t="s">
        <v>3227</v>
      </c>
      <c r="AN677">
        <v>6.49</v>
      </c>
      <c r="AO677" t="s">
        <v>3226</v>
      </c>
      <c r="AP677">
        <v>-2.3531286354410001E-3</v>
      </c>
      <c r="AQ677">
        <f>(Table2[[#This Row],[Sharpe Ratio]]-AVERAGE(Table2[Sharpe Ratio]))/_xlfn.STDEV.P(Table2[Sharpe Ratio])</f>
        <v>-0.76300004746448868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628</v>
      </c>
      <c r="AT677">
        <f>_xlfn.RANK.AVG(Table2[[#This Row],[6M Return vs Nifty Z-Score]],Table2[6M Return vs Nifty Z-Score])</f>
        <v>656</v>
      </c>
      <c r="AU677">
        <f>_xlfn.RANK.AVG(Table2[[#This Row],[Sharpe Ratio Z-Score]],Table2[Sharpe Ratio Z-Score])</f>
        <v>583</v>
      </c>
      <c r="AV677">
        <f>(Table2[[#This Row],[Rank 1Y]]+Table2[[#This Row],[Rank 6M]]+Table2[[#This Row],[Rank Sharpe]])/3</f>
        <v>622.33333333333337</v>
      </c>
    </row>
    <row r="678" spans="1:48" x14ac:dyDescent="0.3">
      <c r="A678" t="s">
        <v>116</v>
      </c>
      <c r="B678" t="s">
        <v>117</v>
      </c>
      <c r="C678" t="s">
        <v>3170</v>
      </c>
      <c r="D678" t="s">
        <v>118</v>
      </c>
      <c r="E678">
        <v>244066.74348239999</v>
      </c>
      <c r="F678">
        <v>2531.4</v>
      </c>
      <c r="G678">
        <v>-12.209433076801901</v>
      </c>
      <c r="H678">
        <f>(Table2[[#This Row],[1Y Return vs Nifty]]-AVERAGE(Table2[1Y Return vs Nifty]))/_xlfn.STDEV.P(Table2[1Y Return vs Nifty])</f>
        <v>-0.67749260045315085</v>
      </c>
      <c r="I678">
        <v>-3.1430320102593399</v>
      </c>
      <c r="J678">
        <f>(Table2[[#This Row],[1M Return vs Nifty]]-AVERAGE(Table2[1M Return vs Nifty]))/_xlfn.STDEV.P(Table2[1M Return vs Nifty])</f>
        <v>-0.17532983545433165</v>
      </c>
      <c r="K678">
        <v>-17.264649037095101</v>
      </c>
      <c r="L678">
        <f>(Table2[[#This Row],[6M Return vs Nifty]]-AVERAGE(Table2[6M Return vs Nifty]))/_xlfn.STDEV.P(Table2[6M Return vs Nifty])</f>
        <v>-1.0877370995918971</v>
      </c>
      <c r="M678">
        <v>-1.28613709714545</v>
      </c>
      <c r="N678">
        <f>(Table2[[#This Row],[1W Return vs Nifty]]-AVERAGE(Table2[1W Return vs Nifty]))/_xlfn.STDEV.P(Table2[1W Return vs Nifty])</f>
        <v>0.33985820476257467</v>
      </c>
      <c r="O678">
        <v>2519.87</v>
      </c>
      <c r="P678">
        <v>2520.6345299753398</v>
      </c>
      <c r="Q678">
        <v>2480.12142730097</v>
      </c>
      <c r="R678">
        <v>57.157314581414703</v>
      </c>
      <c r="S678" s="1">
        <f>(Table2[[#This Row],[Close Price]]-Table2[[#This Row],[20D EMA]])/Table2[[#This Row],[20D EMA]]</f>
        <v>4.5756328699497195E-3</v>
      </c>
      <c r="T678" s="1">
        <f>(Table2[[#This Row],[Close Price]]-Table2[[#This Row],[50D EMA]])/Table2[[#This Row],[50D EMA]]</f>
        <v>4.2709365029469934E-3</v>
      </c>
      <c r="U678" s="1">
        <f>(Table2[[#This Row],[Close Price]]-Table2[[#This Row],[200D EMA]])/Table2[[#This Row],[200D EMA]]</f>
        <v>2.0675831487345663E-2</v>
      </c>
      <c r="V678">
        <v>1.2285178492862701</v>
      </c>
      <c r="W678">
        <v>2528.25</v>
      </c>
      <c r="X678">
        <v>2561</v>
      </c>
      <c r="Y678">
        <v>2488</v>
      </c>
      <c r="Z678">
        <v>2561.6</v>
      </c>
      <c r="AA678">
        <v>2488</v>
      </c>
      <c r="AB678">
        <v>2561.6</v>
      </c>
      <c r="AC678" s="1">
        <f>(Table2[[#This Row],[Close Price]]/Table2[[#This Row],[Day Low]])-1</f>
        <v>1.2459210916642149E-3</v>
      </c>
      <c r="AD678" s="1">
        <f>(Table2[[#This Row],[Day High]]/Table2[[#This Row],[Close Price]])-1</f>
        <v>1.1693134234020741E-2</v>
      </c>
      <c r="AE678" s="1">
        <f>(Table2[[#This Row],[Close Price]]/Table2[[#This Row],[Current Week Low]])-1</f>
        <v>1.7443729903537042E-2</v>
      </c>
      <c r="AF678" s="1">
        <f>(Table2[[#This Row],[Current Week High]]/Table2[[#This Row],[Close Price]])-1</f>
        <v>1.1930157225250815E-2</v>
      </c>
      <c r="AG678" s="1">
        <f>(Table2[[#This Row],[Close Price]]/Table2[[#This Row],[Current Month Low]])-1</f>
        <v>1.7443729903537042E-2</v>
      </c>
      <c r="AH678" s="1">
        <f>(Table2[[#This Row],[Current Month High]]/Table2[[#This Row],[Close Price]])-1</f>
        <v>1.1930157225250815E-2</v>
      </c>
      <c r="AI678">
        <v>9.3979616022754104</v>
      </c>
      <c r="AJ678">
        <v>14.2841664014302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-0.13</v>
      </c>
      <c r="AM678" t="s">
        <v>3227</v>
      </c>
      <c r="AN678">
        <v>1.56</v>
      </c>
      <c r="AO678" t="s">
        <v>3226</v>
      </c>
      <c r="AP678">
        <v>-2.5278651136233E-2</v>
      </c>
      <c r="AQ678">
        <f>(Table2[[#This Row],[Sharpe Ratio]]-AVERAGE(Table2[Sharpe Ratio]))/_xlfn.STDEV.P(Table2[Sharpe Ratio])</f>
        <v>-1.0296680949898716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560</v>
      </c>
      <c r="AT678">
        <f>_xlfn.RANK.AVG(Table2[[#This Row],[6M Return vs Nifty Z-Score]],Table2[6M Return vs Nifty Z-Score])</f>
        <v>680</v>
      </c>
      <c r="AU678">
        <f>_xlfn.RANK.AVG(Table2[[#This Row],[Sharpe Ratio Z-Score]],Table2[Sharpe Ratio Z-Score])</f>
        <v>631</v>
      </c>
      <c r="AV678">
        <f>(Table2[[#This Row],[Rank 1Y]]+Table2[[#This Row],[Rank 6M]]+Table2[[#This Row],[Rank Sharpe]])/3</f>
        <v>623.66666666666663</v>
      </c>
    </row>
    <row r="679" spans="1:48" x14ac:dyDescent="0.3">
      <c r="A679" t="s">
        <v>1738</v>
      </c>
      <c r="B679" t="s">
        <v>1739</v>
      </c>
      <c r="C679" t="s">
        <v>3172</v>
      </c>
      <c r="D679" t="s">
        <v>54</v>
      </c>
      <c r="E679">
        <v>4826.1278249999996</v>
      </c>
      <c r="F679">
        <v>524.95000000000005</v>
      </c>
      <c r="G679">
        <v>-38.526658868600201</v>
      </c>
      <c r="H679">
        <f>(Table2[[#This Row],[1Y Return vs Nifty]]-AVERAGE(Table2[1Y Return vs Nifty]))/_xlfn.STDEV.P(Table2[1Y Return vs Nifty])</f>
        <v>-1.1103069622292139</v>
      </c>
      <c r="I679">
        <v>-1.6492187950971</v>
      </c>
      <c r="J679">
        <f>(Table2[[#This Row],[1M Return vs Nifty]]-AVERAGE(Table2[1M Return vs Nifty]))/_xlfn.STDEV.P(Table2[1M Return vs Nifty])</f>
        <v>-3.2563158778797473E-2</v>
      </c>
      <c r="K679">
        <v>0.93478344452065798</v>
      </c>
      <c r="L679">
        <f>(Table2[[#This Row],[6M Return vs Nifty]]-AVERAGE(Table2[6M Return vs Nifty]))/_xlfn.STDEV.P(Table2[6M Return vs Nifty])</f>
        <v>-0.57145988055593133</v>
      </c>
      <c r="M679">
        <v>-9.0354902970995994</v>
      </c>
      <c r="N679">
        <f>(Table2[[#This Row],[1W Return vs Nifty]]-AVERAGE(Table2[1W Return vs Nifty]))/_xlfn.STDEV.P(Table2[1W Return vs Nifty])</f>
        <v>-1.5093186253771229</v>
      </c>
      <c r="O679">
        <v>547.72</v>
      </c>
      <c r="P679">
        <v>537.19699589893003</v>
      </c>
      <c r="Q679">
        <v>513.134055132144</v>
      </c>
      <c r="R679">
        <v>24.205082282994201</v>
      </c>
      <c r="S679" s="1">
        <f>(Table2[[#This Row],[Close Price]]-Table2[[#This Row],[20D EMA]])/Table2[[#This Row],[20D EMA]]</f>
        <v>-4.1572336230190576E-2</v>
      </c>
      <c r="T679" s="1">
        <f>(Table2[[#This Row],[Close Price]]-Table2[[#This Row],[50D EMA]])/Table2[[#This Row],[50D EMA]]</f>
        <v>-2.2797960510624618E-2</v>
      </c>
      <c r="U679" s="1">
        <f>(Table2[[#This Row],[Close Price]]-Table2[[#This Row],[200D EMA]])/Table2[[#This Row],[200D EMA]]</f>
        <v>2.3027013603322752E-2</v>
      </c>
      <c r="V679">
        <v>0.69963371803666796</v>
      </c>
      <c r="W679">
        <v>523.5</v>
      </c>
      <c r="X679">
        <v>533</v>
      </c>
      <c r="Y679">
        <v>523</v>
      </c>
      <c r="Z679">
        <v>560.04999999999995</v>
      </c>
      <c r="AA679">
        <v>523</v>
      </c>
      <c r="AB679">
        <v>591</v>
      </c>
      <c r="AC679" s="1">
        <f>(Table2[[#This Row],[Close Price]]/Table2[[#This Row],[Day Low]])-1</f>
        <v>2.7698185291309407E-3</v>
      </c>
      <c r="AD679" s="1">
        <f>(Table2[[#This Row],[Day High]]/Table2[[#This Row],[Close Price]])-1</f>
        <v>1.5334793789884671E-2</v>
      </c>
      <c r="AE679" s="1">
        <f>(Table2[[#This Row],[Close Price]]/Table2[[#This Row],[Current Week Low]])-1</f>
        <v>3.7284894837477101E-3</v>
      </c>
      <c r="AF679" s="1">
        <f>(Table2[[#This Row],[Current Week High]]/Table2[[#This Row],[Close Price]])-1</f>
        <v>6.6863510810553306E-2</v>
      </c>
      <c r="AG679" s="1">
        <f>(Table2[[#This Row],[Close Price]]/Table2[[#This Row],[Current Month Low]])-1</f>
        <v>3.7284894837477101E-3</v>
      </c>
      <c r="AH679" s="1">
        <f>(Table2[[#This Row],[Current Month High]]/Table2[[#This Row],[Close Price]])-1</f>
        <v>0.12582150681017223</v>
      </c>
      <c r="AI679">
        <v>20.963901323935499</v>
      </c>
      <c r="AJ679">
        <v>21.784015775432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-0.15</v>
      </c>
      <c r="AM679" t="s">
        <v>3227</v>
      </c>
      <c r="AN679">
        <v>-10.17</v>
      </c>
      <c r="AO679" t="s">
        <v>3227</v>
      </c>
      <c r="AP679">
        <v>-4.6631250215286003E-2</v>
      </c>
      <c r="AQ679">
        <f>(Table2[[#This Row],[Sharpe Ratio]]-AVERAGE(Table2[Sharpe Ratio]))/_xlfn.STDEV.P(Table2[Sharpe Ratio])</f>
        <v>-1.2780400091221076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-4.5016886360631734</v>
      </c>
      <c r="AS679">
        <f>_xlfn.RANK.AVG(Table2[[#This Row],[1Y Return vs Nifty Z-Score]],Table2[1Y Return vs Nifty Z-Score])</f>
        <v>694</v>
      </c>
      <c r="AT679">
        <f>_xlfn.RANK.AVG(Table2[[#This Row],[6M Return vs Nifty Z-Score]],Table2[6M Return vs Nifty Z-Score])</f>
        <v>517</v>
      </c>
      <c r="AU679">
        <f>_xlfn.RANK.AVG(Table2[[#This Row],[Sharpe Ratio Z-Score]],Table2[Sharpe Ratio Z-Score])</f>
        <v>660</v>
      </c>
      <c r="AV679">
        <f>(Table2[[#This Row],[Rank 1Y]]+Table2[[#This Row],[Rank 6M]]+Table2[[#This Row],[Rank Sharpe]])/3</f>
        <v>623.66666666666663</v>
      </c>
    </row>
    <row r="680" spans="1:48" x14ac:dyDescent="0.3">
      <c r="A680" t="s">
        <v>1173</v>
      </c>
      <c r="B680" t="s">
        <v>1174</v>
      </c>
      <c r="C680" t="s">
        <v>3169</v>
      </c>
      <c r="D680" t="s">
        <v>21</v>
      </c>
      <c r="E680">
        <v>10675.32527635</v>
      </c>
      <c r="F680">
        <v>1695.5</v>
      </c>
      <c r="G680">
        <v>-19.091273559178902</v>
      </c>
      <c r="H680">
        <f>(Table2[[#This Row],[1Y Return vs Nifty]]-AVERAGE(Table2[1Y Return vs Nifty]))/_xlfn.STDEV.P(Table2[1Y Return vs Nifty])</f>
        <v>-0.79067168018551903</v>
      </c>
      <c r="I680">
        <v>2.4514404237271399</v>
      </c>
      <c r="J680">
        <f>(Table2[[#This Row],[1M Return vs Nifty]]-AVERAGE(Table2[1M Return vs Nifty]))/_xlfn.STDEV.P(Table2[1M Return vs Nifty])</f>
        <v>0.35934493448763255</v>
      </c>
      <c r="K680">
        <v>-7.2373930233493802</v>
      </c>
      <c r="L680">
        <f>(Table2[[#This Row],[6M Return vs Nifty]]-AVERAGE(Table2[6M Return vs Nifty]))/_xlfn.STDEV.P(Table2[6M Return vs Nifty])</f>
        <v>-0.80328626000842562</v>
      </c>
      <c r="M680">
        <v>-0.91216848141329399</v>
      </c>
      <c r="N680">
        <f>(Table2[[#This Row],[1W Return vs Nifty]]-AVERAGE(Table2[1W Return vs Nifty]))/_xlfn.STDEV.P(Table2[1W Return vs Nifty])</f>
        <v>0.42909585874063966</v>
      </c>
      <c r="O680">
        <v>1610.41</v>
      </c>
      <c r="P680">
        <v>1611.55018444284</v>
      </c>
      <c r="Q680">
        <v>1583.13445464027</v>
      </c>
      <c r="R680">
        <v>79.324956389967696</v>
      </c>
      <c r="S680" s="1">
        <f>(Table2[[#This Row],[Close Price]]-Table2[[#This Row],[20D EMA]])/Table2[[#This Row],[20D EMA]]</f>
        <v>5.283747617066456E-2</v>
      </c>
      <c r="T680" s="1">
        <f>(Table2[[#This Row],[Close Price]]-Table2[[#This Row],[50D EMA]])/Table2[[#This Row],[50D EMA]]</f>
        <v>5.2092585367537865E-2</v>
      </c>
      <c r="U680" s="1">
        <f>(Table2[[#This Row],[Close Price]]-Table2[[#This Row],[200D EMA]])/Table2[[#This Row],[200D EMA]]</f>
        <v>7.0976628062372926E-2</v>
      </c>
      <c r="V680">
        <v>0.454616641839721</v>
      </c>
      <c r="W680">
        <v>1673.95</v>
      </c>
      <c r="X680">
        <v>1707</v>
      </c>
      <c r="Y680">
        <v>1560.7</v>
      </c>
      <c r="Z680">
        <v>1707</v>
      </c>
      <c r="AA680">
        <v>1555.6</v>
      </c>
      <c r="AB680">
        <v>1707</v>
      </c>
      <c r="AC680" s="1">
        <f>(Table2[[#This Row],[Close Price]]/Table2[[#This Row],[Day Low]])-1</f>
        <v>1.2873741748558709E-2</v>
      </c>
      <c r="AD680" s="1">
        <f>(Table2[[#This Row],[Day High]]/Table2[[#This Row],[Close Price]])-1</f>
        <v>6.782659982306205E-3</v>
      </c>
      <c r="AE680" s="1">
        <f>(Table2[[#This Row],[Close Price]]/Table2[[#This Row],[Current Week Low]])-1</f>
        <v>8.6371499967963006E-2</v>
      </c>
      <c r="AF680" s="1">
        <f>(Table2[[#This Row],[Current Week High]]/Table2[[#This Row],[Close Price]])-1</f>
        <v>6.782659982306205E-3</v>
      </c>
      <c r="AG680" s="1">
        <f>(Table2[[#This Row],[Close Price]]/Table2[[#This Row],[Current Month Low]])-1</f>
        <v>8.9933144767292417E-2</v>
      </c>
      <c r="AH680" s="1">
        <f>(Table2[[#This Row],[Current Month High]]/Table2[[#This Row],[Close Price]])-1</f>
        <v>6.782659982306205E-3</v>
      </c>
      <c r="AI680">
        <v>14.565025066352099</v>
      </c>
      <c r="AJ680">
        <v>22.326034414342899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-0.16</v>
      </c>
      <c r="AM680" t="s">
        <v>3227</v>
      </c>
      <c r="AN680">
        <v>7.38</v>
      </c>
      <c r="AO680" t="s">
        <v>3226</v>
      </c>
      <c r="AP680">
        <v>-5.7202054208705999E-2</v>
      </c>
      <c r="AQ680">
        <f>(Table2[[#This Row],[Sharpe Ratio]]-AVERAGE(Table2[Sharpe Ratio]))/_xlfn.STDEV.P(Table2[Sharpe Ratio])</f>
        <v>-1.4009988494975645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602</v>
      </c>
      <c r="AT680">
        <f>_xlfn.RANK.AVG(Table2[[#This Row],[6M Return vs Nifty Z-Score]],Table2[6M Return vs Nifty Z-Score])</f>
        <v>597</v>
      </c>
      <c r="AU680">
        <f>_xlfn.RANK.AVG(Table2[[#This Row],[Sharpe Ratio Z-Score]],Table2[Sharpe Ratio Z-Score])</f>
        <v>675</v>
      </c>
      <c r="AV680">
        <f>(Table2[[#This Row],[Rank 1Y]]+Table2[[#This Row],[Rank 6M]]+Table2[[#This Row],[Rank Sharpe]])/3</f>
        <v>624.66666666666663</v>
      </c>
    </row>
    <row r="681" spans="1:48" x14ac:dyDescent="0.3">
      <c r="A681" t="s">
        <v>354</v>
      </c>
      <c r="B681" t="s">
        <v>355</v>
      </c>
      <c r="C681" t="s">
        <v>3178</v>
      </c>
      <c r="D681" t="s">
        <v>89</v>
      </c>
      <c r="E681">
        <v>72588.290990984999</v>
      </c>
      <c r="F681">
        <v>622.65</v>
      </c>
      <c r="G681">
        <v>-23.1386514602207</v>
      </c>
      <c r="H681">
        <f>(Table2[[#This Row],[1Y Return vs Nifty]]-AVERAGE(Table2[1Y Return vs Nifty]))/_xlfn.STDEV.P(Table2[1Y Return vs Nifty])</f>
        <v>-0.85723505190883642</v>
      </c>
      <c r="I681">
        <v>13.6316269153773</v>
      </c>
      <c r="J681">
        <f>(Table2[[#This Row],[1M Return vs Nifty]]-AVERAGE(Table2[1M Return vs Nifty]))/_xlfn.STDEV.P(Table2[1M Return vs Nifty])</f>
        <v>1.4278574190637163</v>
      </c>
      <c r="K681">
        <v>-3.4323176036656999</v>
      </c>
      <c r="L681">
        <f>(Table2[[#This Row],[6M Return vs Nifty]]-AVERAGE(Table2[6M Return vs Nifty]))/_xlfn.STDEV.P(Table2[6M Return vs Nifty])</f>
        <v>-0.69534477568572362</v>
      </c>
      <c r="M681">
        <v>2.3151359323915601</v>
      </c>
      <c r="N681">
        <f>(Table2[[#This Row],[1W Return vs Nifty]]-AVERAGE(Table2[1W Return vs Nifty]))/_xlfn.STDEV.P(Table2[1W Return vs Nifty])</f>
        <v>1.1992061365701268</v>
      </c>
      <c r="O681">
        <v>588.16</v>
      </c>
      <c r="P681">
        <v>561.28944752964298</v>
      </c>
      <c r="Q681">
        <v>544.79177473593597</v>
      </c>
      <c r="R681">
        <v>84.346844687586994</v>
      </c>
      <c r="S681" s="1">
        <f>(Table2[[#This Row],[Close Price]]-Table2[[#This Row],[20D EMA]])/Table2[[#This Row],[20D EMA]]</f>
        <v>5.864050598476607E-2</v>
      </c>
      <c r="T681" s="1">
        <f>(Table2[[#This Row],[Close Price]]-Table2[[#This Row],[50D EMA]])/Table2[[#This Row],[50D EMA]]</f>
        <v>0.10932069494699774</v>
      </c>
      <c r="U681" s="1">
        <f>(Table2[[#This Row],[Close Price]]-Table2[[#This Row],[200D EMA]])/Table2[[#This Row],[200D EMA]]</f>
        <v>0.14291373121740389</v>
      </c>
      <c r="V681">
        <v>1.1996722571293601</v>
      </c>
      <c r="W681">
        <v>610.75</v>
      </c>
      <c r="X681">
        <v>624.45000000000005</v>
      </c>
      <c r="Y681">
        <v>593.65</v>
      </c>
      <c r="Z681">
        <v>626.9</v>
      </c>
      <c r="AA681">
        <v>570.15</v>
      </c>
      <c r="AB681">
        <v>626.9</v>
      </c>
      <c r="AC681" s="1">
        <f>(Table2[[#This Row],[Close Price]]/Table2[[#This Row],[Day Low]])-1</f>
        <v>1.9484240687678955E-2</v>
      </c>
      <c r="AD681" s="1">
        <f>(Table2[[#This Row],[Day High]]/Table2[[#This Row],[Close Price]])-1</f>
        <v>2.8908696699592173E-3</v>
      </c>
      <c r="AE681" s="1">
        <f>(Table2[[#This Row],[Close Price]]/Table2[[#This Row],[Current Week Low]])-1</f>
        <v>4.8850332687610631E-2</v>
      </c>
      <c r="AF681" s="1">
        <f>(Table2[[#This Row],[Current Week High]]/Table2[[#This Row],[Close Price]])-1</f>
        <v>6.8256644985145165E-3</v>
      </c>
      <c r="AG681" s="1">
        <f>(Table2[[#This Row],[Close Price]]/Table2[[#This Row],[Current Month Low]])-1</f>
        <v>9.2081031307550631E-2</v>
      </c>
      <c r="AH681" s="1">
        <f>(Table2[[#This Row],[Current Month High]]/Table2[[#This Row],[Close Price]])-1</f>
        <v>6.8256644985145165E-3</v>
      </c>
      <c r="AI681">
        <v>9.1704810085923008</v>
      </c>
      <c r="AJ681">
        <v>41.8337129840546</v>
      </c>
      <c r="AK681" t="str">
        <f>IF(AND(Table2[[#This Row],[20D EMA]]&gt;Table2[[#This Row],[50D EMA]],Table2[[#This Row],[50D EMA]]&gt;Table2[[#This Row],[200D EMA]]),"Uptrend","Downtrend/NoTrend")</f>
        <v>Uptrend</v>
      </c>
      <c r="AL681">
        <v>0.22</v>
      </c>
      <c r="AM681" t="s">
        <v>3226</v>
      </c>
      <c r="AN681">
        <v>8.5</v>
      </c>
      <c r="AO681" t="s">
        <v>3226</v>
      </c>
      <c r="AP681">
        <v>-7.0747607106600996E-2</v>
      </c>
      <c r="AQ681">
        <f>(Table2[[#This Row],[Sharpe Ratio]]-AVERAGE(Table2[Sharpe Ratio]))/_xlfn.STDEV.P(Table2[Sharpe Ratio])</f>
        <v>-1.5585597575993826</v>
      </c>
      <c r="AR6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-0.48407602956009965</v>
      </c>
      <c r="AS681">
        <f>_xlfn.RANK.AVG(Table2[[#This Row],[1Y Return vs Nifty Z-Score]],Table2[1Y Return vs Nifty Z-Score])</f>
        <v>620</v>
      </c>
      <c r="AT681">
        <f>_xlfn.RANK.AVG(Table2[[#This Row],[6M Return vs Nifty Z-Score]],Table2[6M Return vs Nifty Z-Score])</f>
        <v>562</v>
      </c>
      <c r="AU681">
        <f>_xlfn.RANK.AVG(Table2[[#This Row],[Sharpe Ratio Z-Score]],Table2[Sharpe Ratio Z-Score])</f>
        <v>693</v>
      </c>
      <c r="AV681">
        <f>(Table2[[#This Row],[Rank 1Y]]+Table2[[#This Row],[Rank 6M]]+Table2[[#This Row],[Rank Sharpe]])/3</f>
        <v>625</v>
      </c>
    </row>
    <row r="682" spans="1:48" x14ac:dyDescent="0.3">
      <c r="A682" t="s">
        <v>22</v>
      </c>
      <c r="B682" t="s">
        <v>23</v>
      </c>
      <c r="C682" t="s">
        <v>3168</v>
      </c>
      <c r="D682" t="s">
        <v>24</v>
      </c>
      <c r="E682">
        <v>1270491.3395424299</v>
      </c>
      <c r="F682">
        <v>1665.95</v>
      </c>
      <c r="G682">
        <v>-24.9989864539141</v>
      </c>
      <c r="H682">
        <f>(Table2[[#This Row],[1Y Return vs Nifty]]-AVERAGE(Table2[1Y Return vs Nifty]))/_xlfn.STDEV.P(Table2[1Y Return vs Nifty])</f>
        <v>-0.88783021073579826</v>
      </c>
      <c r="I682">
        <v>-2.68527258235618</v>
      </c>
      <c r="J682">
        <f>(Table2[[#This Row],[1M Return vs Nifty]]-AVERAGE(Table2[1M Return vs Nifty]))/_xlfn.STDEV.P(Table2[1M Return vs Nifty])</f>
        <v>-0.13158086364494109</v>
      </c>
      <c r="K682">
        <v>-1.19395803483237</v>
      </c>
      <c r="L682">
        <f>(Table2[[#This Row],[6M Return vs Nifty]]-AVERAGE(Table2[6M Return vs Nifty]))/_xlfn.STDEV.P(Table2[6M Return vs Nifty])</f>
        <v>-0.63184751803402683</v>
      </c>
      <c r="M682">
        <v>-0.630034640096374</v>
      </c>
      <c r="N682">
        <f>(Table2[[#This Row],[1W Return vs Nifty]]-AVERAGE(Table2[1W Return vs Nifty]))/_xlfn.STDEV.P(Table2[1W Return vs Nifty])</f>
        <v>0.49641958872169739</v>
      </c>
      <c r="O682">
        <v>1642.96</v>
      </c>
      <c r="P682">
        <v>1629.44386543218</v>
      </c>
      <c r="Q682">
        <v>1579.52881919526</v>
      </c>
      <c r="R682">
        <v>68.579024941236199</v>
      </c>
      <c r="S682" s="1">
        <f>(Table2[[#This Row],[Close Price]]-Table2[[#This Row],[20D EMA]])/Table2[[#This Row],[20D EMA]]</f>
        <v>1.3993036957686132E-2</v>
      </c>
      <c r="T682" s="1">
        <f>(Table2[[#This Row],[Close Price]]-Table2[[#This Row],[50D EMA]])/Table2[[#This Row],[50D EMA]]</f>
        <v>2.2404045541107025E-2</v>
      </c>
      <c r="U682" s="1">
        <f>(Table2[[#This Row],[Close Price]]-Table2[[#This Row],[200D EMA]])/Table2[[#This Row],[200D EMA]]</f>
        <v>5.4713266231362599E-2</v>
      </c>
      <c r="V682">
        <v>1.4147038568302199</v>
      </c>
      <c r="W682">
        <v>1657.05</v>
      </c>
      <c r="X682">
        <v>1674</v>
      </c>
      <c r="Y682">
        <v>1630.1</v>
      </c>
      <c r="Z682">
        <v>1674</v>
      </c>
      <c r="AA682">
        <v>1623.2</v>
      </c>
      <c r="AB682">
        <v>1674</v>
      </c>
      <c r="AC682" s="1">
        <f>(Table2[[#This Row],[Close Price]]/Table2[[#This Row],[Day Low]])-1</f>
        <v>5.3709906158534437E-3</v>
      </c>
      <c r="AD682" s="1">
        <f>(Table2[[#This Row],[Day High]]/Table2[[#This Row],[Close Price]])-1</f>
        <v>4.8320777934511838E-3</v>
      </c>
      <c r="AE682" s="1">
        <f>(Table2[[#This Row],[Close Price]]/Table2[[#This Row],[Current Week Low]])-1</f>
        <v>2.1992515796577017E-2</v>
      </c>
      <c r="AF682" s="1">
        <f>(Table2[[#This Row],[Current Week High]]/Table2[[#This Row],[Close Price]])-1</f>
        <v>4.8320777934511838E-3</v>
      </c>
      <c r="AG682" s="1">
        <f>(Table2[[#This Row],[Close Price]]/Table2[[#This Row],[Current Month Low]])-1</f>
        <v>2.6336865450961033E-2</v>
      </c>
      <c r="AH682" s="1">
        <f>(Table2[[#This Row],[Current Month High]]/Table2[[#This Row],[Close Price]])-1</f>
        <v>4.8320777934511838E-3</v>
      </c>
      <c r="AI682">
        <v>7.68630511119781</v>
      </c>
      <c r="AJ682">
        <v>22.177404568956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0</v>
      </c>
      <c r="AM682" t="s">
        <v>3228</v>
      </c>
      <c r="AN682">
        <v>1.76</v>
      </c>
      <c r="AO682" t="s">
        <v>3226</v>
      </c>
      <c r="AP682">
        <v>-8.1898139289270006E-2</v>
      </c>
      <c r="AQ682">
        <f>(Table2[[#This Row],[Sharpe Ratio]]-AVERAGE(Table2[Sharpe Ratio]))/_xlfn.STDEV.P(Table2[Sharpe Ratio])</f>
        <v>-1.6882619550484732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-2.8431009587415419</v>
      </c>
      <c r="AS682">
        <f>_xlfn.RANK.AVG(Table2[[#This Row],[1Y Return vs Nifty Z-Score]],Table2[1Y Return vs Nifty Z-Score])</f>
        <v>635</v>
      </c>
      <c r="AT682">
        <f>_xlfn.RANK.AVG(Table2[[#This Row],[6M Return vs Nifty Z-Score]],Table2[6M Return vs Nifty Z-Score])</f>
        <v>535</v>
      </c>
      <c r="AU682">
        <f>_xlfn.RANK.AVG(Table2[[#This Row],[Sharpe Ratio Z-Score]],Table2[Sharpe Ratio Z-Score])</f>
        <v>706</v>
      </c>
      <c r="AV682">
        <f>(Table2[[#This Row],[Rank 1Y]]+Table2[[#This Row],[Rank 6M]]+Table2[[#This Row],[Rank Sharpe]])/3</f>
        <v>625.33333333333337</v>
      </c>
    </row>
    <row r="683" spans="1:48" x14ac:dyDescent="0.3">
      <c r="A683" t="s">
        <v>1071</v>
      </c>
      <c r="B683" t="s">
        <v>1072</v>
      </c>
      <c r="C683" t="s">
        <v>3176</v>
      </c>
      <c r="D683" t="s">
        <v>75</v>
      </c>
      <c r="E683">
        <v>12604.04063937</v>
      </c>
      <c r="F683">
        <v>352.9</v>
      </c>
      <c r="G683">
        <v>-31.295870459317499</v>
      </c>
      <c r="H683">
        <f>(Table2[[#This Row],[1Y Return vs Nifty]]-AVERAGE(Table2[1Y Return vs Nifty]))/_xlfn.STDEV.P(Table2[1Y Return vs Nifty])</f>
        <v>-0.99138906809932525</v>
      </c>
      <c r="I683">
        <v>-1.46276410050446</v>
      </c>
      <c r="J683">
        <f>(Table2[[#This Row],[1M Return vs Nifty]]-AVERAGE(Table2[1M Return vs Nifty]))/_xlfn.STDEV.P(Table2[1M Return vs Nifty])</f>
        <v>-1.474331569041523E-2</v>
      </c>
      <c r="K683">
        <v>3.15394977382168</v>
      </c>
      <c r="L683">
        <f>(Table2[[#This Row],[6M Return vs Nifty]]-AVERAGE(Table2[6M Return vs Nifty]))/_xlfn.STDEV.P(Table2[6M Return vs Nifty])</f>
        <v>-0.50850709220788126</v>
      </c>
      <c r="M683">
        <v>-3.2987953947232</v>
      </c>
      <c r="N683">
        <f>(Table2[[#This Row],[1W Return vs Nifty]]-AVERAGE(Table2[1W Return vs Nifty]))/_xlfn.STDEV.P(Table2[1W Return vs Nifty])</f>
        <v>-0.14040911495272815</v>
      </c>
      <c r="O683">
        <v>345.84</v>
      </c>
      <c r="P683">
        <v>343.56729761183698</v>
      </c>
      <c r="Q683">
        <v>342.57500168365902</v>
      </c>
      <c r="R683">
        <v>61.6231320155023</v>
      </c>
      <c r="S683" s="1">
        <f>(Table2[[#This Row],[Close Price]]-Table2[[#This Row],[20D EMA]])/Table2[[#This Row],[20D EMA]]</f>
        <v>2.0414064307194085E-2</v>
      </c>
      <c r="T683" s="1">
        <f>(Table2[[#This Row],[Close Price]]-Table2[[#This Row],[50D EMA]])/Table2[[#This Row],[50D EMA]]</f>
        <v>2.7164117344797775E-2</v>
      </c>
      <c r="U683" s="1">
        <f>(Table2[[#This Row],[Close Price]]-Table2[[#This Row],[200D EMA]])/Table2[[#This Row],[200D EMA]]</f>
        <v>3.0139380473170874E-2</v>
      </c>
      <c r="V683">
        <v>0.47688117999884799</v>
      </c>
      <c r="W683">
        <v>349.15</v>
      </c>
      <c r="X683">
        <v>359.4</v>
      </c>
      <c r="Y683">
        <v>340</v>
      </c>
      <c r="Z683">
        <v>359.4</v>
      </c>
      <c r="AA683">
        <v>335.8</v>
      </c>
      <c r="AB683">
        <v>359.4</v>
      </c>
      <c r="AC683" s="1">
        <f>(Table2[[#This Row],[Close Price]]/Table2[[#This Row],[Day Low]])-1</f>
        <v>1.0740369468709821E-2</v>
      </c>
      <c r="AD683" s="1">
        <f>(Table2[[#This Row],[Day High]]/Table2[[#This Row],[Close Price]])-1</f>
        <v>1.8418815528478349E-2</v>
      </c>
      <c r="AE683" s="1">
        <f>(Table2[[#This Row],[Close Price]]/Table2[[#This Row],[Current Week Low]])-1</f>
        <v>3.7941176470588145E-2</v>
      </c>
      <c r="AF683" s="1">
        <f>(Table2[[#This Row],[Current Week High]]/Table2[[#This Row],[Close Price]])-1</f>
        <v>1.8418815528478349E-2</v>
      </c>
      <c r="AG683" s="1">
        <f>(Table2[[#This Row],[Close Price]]/Table2[[#This Row],[Current Month Low]])-1</f>
        <v>5.0923168552709841E-2</v>
      </c>
      <c r="AH683" s="1">
        <f>(Table2[[#This Row],[Current Month High]]/Table2[[#This Row],[Close Price]])-1</f>
        <v>1.8418815528478349E-2</v>
      </c>
      <c r="AI683">
        <v>12.779824312836499</v>
      </c>
      <c r="AJ683">
        <v>21.146584277377201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-0.04</v>
      </c>
      <c r="AM683" t="s">
        <v>3227</v>
      </c>
      <c r="AN683">
        <v>3.78</v>
      </c>
      <c r="AO683" t="s">
        <v>3226</v>
      </c>
      <c r="AP683">
        <v>-0.10299657483613001</v>
      </c>
      <c r="AQ683">
        <f>(Table2[[#This Row],[Sharpe Ratio]]-AVERAGE(Table2[Sharpe Ratio]))/_xlfn.STDEV.P(Table2[Sharpe Ratio])</f>
        <v>-1.9336774570474755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-3.5887260479978256</v>
      </c>
      <c r="AS683">
        <f>_xlfn.RANK.AVG(Table2[[#This Row],[1Y Return vs Nifty Z-Score]],Table2[1Y Return vs Nifty Z-Score])</f>
        <v>667</v>
      </c>
      <c r="AT683">
        <f>_xlfn.RANK.AVG(Table2[[#This Row],[6M Return vs Nifty Z-Score]],Table2[6M Return vs Nifty Z-Score])</f>
        <v>496</v>
      </c>
      <c r="AU683">
        <f>_xlfn.RANK.AVG(Table2[[#This Row],[Sharpe Ratio Z-Score]],Table2[Sharpe Ratio Z-Score])</f>
        <v>721</v>
      </c>
      <c r="AV683">
        <f>(Table2[[#This Row],[Rank 1Y]]+Table2[[#This Row],[Rank 6M]]+Table2[[#This Row],[Rank Sharpe]])/3</f>
        <v>628</v>
      </c>
    </row>
    <row r="684" spans="1:48" x14ac:dyDescent="0.3">
      <c r="A684" t="s">
        <v>2086</v>
      </c>
      <c r="B684" t="s">
        <v>2087</v>
      </c>
      <c r="C684" t="s">
        <v>3176</v>
      </c>
      <c r="D684" t="s">
        <v>75</v>
      </c>
      <c r="E684">
        <v>3059.2101609400002</v>
      </c>
      <c r="F684">
        <v>234.05</v>
      </c>
      <c r="G684">
        <v>-24.335514846001502</v>
      </c>
      <c r="H684">
        <f>(Table2[[#This Row],[1Y Return vs Nifty]]-AVERAGE(Table2[1Y Return vs Nifty]))/_xlfn.STDEV.P(Table2[1Y Return vs Nifty])</f>
        <v>-0.87691872474532884</v>
      </c>
      <c r="I684">
        <v>-1.92342784935343</v>
      </c>
      <c r="J684">
        <f>(Table2[[#This Row],[1M Return vs Nifty]]-AVERAGE(Table2[1M Return vs Nifty]))/_xlfn.STDEV.P(Table2[1M Return vs Nifty])</f>
        <v>-5.8769859183617303E-2</v>
      </c>
      <c r="K684">
        <v>-4.9199769860642597</v>
      </c>
      <c r="L684">
        <f>(Table2[[#This Row],[6M Return vs Nifty]]-AVERAGE(Table2[6M Return vs Nifty]))/_xlfn.STDEV.P(Table2[6M Return vs Nifty])</f>
        <v>-0.73754634705853073</v>
      </c>
      <c r="M684">
        <v>-2.3087915238262502</v>
      </c>
      <c r="N684">
        <f>(Table2[[#This Row],[1W Return vs Nifty]]-AVERAGE(Table2[1W Return vs Nifty]))/_xlfn.STDEV.P(Table2[1W Return vs Nifty])</f>
        <v>9.5828951963886772E-2</v>
      </c>
      <c r="O684">
        <v>231.75</v>
      </c>
      <c r="P684">
        <v>233.72126644667401</v>
      </c>
      <c r="Q684">
        <v>235.31078164306001</v>
      </c>
      <c r="R684">
        <v>60.447502491944903</v>
      </c>
      <c r="S684" s="1">
        <f>(Table2[[#This Row],[Close Price]]-Table2[[#This Row],[20D EMA]])/Table2[[#This Row],[20D EMA]]</f>
        <v>9.9244875943905568E-3</v>
      </c>
      <c r="T684" s="1">
        <f>(Table2[[#This Row],[Close Price]]-Table2[[#This Row],[50D EMA]])/Table2[[#This Row],[50D EMA]]</f>
        <v>1.406519647629102E-3</v>
      </c>
      <c r="U684" s="1">
        <f>(Table2[[#This Row],[Close Price]]-Table2[[#This Row],[200D EMA]])/Table2[[#This Row],[200D EMA]]</f>
        <v>-5.3579425228907004E-3</v>
      </c>
      <c r="V684">
        <v>0.31877580271030598</v>
      </c>
      <c r="W684">
        <v>231.23</v>
      </c>
      <c r="X684">
        <v>235.18</v>
      </c>
      <c r="Y684">
        <v>227.14</v>
      </c>
      <c r="Z684">
        <v>235.18</v>
      </c>
      <c r="AA684">
        <v>225.21</v>
      </c>
      <c r="AB684">
        <v>235.98</v>
      </c>
      <c r="AC684" s="1">
        <f>(Table2[[#This Row],[Close Price]]/Table2[[#This Row],[Day Low]])-1</f>
        <v>1.2195649353457627E-2</v>
      </c>
      <c r="AD684" s="1">
        <f>(Table2[[#This Row],[Day High]]/Table2[[#This Row],[Close Price]])-1</f>
        <v>4.828028199102663E-3</v>
      </c>
      <c r="AE684" s="1">
        <f>(Table2[[#This Row],[Close Price]]/Table2[[#This Row],[Current Week Low]])-1</f>
        <v>3.0421766311526044E-2</v>
      </c>
      <c r="AF684" s="1">
        <f>(Table2[[#This Row],[Current Week High]]/Table2[[#This Row],[Close Price]])-1</f>
        <v>4.828028199102663E-3</v>
      </c>
      <c r="AG684" s="1">
        <f>(Table2[[#This Row],[Close Price]]/Table2[[#This Row],[Current Month Low]])-1</f>
        <v>3.9252253452333408E-2</v>
      </c>
      <c r="AH684" s="1">
        <f>(Table2[[#This Row],[Current Month High]]/Table2[[#This Row],[Close Price]])-1</f>
        <v>8.2461012604142514E-3</v>
      </c>
      <c r="AI684">
        <v>30.314035462507999</v>
      </c>
      <c r="AJ684">
        <v>20.644329896907202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</v>
      </c>
      <c r="AM684" t="s">
        <v>3227</v>
      </c>
      <c r="AN684">
        <v>1.23</v>
      </c>
      <c r="AO684" t="s">
        <v>3226</v>
      </c>
      <c r="AP684">
        <v>-6.0960229424521999E-2</v>
      </c>
      <c r="AQ684">
        <f>(Table2[[#This Row],[Sharpe Ratio]]-AVERAGE(Table2[Sharpe Ratio]))/_xlfn.STDEV.P(Table2[Sharpe Ratio])</f>
        <v>-1.4447136763690269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629</v>
      </c>
      <c r="AT684">
        <f>_xlfn.RANK.AVG(Table2[[#This Row],[6M Return vs Nifty Z-Score]],Table2[6M Return vs Nifty Z-Score])</f>
        <v>578</v>
      </c>
      <c r="AU684">
        <f>_xlfn.RANK.AVG(Table2[[#This Row],[Sharpe Ratio Z-Score]],Table2[Sharpe Ratio Z-Score])</f>
        <v>677</v>
      </c>
      <c r="AV684">
        <f>(Table2[[#This Row],[Rank 1Y]]+Table2[[#This Row],[Rank 6M]]+Table2[[#This Row],[Rank Sharpe]])/3</f>
        <v>628</v>
      </c>
    </row>
    <row r="685" spans="1:48" x14ac:dyDescent="0.3">
      <c r="A685" t="s">
        <v>2392</v>
      </c>
      <c r="B685" t="s">
        <v>2393</v>
      </c>
      <c r="C685" t="s">
        <v>3176</v>
      </c>
      <c r="D685" t="s">
        <v>75</v>
      </c>
      <c r="E685">
        <v>2251.052764</v>
      </c>
      <c r="F685">
        <v>87.14</v>
      </c>
      <c r="G685">
        <v>-48.744583184144801</v>
      </c>
      <c r="H685">
        <f>(Table2[[#This Row],[1Y Return vs Nifty]]-AVERAGE(Table2[1Y Return vs Nifty]))/_xlfn.STDEV.P(Table2[1Y Return vs Nifty])</f>
        <v>-1.2783514372166498</v>
      </c>
      <c r="I685">
        <v>-8.5824550695390194</v>
      </c>
      <c r="J685">
        <f>(Table2[[#This Row],[1M Return vs Nifty]]-AVERAGE(Table2[1M Return vs Nifty]))/_xlfn.STDEV.P(Table2[1M Return vs Nifty])</f>
        <v>-0.69518623070069818</v>
      </c>
      <c r="K685">
        <v>-27.159667804777801</v>
      </c>
      <c r="L685">
        <f>(Table2[[#This Row],[6M Return vs Nifty]]-AVERAGE(Table2[6M Return vs Nifty]))/_xlfn.STDEV.P(Table2[6M Return vs Nifty])</f>
        <v>-1.3684366640892167</v>
      </c>
      <c r="M685">
        <v>-2.5975837009162999</v>
      </c>
      <c r="N685">
        <f>(Table2[[#This Row],[1W Return vs Nifty]]-AVERAGE(Table2[1W Return vs Nifty]))/_xlfn.STDEV.P(Table2[1W Return vs Nifty])</f>
        <v>2.6916387415444203E-2</v>
      </c>
      <c r="O685">
        <v>89.45</v>
      </c>
      <c r="P685">
        <v>91.916652754528101</v>
      </c>
      <c r="Q685">
        <v>97.566903003793797</v>
      </c>
      <c r="R685">
        <v>36.987514559473503</v>
      </c>
      <c r="S685" s="1">
        <f>(Table2[[#This Row],[Close Price]]-Table2[[#This Row],[20D EMA]])/Table2[[#This Row],[20D EMA]]</f>
        <v>-2.5824482951369503E-2</v>
      </c>
      <c r="T685" s="1">
        <f>(Table2[[#This Row],[Close Price]]-Table2[[#This Row],[50D EMA]])/Table2[[#This Row],[50D EMA]]</f>
        <v>-5.1967218250261925E-2</v>
      </c>
      <c r="U685" s="1">
        <f>(Table2[[#This Row],[Close Price]]-Table2[[#This Row],[200D EMA]])/Table2[[#This Row],[200D EMA]]</f>
        <v>-0.1068692628625135</v>
      </c>
      <c r="V685">
        <v>0.34915352206981798</v>
      </c>
      <c r="W685">
        <v>86.95</v>
      </c>
      <c r="X685">
        <v>88.49</v>
      </c>
      <c r="Y685">
        <v>85.74</v>
      </c>
      <c r="Z685">
        <v>91.4</v>
      </c>
      <c r="AA685">
        <v>85.74</v>
      </c>
      <c r="AB685">
        <v>91.4</v>
      </c>
      <c r="AC685" s="1">
        <f>(Table2[[#This Row],[Close Price]]/Table2[[#This Row],[Day Low]])-1</f>
        <v>2.185163887291619E-3</v>
      </c>
      <c r="AD685" s="1">
        <f>(Table2[[#This Row],[Day High]]/Table2[[#This Row],[Close Price]])-1</f>
        <v>1.5492311223318733E-2</v>
      </c>
      <c r="AE685" s="1">
        <f>(Table2[[#This Row],[Close Price]]/Table2[[#This Row],[Current Week Low]])-1</f>
        <v>1.6328434802892478E-2</v>
      </c>
      <c r="AF685" s="1">
        <f>(Table2[[#This Row],[Current Week High]]/Table2[[#This Row],[Close Price]])-1</f>
        <v>4.88868487491394E-2</v>
      </c>
      <c r="AG685" s="1">
        <f>(Table2[[#This Row],[Close Price]]/Table2[[#This Row],[Current Month Low]])-1</f>
        <v>1.6328434802892478E-2</v>
      </c>
      <c r="AH685" s="1">
        <f>(Table2[[#This Row],[Current Month High]]/Table2[[#This Row],[Close Price]])-1</f>
        <v>4.88868487491394E-2</v>
      </c>
      <c r="AI685">
        <v>79.022263025017196</v>
      </c>
      <c r="AJ685">
        <v>5.1145958986730902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-0.18</v>
      </c>
      <c r="AM685" t="s">
        <v>3227</v>
      </c>
      <c r="AN685">
        <v>-3.41</v>
      </c>
      <c r="AO685" t="s">
        <v>3227</v>
      </c>
      <c r="AP685">
        <v>2.6446545007423002E-2</v>
      </c>
      <c r="AQ685">
        <f>(Table2[[#This Row],[Sharpe Ratio]]-AVERAGE(Table2[Sharpe Ratio]))/_xlfn.STDEV.P(Table2[Sharpe Ratio])</f>
        <v>-0.42800429155770575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716</v>
      </c>
      <c r="AT685">
        <f>_xlfn.RANK.AVG(Table2[[#This Row],[6M Return vs Nifty Z-Score]],Table2[6M Return vs Nifty Z-Score])</f>
        <v>717</v>
      </c>
      <c r="AU685">
        <f>_xlfn.RANK.AVG(Table2[[#This Row],[Sharpe Ratio Z-Score]],Table2[Sharpe Ratio Z-Score])</f>
        <v>457</v>
      </c>
      <c r="AV685">
        <f>(Table2[[#This Row],[Rank 1Y]]+Table2[[#This Row],[Rank 6M]]+Table2[[#This Row],[Rank Sharpe]])/3</f>
        <v>630</v>
      </c>
    </row>
    <row r="686" spans="1:48" x14ac:dyDescent="0.3">
      <c r="A686" t="s">
        <v>1091</v>
      </c>
      <c r="B686" t="s">
        <v>1092</v>
      </c>
      <c r="C686" t="s">
        <v>3168</v>
      </c>
      <c r="D686" t="s">
        <v>546</v>
      </c>
      <c r="E686">
        <v>12205.169769721</v>
      </c>
      <c r="F686">
        <v>168.41</v>
      </c>
      <c r="G686">
        <v>-26.032081566255702</v>
      </c>
      <c r="H686">
        <f>(Table2[[#This Row],[1Y Return vs Nifty]]-AVERAGE(Table2[1Y Return vs Nifty]))/_xlfn.STDEV.P(Table2[1Y Return vs Nifty])</f>
        <v>-0.90482054266666045</v>
      </c>
      <c r="I686">
        <v>-5.5012013433531797</v>
      </c>
      <c r="J686">
        <f>(Table2[[#This Row],[1M Return vs Nifty]]-AVERAGE(Table2[1M Return vs Nifty]))/_xlfn.STDEV.P(Table2[1M Return vs Nifty])</f>
        <v>-0.40070473193186984</v>
      </c>
      <c r="K686">
        <v>-10.0126190181246</v>
      </c>
      <c r="L686">
        <f>(Table2[[#This Row],[6M Return vs Nifty]]-AVERAGE(Table2[6M Return vs Nifty]))/_xlfn.STDEV.P(Table2[6M Return vs Nifty])</f>
        <v>-0.88201321812792788</v>
      </c>
      <c r="M686">
        <v>-5.4543059134446601</v>
      </c>
      <c r="N686">
        <f>(Table2[[#This Row],[1W Return vs Nifty]]-AVERAGE(Table2[1W Return vs Nifty]))/_xlfn.STDEV.P(Table2[1W Return vs Nifty])</f>
        <v>-0.65476431408931013</v>
      </c>
      <c r="O686">
        <v>163.22</v>
      </c>
      <c r="P686">
        <v>164.55395833417899</v>
      </c>
      <c r="Q686">
        <v>164.80477975165499</v>
      </c>
      <c r="R686">
        <v>60.916301297419203</v>
      </c>
      <c r="S686" s="1">
        <f>(Table2[[#This Row],[Close Price]]-Table2[[#This Row],[20D EMA]])/Table2[[#This Row],[20D EMA]]</f>
        <v>3.1797573826736904E-2</v>
      </c>
      <c r="T686" s="1">
        <f>(Table2[[#This Row],[Close Price]]-Table2[[#This Row],[50D EMA]])/Table2[[#This Row],[50D EMA]]</f>
        <v>2.3433296317248685E-2</v>
      </c>
      <c r="U686" s="1">
        <f>(Table2[[#This Row],[Close Price]]-Table2[[#This Row],[200D EMA]])/Table2[[#This Row],[200D EMA]]</f>
        <v>2.1875701989819273E-2</v>
      </c>
      <c r="V686">
        <v>0.94844420623451098</v>
      </c>
      <c r="W686">
        <v>160.75</v>
      </c>
      <c r="X686">
        <v>173.12</v>
      </c>
      <c r="Y686">
        <v>156.37</v>
      </c>
      <c r="Z686">
        <v>173.12</v>
      </c>
      <c r="AA686">
        <v>156.37</v>
      </c>
      <c r="AB686">
        <v>173.12</v>
      </c>
      <c r="AC686" s="1">
        <f>(Table2[[#This Row],[Close Price]]/Table2[[#This Row],[Day Low]])-1</f>
        <v>4.7651632970451052E-2</v>
      </c>
      <c r="AD686" s="1">
        <f>(Table2[[#This Row],[Day High]]/Table2[[#This Row],[Close Price]])-1</f>
        <v>2.7967460364586527E-2</v>
      </c>
      <c r="AE686" s="1">
        <f>(Table2[[#This Row],[Close Price]]/Table2[[#This Row],[Current Week Low]])-1</f>
        <v>7.699686640659964E-2</v>
      </c>
      <c r="AF686" s="1">
        <f>(Table2[[#This Row],[Current Week High]]/Table2[[#This Row],[Close Price]])-1</f>
        <v>2.7967460364586527E-2</v>
      </c>
      <c r="AG686" s="1">
        <f>(Table2[[#This Row],[Close Price]]/Table2[[#This Row],[Current Month Low]])-1</f>
        <v>7.699686640659964E-2</v>
      </c>
      <c r="AH686" s="1">
        <f>(Table2[[#This Row],[Current Month High]]/Table2[[#This Row],[Close Price]])-1</f>
        <v>2.7967460364586527E-2</v>
      </c>
      <c r="AI686">
        <v>24.2784741269245</v>
      </c>
      <c r="AJ686">
        <v>27.922521838207299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-0.03</v>
      </c>
      <c r="AM686" t="s">
        <v>3227</v>
      </c>
      <c r="AN686">
        <v>2.5299999999999998</v>
      </c>
      <c r="AO686" t="s">
        <v>3226</v>
      </c>
      <c r="AP686">
        <v>-2.5086805574187999E-2</v>
      </c>
      <c r="AQ686">
        <f>(Table2[[#This Row],[Sharpe Ratio]]-AVERAGE(Table2[Sharpe Ratio]))/_xlfn.STDEV.P(Table2[Sharpe Ratio])</f>
        <v>-1.0274365610540503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641</v>
      </c>
      <c r="AT686">
        <f>_xlfn.RANK.AVG(Table2[[#This Row],[6M Return vs Nifty Z-Score]],Table2[6M Return vs Nifty Z-Score])</f>
        <v>621</v>
      </c>
      <c r="AU686">
        <f>_xlfn.RANK.AVG(Table2[[#This Row],[Sharpe Ratio Z-Score]],Table2[Sharpe Ratio Z-Score])</f>
        <v>630</v>
      </c>
      <c r="AV686">
        <f>(Table2[[#This Row],[Rank 1Y]]+Table2[[#This Row],[Rank 6M]]+Table2[[#This Row],[Rank Sharpe]])/3</f>
        <v>630.66666666666663</v>
      </c>
    </row>
    <row r="687" spans="1:48" x14ac:dyDescent="0.3">
      <c r="A687" t="s">
        <v>339</v>
      </c>
      <c r="B687" t="s">
        <v>340</v>
      </c>
      <c r="C687" t="s">
        <v>3168</v>
      </c>
      <c r="D687" t="s">
        <v>341</v>
      </c>
      <c r="E687">
        <v>76588.713582480006</v>
      </c>
      <c r="F687">
        <v>805.2</v>
      </c>
      <c r="G687">
        <v>-29.5847213196494</v>
      </c>
      <c r="H687">
        <f>(Table2[[#This Row],[1Y Return vs Nifty]]-AVERAGE(Table2[1Y Return vs Nifty]))/_xlfn.STDEV.P(Table2[1Y Return vs Nifty])</f>
        <v>-0.96324742700659594</v>
      </c>
      <c r="I687">
        <v>9.0581295245607496</v>
      </c>
      <c r="J687">
        <f>(Table2[[#This Row],[1M Return vs Nifty]]-AVERAGE(Table2[1M Return vs Nifty]))/_xlfn.STDEV.P(Table2[1M Return vs Nifty])</f>
        <v>0.990759248660805</v>
      </c>
      <c r="K687">
        <v>2.2271181407839</v>
      </c>
      <c r="L687">
        <f>(Table2[[#This Row],[6M Return vs Nifty]]-AVERAGE(Table2[6M Return vs Nifty]))/_xlfn.STDEV.P(Table2[6M Return vs Nifty])</f>
        <v>-0.53479923392728201</v>
      </c>
      <c r="M687">
        <v>0.20060767444933</v>
      </c>
      <c r="N687">
        <f>(Table2[[#This Row],[1W Return vs Nifty]]-AVERAGE(Table2[1W Return vs Nifty]))/_xlfn.STDEV.P(Table2[1W Return vs Nifty])</f>
        <v>0.69463026289778396</v>
      </c>
      <c r="O687">
        <v>762.89</v>
      </c>
      <c r="P687">
        <v>740.52226451098397</v>
      </c>
      <c r="Q687">
        <v>740.054847291692</v>
      </c>
      <c r="R687">
        <v>81.180863137663195</v>
      </c>
      <c r="S687" s="1">
        <f>(Table2[[#This Row],[Close Price]]-Table2[[#This Row],[20D EMA]])/Table2[[#This Row],[20D EMA]]</f>
        <v>5.54601580830789E-2</v>
      </c>
      <c r="T687" s="1">
        <f>(Table2[[#This Row],[Close Price]]-Table2[[#This Row],[50D EMA]])/Table2[[#This Row],[50D EMA]]</f>
        <v>8.7340703431418198E-2</v>
      </c>
      <c r="U687" s="1">
        <f>(Table2[[#This Row],[Close Price]]-Table2[[#This Row],[200D EMA]])/Table2[[#This Row],[200D EMA]]</f>
        <v>8.8027465730024651E-2</v>
      </c>
      <c r="V687">
        <v>2.2993539629772202</v>
      </c>
      <c r="W687">
        <v>803.75</v>
      </c>
      <c r="X687">
        <v>817.4</v>
      </c>
      <c r="Y687">
        <v>786.2</v>
      </c>
      <c r="Z687">
        <v>817.4</v>
      </c>
      <c r="AA687">
        <v>722.6</v>
      </c>
      <c r="AB687">
        <v>817.4</v>
      </c>
      <c r="AC687" s="1">
        <f>(Table2[[#This Row],[Close Price]]/Table2[[#This Row],[Day Low]])-1</f>
        <v>1.8040435458788195E-3</v>
      </c>
      <c r="AD687" s="1">
        <f>(Table2[[#This Row],[Day High]]/Table2[[#This Row],[Close Price]])-1</f>
        <v>1.5151515151515138E-2</v>
      </c>
      <c r="AE687" s="1">
        <f>(Table2[[#This Row],[Close Price]]/Table2[[#This Row],[Current Week Low]])-1</f>
        <v>2.4166878656830315E-2</v>
      </c>
      <c r="AF687" s="1">
        <f>(Table2[[#This Row],[Current Week High]]/Table2[[#This Row],[Close Price]])-1</f>
        <v>1.5151515151515138E-2</v>
      </c>
      <c r="AG687" s="1">
        <f>(Table2[[#This Row],[Close Price]]/Table2[[#This Row],[Current Month Low]])-1</f>
        <v>0.11430943814004979</v>
      </c>
      <c r="AH687" s="1">
        <f>(Table2[[#This Row],[Current Month High]]/Table2[[#This Row],[Close Price]])-1</f>
        <v>1.5151515151515138E-2</v>
      </c>
      <c r="AI687">
        <v>4.5702930948832599</v>
      </c>
      <c r="AJ687">
        <v>24.268847904930901</v>
      </c>
      <c r="AK687" t="str">
        <f>IF(AND(Table2[[#This Row],[20D EMA]]&gt;Table2[[#This Row],[50D EMA]],Table2[[#This Row],[50D EMA]]&gt;Table2[[#This Row],[200D EMA]]),"Uptrend","Downtrend/NoTrend")</f>
        <v>Uptrend</v>
      </c>
      <c r="AL687">
        <v>0.08</v>
      </c>
      <c r="AM687" t="s">
        <v>3226</v>
      </c>
      <c r="AN687">
        <v>10.11</v>
      </c>
      <c r="AO687" t="s">
        <v>3226</v>
      </c>
      <c r="AP687">
        <v>-0.112900194330442</v>
      </c>
      <c r="AQ687">
        <f>(Table2[[#This Row],[Sharpe Ratio]]-AVERAGE(Table2[Sharpe Ratio]))/_xlfn.STDEV.P(Table2[Sharpe Ratio])</f>
        <v>-2.0488756547719227</v>
      </c>
      <c r="AR6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-1.8615328041472115</v>
      </c>
      <c r="AS687">
        <f>_xlfn.RANK.AVG(Table2[[#This Row],[1Y Return vs Nifty Z-Score]],Table2[1Y Return vs Nifty Z-Score])</f>
        <v>661</v>
      </c>
      <c r="AT687">
        <f>_xlfn.RANK.AVG(Table2[[#This Row],[6M Return vs Nifty Z-Score]],Table2[6M Return vs Nifty Z-Score])</f>
        <v>503</v>
      </c>
      <c r="AU687">
        <f>_xlfn.RANK.AVG(Table2[[#This Row],[Sharpe Ratio Z-Score]],Table2[Sharpe Ratio Z-Score])</f>
        <v>731</v>
      </c>
      <c r="AV687">
        <f>(Table2[[#This Row],[Rank 1Y]]+Table2[[#This Row],[Rank 6M]]+Table2[[#This Row],[Rank Sharpe]])/3</f>
        <v>631.66666666666663</v>
      </c>
    </row>
    <row r="688" spans="1:48" x14ac:dyDescent="0.3">
      <c r="A688" t="s">
        <v>2005</v>
      </c>
      <c r="B688" t="s">
        <v>2006</v>
      </c>
      <c r="C688" t="s">
        <v>3174</v>
      </c>
      <c r="D688" t="s">
        <v>206</v>
      </c>
      <c r="E688">
        <v>3459.6638989500002</v>
      </c>
      <c r="F688">
        <v>220.46</v>
      </c>
      <c r="G688">
        <v>-41.482726162818103</v>
      </c>
      <c r="H688">
        <f>(Table2[[#This Row],[1Y Return vs Nifty]]-AVERAGE(Table2[1Y Return vs Nifty]))/_xlfn.STDEV.P(Table2[1Y Return vs Nifty])</f>
        <v>-1.1589225871980413</v>
      </c>
      <c r="I688">
        <v>-2.7395577419030199</v>
      </c>
      <c r="J688">
        <f>(Table2[[#This Row],[1M Return vs Nifty]]-AVERAGE(Table2[1M Return vs Nifty]))/_xlfn.STDEV.P(Table2[1M Return vs Nifty])</f>
        <v>-0.1367690034623156</v>
      </c>
      <c r="K688">
        <v>-19.4166951050811</v>
      </c>
      <c r="L688">
        <f>(Table2[[#This Row],[6M Return vs Nifty]]-AVERAGE(Table2[6M Return vs Nifty]))/_xlfn.STDEV.P(Table2[6M Return vs Nifty])</f>
        <v>-1.1487858361576901</v>
      </c>
      <c r="M688">
        <v>-4.4169496996451798</v>
      </c>
      <c r="N688">
        <f>(Table2[[#This Row],[1W Return vs Nifty]]-AVERAGE(Table2[1W Return vs Nifty]))/_xlfn.STDEV.P(Table2[1W Return vs Nifty])</f>
        <v>-0.407226871200426</v>
      </c>
      <c r="O688">
        <v>224.39</v>
      </c>
      <c r="P688">
        <v>224.948324599476</v>
      </c>
      <c r="Q688">
        <v>230.48940027934401</v>
      </c>
      <c r="R688">
        <v>42.731732401090099</v>
      </c>
      <c r="S688" s="1">
        <f>(Table2[[#This Row],[Close Price]]-Table2[[#This Row],[20D EMA]])/Table2[[#This Row],[20D EMA]]</f>
        <v>-1.7514149471901504E-2</v>
      </c>
      <c r="T688" s="1">
        <f>(Table2[[#This Row],[Close Price]]-Table2[[#This Row],[50D EMA]])/Table2[[#This Row],[50D EMA]]</f>
        <v>-1.9952691834747023E-2</v>
      </c>
      <c r="U688" s="1">
        <f>(Table2[[#This Row],[Close Price]]-Table2[[#This Row],[200D EMA]])/Table2[[#This Row],[200D EMA]]</f>
        <v>-4.351349895999021E-2</v>
      </c>
      <c r="V688">
        <v>0.54825129163994601</v>
      </c>
      <c r="W688">
        <v>215.95</v>
      </c>
      <c r="X688">
        <v>223.84</v>
      </c>
      <c r="Y688">
        <v>210.55</v>
      </c>
      <c r="Z688">
        <v>228.89</v>
      </c>
      <c r="AA688">
        <v>210.55</v>
      </c>
      <c r="AB688">
        <v>233.5</v>
      </c>
      <c r="AC688" s="1">
        <f>(Table2[[#This Row],[Close Price]]/Table2[[#This Row],[Day Low]])-1</f>
        <v>2.088446399629551E-2</v>
      </c>
      <c r="AD688" s="1">
        <f>(Table2[[#This Row],[Day High]]/Table2[[#This Row],[Close Price]])-1</f>
        <v>1.5331579424838981E-2</v>
      </c>
      <c r="AE688" s="1">
        <f>(Table2[[#This Row],[Close Price]]/Table2[[#This Row],[Current Week Low]])-1</f>
        <v>4.7067204939444274E-2</v>
      </c>
      <c r="AF688" s="1">
        <f>(Table2[[#This Row],[Current Week High]]/Table2[[#This Row],[Close Price]])-1</f>
        <v>3.823822915721653E-2</v>
      </c>
      <c r="AG688" s="1">
        <f>(Table2[[#This Row],[Close Price]]/Table2[[#This Row],[Current Month Low]])-1</f>
        <v>4.7067204939444274E-2</v>
      </c>
      <c r="AH688" s="1">
        <f>(Table2[[#This Row],[Current Month High]]/Table2[[#This Row],[Close Price]])-1</f>
        <v>5.914905198221887E-2</v>
      </c>
      <c r="AI688">
        <v>35.625510296652401</v>
      </c>
      <c r="AJ688">
        <v>15.696667541327701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-0.01</v>
      </c>
      <c r="AM688" t="s">
        <v>3227</v>
      </c>
      <c r="AN688">
        <v>-2.92</v>
      </c>
      <c r="AO688" t="s">
        <v>3227</v>
      </c>
      <c r="AP688">
        <v>8.9628198604380007E-3</v>
      </c>
      <c r="AQ688">
        <f>(Table2[[#This Row],[Sharpe Ratio]]-AVERAGE(Table2[Sharpe Ratio]))/_xlfn.STDEV.P(Table2[Sharpe Ratio])</f>
        <v>-0.63137373922267648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703</v>
      </c>
      <c r="AT688">
        <f>_xlfn.RANK.AVG(Table2[[#This Row],[6M Return vs Nifty Z-Score]],Table2[6M Return vs Nifty Z-Score])</f>
        <v>698</v>
      </c>
      <c r="AU688">
        <f>_xlfn.RANK.AVG(Table2[[#This Row],[Sharpe Ratio Z-Score]],Table2[Sharpe Ratio Z-Score])</f>
        <v>502</v>
      </c>
      <c r="AV688">
        <f>(Table2[[#This Row],[Rank 1Y]]+Table2[[#This Row],[Rank 6M]]+Table2[[#This Row],[Rank Sharpe]])/3</f>
        <v>634.33333333333337</v>
      </c>
    </row>
    <row r="689" spans="1:48" x14ac:dyDescent="0.3">
      <c r="A689" t="s">
        <v>436</v>
      </c>
      <c r="B689" t="s">
        <v>437</v>
      </c>
      <c r="C689" t="s">
        <v>3180</v>
      </c>
      <c r="D689" t="s">
        <v>438</v>
      </c>
      <c r="E689">
        <v>51964.551756004999</v>
      </c>
      <c r="F689">
        <v>1934.45</v>
      </c>
      <c r="G689">
        <v>-24.5887375014842</v>
      </c>
      <c r="H689">
        <f>(Table2[[#This Row],[1Y Return vs Nifty]]-AVERAGE(Table2[1Y Return vs Nifty]))/_xlfn.STDEV.P(Table2[1Y Return vs Nifty])</f>
        <v>-0.88108323672265665</v>
      </c>
      <c r="I689">
        <v>-5.5693597113024502</v>
      </c>
      <c r="J689">
        <f>(Table2[[#This Row],[1M Return vs Nifty]]-AVERAGE(Table2[1M Return vs Nifty]))/_xlfn.STDEV.P(Table2[1M Return vs Nifty])</f>
        <v>-0.40721876165190329</v>
      </c>
      <c r="K689">
        <v>-18.6019524951253</v>
      </c>
      <c r="L689">
        <f>(Table2[[#This Row],[6M Return vs Nifty]]-AVERAGE(Table2[6M Return vs Nifty]))/_xlfn.STDEV.P(Table2[6M Return vs Nifty])</f>
        <v>-1.1256734094749907</v>
      </c>
      <c r="M689">
        <v>-1.67240684962189</v>
      </c>
      <c r="N689">
        <f>(Table2[[#This Row],[1W Return vs Nifty]]-AVERAGE(Table2[1W Return vs Nifty]))/_xlfn.STDEV.P(Table2[1W Return vs Nifty])</f>
        <v>0.24768521199364846</v>
      </c>
      <c r="O689">
        <v>1950.31</v>
      </c>
      <c r="P689">
        <v>2031.1052304550401</v>
      </c>
      <c r="Q689">
        <v>2030.94719603059</v>
      </c>
      <c r="R689">
        <v>49.275533424986101</v>
      </c>
      <c r="S689" s="1">
        <f>(Table2[[#This Row],[Close Price]]-Table2[[#This Row],[20D EMA]])/Table2[[#This Row],[20D EMA]]</f>
        <v>-8.1320405474001062E-3</v>
      </c>
      <c r="T689" s="1">
        <f>(Table2[[#This Row],[Close Price]]-Table2[[#This Row],[50D EMA]])/Table2[[#This Row],[50D EMA]]</f>
        <v>-4.7587505071505248E-2</v>
      </c>
      <c r="U689" s="1">
        <f>(Table2[[#This Row],[Close Price]]-Table2[[#This Row],[200D EMA]])/Table2[[#This Row],[200D EMA]]</f>
        <v>-4.7513394843150092E-2</v>
      </c>
      <c r="V689">
        <v>0.68999305877112604</v>
      </c>
      <c r="W689">
        <v>1930</v>
      </c>
      <c r="X689">
        <v>1956.05</v>
      </c>
      <c r="Y689">
        <v>1877.5</v>
      </c>
      <c r="Z689">
        <v>1960</v>
      </c>
      <c r="AA689">
        <v>1877.5</v>
      </c>
      <c r="AB689">
        <v>1960</v>
      </c>
      <c r="AC689" s="1">
        <f>(Table2[[#This Row],[Close Price]]/Table2[[#This Row],[Day Low]])-1</f>
        <v>2.3056994818653198E-3</v>
      </c>
      <c r="AD689" s="1">
        <f>(Table2[[#This Row],[Day High]]/Table2[[#This Row],[Close Price]])-1</f>
        <v>1.1165964486029578E-2</v>
      </c>
      <c r="AE689" s="1">
        <f>(Table2[[#This Row],[Close Price]]/Table2[[#This Row],[Current Week Low]])-1</f>
        <v>3.033288948069246E-2</v>
      </c>
      <c r="AF689" s="1">
        <f>(Table2[[#This Row],[Current Week High]]/Table2[[#This Row],[Close Price]])-1</f>
        <v>1.3207888547132285E-2</v>
      </c>
      <c r="AG689" s="1">
        <f>(Table2[[#This Row],[Close Price]]/Table2[[#This Row],[Current Month Low]])-1</f>
        <v>3.033288948069246E-2</v>
      </c>
      <c r="AH689" s="1">
        <f>(Table2[[#This Row],[Current Month High]]/Table2[[#This Row],[Close Price]])-1</f>
        <v>1.3207888547132285E-2</v>
      </c>
      <c r="AI689">
        <v>26.8577631885031</v>
      </c>
      <c r="AJ689">
        <v>11.1752873563218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-0.28000000000000003</v>
      </c>
      <c r="AM689" t="s">
        <v>3227</v>
      </c>
      <c r="AN689">
        <v>-1.21</v>
      </c>
      <c r="AO689" t="s">
        <v>3227</v>
      </c>
      <c r="AP689">
        <v>-3.1432639496229999E-3</v>
      </c>
      <c r="AQ689">
        <f>(Table2[[#This Row],[Sharpe Ratio]]-AVERAGE(Table2[Sharpe Ratio]))/_xlfn.STDEV.P(Table2[Sharpe Ratio])</f>
        <v>-0.77219084525356807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630</v>
      </c>
      <c r="AT689">
        <f>_xlfn.RANK.AVG(Table2[[#This Row],[6M Return vs Nifty Z-Score]],Table2[6M Return vs Nifty Z-Score])</f>
        <v>690</v>
      </c>
      <c r="AU689">
        <f>_xlfn.RANK.AVG(Table2[[#This Row],[Sharpe Ratio Z-Score]],Table2[Sharpe Ratio Z-Score])</f>
        <v>586</v>
      </c>
      <c r="AV689">
        <f>(Table2[[#This Row],[Rank 1Y]]+Table2[[#This Row],[Rank 6M]]+Table2[[#This Row],[Rank Sharpe]])/3</f>
        <v>635.33333333333337</v>
      </c>
    </row>
    <row r="690" spans="1:48" x14ac:dyDescent="0.3">
      <c r="A690" t="s">
        <v>603</v>
      </c>
      <c r="B690" t="s">
        <v>604</v>
      </c>
      <c r="C690" t="s">
        <v>3168</v>
      </c>
      <c r="D690" t="s">
        <v>24</v>
      </c>
      <c r="E690">
        <v>33363.207856749999</v>
      </c>
      <c r="F690">
        <v>207.1</v>
      </c>
      <c r="G690">
        <v>-38.808609848623597</v>
      </c>
      <c r="H690">
        <f>(Table2[[#This Row],[1Y Return vs Nifty]]-AVERAGE(Table2[1Y Return vs Nifty]))/_xlfn.STDEV.P(Table2[1Y Return vs Nifty])</f>
        <v>-1.1149439416143658</v>
      </c>
      <c r="I690">
        <v>-5.0741558772555502</v>
      </c>
      <c r="J690">
        <f>(Table2[[#This Row],[1M Return vs Nifty]]-AVERAGE(Table2[1M Return vs Nifty]))/_xlfn.STDEV.P(Table2[1M Return vs Nifty])</f>
        <v>-0.3598911540592899</v>
      </c>
      <c r="K690">
        <v>0.62368834057711897</v>
      </c>
      <c r="L690">
        <f>(Table2[[#This Row],[6M Return vs Nifty]]-AVERAGE(Table2[6M Return vs Nifty]))/_xlfn.STDEV.P(Table2[6M Return vs Nifty])</f>
        <v>-0.5802849532762987</v>
      </c>
      <c r="M690">
        <v>-4.8081393586734897</v>
      </c>
      <c r="N690">
        <f>(Table2[[#This Row],[1W Return vs Nifty]]-AVERAGE(Table2[1W Return vs Nifty]))/_xlfn.STDEV.P(Table2[1W Return vs Nifty])</f>
        <v>-0.50057386868528442</v>
      </c>
      <c r="O690">
        <v>199.58</v>
      </c>
      <c r="P690">
        <v>199.13564402945201</v>
      </c>
      <c r="Q690">
        <v>204.588420506593</v>
      </c>
      <c r="R690">
        <v>63.992302403932499</v>
      </c>
      <c r="S690" s="1">
        <f>(Table2[[#This Row],[Close Price]]-Table2[[#This Row],[20D EMA]])/Table2[[#This Row],[20D EMA]]</f>
        <v>3.7679126164946293E-2</v>
      </c>
      <c r="T690" s="1">
        <f>(Table2[[#This Row],[Close Price]]-Table2[[#This Row],[50D EMA]])/Table2[[#This Row],[50D EMA]]</f>
        <v>3.9994627829511339E-2</v>
      </c>
      <c r="U690" s="1">
        <f>(Table2[[#This Row],[Close Price]]-Table2[[#This Row],[200D EMA]])/Table2[[#This Row],[200D EMA]]</f>
        <v>1.2276254380320909E-2</v>
      </c>
      <c r="V690">
        <v>1.3718308082520101</v>
      </c>
      <c r="W690">
        <v>198.05</v>
      </c>
      <c r="X690">
        <v>207.75</v>
      </c>
      <c r="Y690">
        <v>193.66</v>
      </c>
      <c r="Z690">
        <v>207.75</v>
      </c>
      <c r="AA690">
        <v>193.66</v>
      </c>
      <c r="AB690">
        <v>208.25</v>
      </c>
      <c r="AC690" s="1">
        <f>(Table2[[#This Row],[Close Price]]/Table2[[#This Row],[Day Low]])-1</f>
        <v>4.569553143145666E-2</v>
      </c>
      <c r="AD690" s="1">
        <f>(Table2[[#This Row],[Day High]]/Table2[[#This Row],[Close Price]])-1</f>
        <v>3.1385803959440572E-3</v>
      </c>
      <c r="AE690" s="1">
        <f>(Table2[[#This Row],[Close Price]]/Table2[[#This Row],[Current Week Low]])-1</f>
        <v>6.9399979345244223E-2</v>
      </c>
      <c r="AF690" s="1">
        <f>(Table2[[#This Row],[Current Week High]]/Table2[[#This Row],[Close Price]])-1</f>
        <v>3.1385803959440572E-3</v>
      </c>
      <c r="AG690" s="1">
        <f>(Table2[[#This Row],[Close Price]]/Table2[[#This Row],[Current Month Low]])-1</f>
        <v>6.9399979345244223E-2</v>
      </c>
      <c r="AH690" s="1">
        <f>(Table2[[#This Row],[Current Month High]]/Table2[[#This Row],[Close Price]])-1</f>
        <v>5.5528730082086142E-3</v>
      </c>
      <c r="AI690">
        <v>27.040077257363599</v>
      </c>
      <c r="AJ690">
        <v>22.4357079515223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0.03</v>
      </c>
      <c r="AM690" t="s">
        <v>3226</v>
      </c>
      <c r="AN690">
        <v>5.31</v>
      </c>
      <c r="AO690" t="s">
        <v>3226</v>
      </c>
      <c r="AP690">
        <v>-7.0632987263582997E-2</v>
      </c>
      <c r="AQ690">
        <f>(Table2[[#This Row],[Sharpe Ratio]]-AVERAGE(Table2[Sharpe Ratio]))/_xlfn.STDEV.P(Table2[Sharpe Ratio])</f>
        <v>-1.557226507735864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698</v>
      </c>
      <c r="AT690">
        <f>_xlfn.RANK.AVG(Table2[[#This Row],[6M Return vs Nifty Z-Score]],Table2[6M Return vs Nifty Z-Score])</f>
        <v>520</v>
      </c>
      <c r="AU690">
        <f>_xlfn.RANK.AVG(Table2[[#This Row],[Sharpe Ratio Z-Score]],Table2[Sharpe Ratio Z-Score])</f>
        <v>692</v>
      </c>
      <c r="AV690">
        <f>(Table2[[#This Row],[Rank 1Y]]+Table2[[#This Row],[Rank 6M]]+Table2[[#This Row],[Rank Sharpe]])/3</f>
        <v>636.66666666666663</v>
      </c>
    </row>
    <row r="691" spans="1:48" x14ac:dyDescent="0.3">
      <c r="A691" t="s">
        <v>572</v>
      </c>
      <c r="B691" t="s">
        <v>573</v>
      </c>
      <c r="C691" t="s">
        <v>3168</v>
      </c>
      <c r="D691" t="s">
        <v>40</v>
      </c>
      <c r="E691">
        <v>36178.77566675</v>
      </c>
      <c r="F691">
        <v>617.9</v>
      </c>
      <c r="G691">
        <v>-28.648609314041099</v>
      </c>
      <c r="H691">
        <f>(Table2[[#This Row],[1Y Return vs Nifty]]-AVERAGE(Table2[1Y Return vs Nifty]))/_xlfn.STDEV.P(Table2[1Y Return vs Nifty])</f>
        <v>-0.94785208391596754</v>
      </c>
      <c r="I691">
        <v>-0.521862407374868</v>
      </c>
      <c r="J691">
        <f>(Table2[[#This Row],[1M Return vs Nifty]]-AVERAGE(Table2[1M Return vs Nifty]))/_xlfn.STDEV.P(Table2[1M Return vs Nifty])</f>
        <v>7.5180515778638893E-2</v>
      </c>
      <c r="K691">
        <v>-1.99664170373415</v>
      </c>
      <c r="L691">
        <f>(Table2[[#This Row],[6M Return vs Nifty]]-AVERAGE(Table2[6M Return vs Nifty]))/_xlfn.STDEV.P(Table2[6M Return vs Nifty])</f>
        <v>-0.65461785951389506</v>
      </c>
      <c r="M691">
        <v>-6.46727170521969</v>
      </c>
      <c r="N691">
        <f>(Table2[[#This Row],[1W Return vs Nifty]]-AVERAGE(Table2[1W Return vs Nifty]))/_xlfn.STDEV.P(Table2[1W Return vs Nifty])</f>
        <v>-0.89648163210826193</v>
      </c>
      <c r="O691">
        <v>615.41999999999996</v>
      </c>
      <c r="P691">
        <v>598.05648260626504</v>
      </c>
      <c r="Q691">
        <v>574.84673588952501</v>
      </c>
      <c r="R691">
        <v>48.632210051721003</v>
      </c>
      <c r="S691" s="1">
        <f>(Table2[[#This Row],[Close Price]]-Table2[[#This Row],[20D EMA]])/Table2[[#This Row],[20D EMA]]</f>
        <v>4.0297682883234515E-3</v>
      </c>
      <c r="T691" s="1">
        <f>(Table2[[#This Row],[Close Price]]-Table2[[#This Row],[50D EMA]])/Table2[[#This Row],[50D EMA]]</f>
        <v>3.3180005519309906E-2</v>
      </c>
      <c r="U691" s="1">
        <f>(Table2[[#This Row],[Close Price]]-Table2[[#This Row],[200D EMA]])/Table2[[#This Row],[200D EMA]]</f>
        <v>7.4895204969466889E-2</v>
      </c>
      <c r="V691">
        <v>1.50410974062495</v>
      </c>
      <c r="W691">
        <v>612.95000000000005</v>
      </c>
      <c r="X691">
        <v>624.9</v>
      </c>
      <c r="Y691">
        <v>610.25</v>
      </c>
      <c r="Z691">
        <v>647</v>
      </c>
      <c r="AA691">
        <v>610.25</v>
      </c>
      <c r="AB691">
        <v>647</v>
      </c>
      <c r="AC691" s="1">
        <f>(Table2[[#This Row],[Close Price]]/Table2[[#This Row],[Day Low]])-1</f>
        <v>8.0756994860917697E-3</v>
      </c>
      <c r="AD691" s="1">
        <f>(Table2[[#This Row],[Day High]]/Table2[[#This Row],[Close Price]])-1</f>
        <v>1.1328693963424508E-2</v>
      </c>
      <c r="AE691" s="1">
        <f>(Table2[[#This Row],[Close Price]]/Table2[[#This Row],[Current Week Low]])-1</f>
        <v>1.2535845964768422E-2</v>
      </c>
      <c r="AF691" s="1">
        <f>(Table2[[#This Row],[Current Week High]]/Table2[[#This Row],[Close Price]])-1</f>
        <v>4.7094999190807618E-2</v>
      </c>
      <c r="AG691" s="1">
        <f>(Table2[[#This Row],[Close Price]]/Table2[[#This Row],[Current Month Low]])-1</f>
        <v>1.2535845964768422E-2</v>
      </c>
      <c r="AH691" s="1">
        <f>(Table2[[#This Row],[Current Month High]]/Table2[[#This Row],[Close Price]])-1</f>
        <v>4.7094999190807618E-2</v>
      </c>
      <c r="AI691">
        <v>6.2793332254410297</v>
      </c>
      <c r="AJ691">
        <v>35.861917326297203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0.16</v>
      </c>
      <c r="AM691" t="s">
        <v>3226</v>
      </c>
      <c r="AN691">
        <v>1.25</v>
      </c>
      <c r="AO691" t="s">
        <v>3226</v>
      </c>
      <c r="AP691">
        <v>-8.4858301202799996E-2</v>
      </c>
      <c r="AQ691">
        <f>(Table2[[#This Row],[Sharpe Ratio]]-AVERAGE(Table2[Sharpe Ratio]))/_xlfn.STDEV.P(Table2[Sharpe Ratio])</f>
        <v>-1.7226943479334238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-4.1464654076929097</v>
      </c>
      <c r="AS691">
        <f>_xlfn.RANK.AVG(Table2[[#This Row],[1Y Return vs Nifty Z-Score]],Table2[1Y Return vs Nifty Z-Score])</f>
        <v>657</v>
      </c>
      <c r="AT691">
        <f>_xlfn.RANK.AVG(Table2[[#This Row],[6M Return vs Nifty Z-Score]],Table2[6M Return vs Nifty Z-Score])</f>
        <v>543</v>
      </c>
      <c r="AU691">
        <f>_xlfn.RANK.AVG(Table2[[#This Row],[Sharpe Ratio Z-Score]],Table2[Sharpe Ratio Z-Score])</f>
        <v>711</v>
      </c>
      <c r="AV691">
        <f>(Table2[[#This Row],[Rank 1Y]]+Table2[[#This Row],[Rank 6M]]+Table2[[#This Row],[Rank Sharpe]])/3</f>
        <v>637</v>
      </c>
    </row>
    <row r="692" spans="1:48" x14ac:dyDescent="0.3">
      <c r="A692" t="s">
        <v>350</v>
      </c>
      <c r="B692" t="s">
        <v>351</v>
      </c>
      <c r="C692" t="s">
        <v>3182</v>
      </c>
      <c r="D692" t="s">
        <v>161</v>
      </c>
      <c r="E692">
        <v>73110.218838000001</v>
      </c>
      <c r="F692">
        <v>2466.4</v>
      </c>
      <c r="G692">
        <v>-23.387039451207599</v>
      </c>
      <c r="H692">
        <f>(Table2[[#This Row],[1Y Return vs Nifty]]-AVERAGE(Table2[1Y Return vs Nifty]))/_xlfn.STDEV.P(Table2[1Y Return vs Nifty])</f>
        <v>-0.8613200527612187</v>
      </c>
      <c r="I692">
        <v>-8.14174824112526</v>
      </c>
      <c r="J692">
        <f>(Table2[[#This Row],[1M Return vs Nifty]]-AVERAGE(Table2[1M Return vs Nifty]))/_xlfn.STDEV.P(Table2[1M Return vs Nifty])</f>
        <v>-0.65306700947395746</v>
      </c>
      <c r="K692">
        <v>-11.8992126895412</v>
      </c>
      <c r="L692">
        <f>(Table2[[#This Row],[6M Return vs Nifty]]-AVERAGE(Table2[6M Return vs Nifty]))/_xlfn.STDEV.P(Table2[6M Return vs Nifty])</f>
        <v>-0.93553166355822959</v>
      </c>
      <c r="M692">
        <v>-6.7526505281749403</v>
      </c>
      <c r="N692">
        <f>(Table2[[#This Row],[1W Return vs Nifty]]-AVERAGE(Table2[1W Return vs Nifty]))/_xlfn.STDEV.P(Table2[1W Return vs Nifty])</f>
        <v>-0.96457969056616144</v>
      </c>
      <c r="O692">
        <v>2523.54</v>
      </c>
      <c r="P692">
        <v>2495.9476574594701</v>
      </c>
      <c r="Q692">
        <v>2430.1963019260502</v>
      </c>
      <c r="R692">
        <v>33.892921729298202</v>
      </c>
      <c r="S692" s="1">
        <f>(Table2[[#This Row],[Close Price]]-Table2[[#This Row],[20D EMA]])/Table2[[#This Row],[20D EMA]]</f>
        <v>-2.2642795438154287E-2</v>
      </c>
      <c r="T692" s="1">
        <f>(Table2[[#This Row],[Close Price]]-Table2[[#This Row],[50D EMA]])/Table2[[#This Row],[50D EMA]]</f>
        <v>-1.1838252044734546E-2</v>
      </c>
      <c r="U692" s="1">
        <f>(Table2[[#This Row],[Close Price]]-Table2[[#This Row],[200D EMA]])/Table2[[#This Row],[200D EMA]]</f>
        <v>1.4897437727666977E-2</v>
      </c>
      <c r="V692">
        <v>1.11212432883191</v>
      </c>
      <c r="W692">
        <v>2460.8000000000002</v>
      </c>
      <c r="X692">
        <v>2506.4499999999998</v>
      </c>
      <c r="Y692">
        <v>2460.8000000000002</v>
      </c>
      <c r="Z692">
        <v>2564.9499999999998</v>
      </c>
      <c r="AA692">
        <v>2460.8000000000002</v>
      </c>
      <c r="AB692">
        <v>2649</v>
      </c>
      <c r="AC692" s="1">
        <f>(Table2[[#This Row],[Close Price]]/Table2[[#This Row],[Day Low]])-1</f>
        <v>2.275682704811377E-3</v>
      </c>
      <c r="AD692" s="1">
        <f>(Table2[[#This Row],[Day High]]/Table2[[#This Row],[Close Price]])-1</f>
        <v>1.6238241972104994E-2</v>
      </c>
      <c r="AE692" s="1">
        <f>(Table2[[#This Row],[Close Price]]/Table2[[#This Row],[Current Week Low]])-1</f>
        <v>2.275682704811377E-3</v>
      </c>
      <c r="AF692" s="1">
        <f>(Table2[[#This Row],[Current Week High]]/Table2[[#This Row],[Close Price]])-1</f>
        <v>3.9957022380797902E-2</v>
      </c>
      <c r="AG692" s="1">
        <f>(Table2[[#This Row],[Close Price]]/Table2[[#This Row],[Current Month Low]])-1</f>
        <v>2.275682704811377E-3</v>
      </c>
      <c r="AH692" s="1">
        <f>(Table2[[#This Row],[Current Month High]]/Table2[[#This Row],[Close Price]])-1</f>
        <v>7.4035030814141978E-2</v>
      </c>
      <c r="AI692">
        <v>9.2259974051248594</v>
      </c>
      <c r="AJ692">
        <v>18.448793372553698</v>
      </c>
      <c r="AK692" t="str">
        <f>IF(AND(Table2[[#This Row],[20D EMA]]&gt;Table2[[#This Row],[50D EMA]],Table2[[#This Row],[50D EMA]]&gt;Table2[[#This Row],[200D EMA]]),"Uptrend","Downtrend/NoTrend")</f>
        <v>Uptrend</v>
      </c>
      <c r="AL692">
        <v>0</v>
      </c>
      <c r="AM692" t="s">
        <v>3228</v>
      </c>
      <c r="AN692">
        <v>-2.86</v>
      </c>
      <c r="AO692" t="s">
        <v>3227</v>
      </c>
      <c r="AP692">
        <v>-3.5717431509692997E-2</v>
      </c>
      <c r="AQ692">
        <f>(Table2[[#This Row],[Sharpe Ratio]]-AVERAGE(Table2[Sharpe Ratio]))/_xlfn.STDEV.P(Table2[Sharpe Ratio])</f>
        <v>-1.1510912460059803</v>
      </c>
      <c r="AR6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-4.5655896623655474</v>
      </c>
      <c r="AS692">
        <f>_xlfn.RANK.AVG(Table2[[#This Row],[1Y Return vs Nifty Z-Score]],Table2[1Y Return vs Nifty Z-Score])</f>
        <v>622</v>
      </c>
      <c r="AT692">
        <f>_xlfn.RANK.AVG(Table2[[#This Row],[6M Return vs Nifty Z-Score]],Table2[6M Return vs Nifty Z-Score])</f>
        <v>643</v>
      </c>
      <c r="AU692">
        <f>_xlfn.RANK.AVG(Table2[[#This Row],[Sharpe Ratio Z-Score]],Table2[Sharpe Ratio Z-Score])</f>
        <v>650</v>
      </c>
      <c r="AV692">
        <f>(Table2[[#This Row],[Rank 1Y]]+Table2[[#This Row],[Rank 6M]]+Table2[[#This Row],[Rank Sharpe]])/3</f>
        <v>638.33333333333337</v>
      </c>
    </row>
    <row r="693" spans="1:48" x14ac:dyDescent="0.3">
      <c r="A693" t="s">
        <v>428</v>
      </c>
      <c r="B693" t="s">
        <v>429</v>
      </c>
      <c r="C693" t="s">
        <v>3170</v>
      </c>
      <c r="D693" t="s">
        <v>173</v>
      </c>
      <c r="E693">
        <v>54056.376749759998</v>
      </c>
      <c r="F693">
        <v>16652.849999999999</v>
      </c>
      <c r="G693">
        <v>-30.203315500010401</v>
      </c>
      <c r="H693">
        <f>(Table2[[#This Row],[1Y Return vs Nifty]]-AVERAGE(Table2[1Y Return vs Nifty]))/_xlfn.STDEV.P(Table2[1Y Return vs Nifty])</f>
        <v>-0.97342085666401723</v>
      </c>
      <c r="I693">
        <v>-8.2054890415261905</v>
      </c>
      <c r="J693">
        <f>(Table2[[#This Row],[1M Return vs Nifty]]-AVERAGE(Table2[1M Return vs Nifty]))/_xlfn.STDEV.P(Table2[1M Return vs Nifty])</f>
        <v>-0.6591588435463257</v>
      </c>
      <c r="K693">
        <v>-7.8993586746977096</v>
      </c>
      <c r="L693">
        <f>(Table2[[#This Row],[6M Return vs Nifty]]-AVERAGE(Table2[6M Return vs Nifty]))/_xlfn.STDEV.P(Table2[6M Return vs Nifty])</f>
        <v>-0.82206474587168954</v>
      </c>
      <c r="M693">
        <v>0.134763874230129</v>
      </c>
      <c r="N693">
        <f>(Table2[[#This Row],[1W Return vs Nifty]]-AVERAGE(Table2[1W Return vs Nifty]))/_xlfn.STDEV.P(Table2[1W Return vs Nifty])</f>
        <v>0.67891839293495748</v>
      </c>
      <c r="O693">
        <v>16596.43</v>
      </c>
      <c r="P693">
        <v>16672.531721589799</v>
      </c>
      <c r="Q693">
        <v>16474.9875641406</v>
      </c>
      <c r="R693">
        <v>59.049899779099299</v>
      </c>
      <c r="S693" s="1">
        <f>(Table2[[#This Row],[Close Price]]-Table2[[#This Row],[20D EMA]])/Table2[[#This Row],[20D EMA]]</f>
        <v>3.3995262836645141E-3</v>
      </c>
      <c r="T693" s="1">
        <f>(Table2[[#This Row],[Close Price]]-Table2[[#This Row],[50D EMA]])/Table2[[#This Row],[50D EMA]]</f>
        <v>-1.1804878778136842E-3</v>
      </c>
      <c r="U693" s="1">
        <f>(Table2[[#This Row],[Close Price]]-Table2[[#This Row],[200D EMA]])/Table2[[#This Row],[200D EMA]]</f>
        <v>1.0795907139045956E-2</v>
      </c>
      <c r="V693">
        <v>1.0512029147755</v>
      </c>
      <c r="W693">
        <v>16456.099999999999</v>
      </c>
      <c r="X693">
        <v>16738.95</v>
      </c>
      <c r="Y693">
        <v>16085.85</v>
      </c>
      <c r="Z693">
        <v>16738.95</v>
      </c>
      <c r="AA693">
        <v>16085.85</v>
      </c>
      <c r="AB693">
        <v>16738.95</v>
      </c>
      <c r="AC693" s="1">
        <f>(Table2[[#This Row],[Close Price]]/Table2[[#This Row],[Day Low]])-1</f>
        <v>1.1956052770704995E-2</v>
      </c>
      <c r="AD693" s="1">
        <f>(Table2[[#This Row],[Day High]]/Table2[[#This Row],[Close Price]])-1</f>
        <v>5.1702861672326961E-3</v>
      </c>
      <c r="AE693" s="1">
        <f>(Table2[[#This Row],[Close Price]]/Table2[[#This Row],[Current Week Low]])-1</f>
        <v>3.5248370462238388E-2</v>
      </c>
      <c r="AF693" s="1">
        <f>(Table2[[#This Row],[Current Week High]]/Table2[[#This Row],[Close Price]])-1</f>
        <v>5.1702861672326961E-3</v>
      </c>
      <c r="AG693" s="1">
        <f>(Table2[[#This Row],[Close Price]]/Table2[[#This Row],[Current Month Low]])-1</f>
        <v>3.5248370462238388E-2</v>
      </c>
      <c r="AH693" s="1">
        <f>(Table2[[#This Row],[Current Month High]]/Table2[[#This Row],[Close Price]])-1</f>
        <v>5.1702861672326961E-3</v>
      </c>
      <c r="AI693">
        <v>15.595828942193</v>
      </c>
      <c r="AJ693">
        <v>8.5201428441096194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</v>
      </c>
      <c r="AM693" t="s">
        <v>3227</v>
      </c>
      <c r="AN693">
        <v>-2.02</v>
      </c>
      <c r="AO693" t="s">
        <v>3227</v>
      </c>
      <c r="AP693">
        <v>-3.6152968760374E-2</v>
      </c>
      <c r="AQ693">
        <f>(Table2[[#This Row],[Sharpe Ratio]]-AVERAGE(Table2[Sharpe Ratio]))/_xlfn.STDEV.P(Table2[Sharpe Ratio])</f>
        <v>-1.1561573843354191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663</v>
      </c>
      <c r="AT693">
        <f>_xlfn.RANK.AVG(Table2[[#This Row],[6M Return vs Nifty Z-Score]],Table2[6M Return vs Nifty Z-Score])</f>
        <v>601</v>
      </c>
      <c r="AU693">
        <f>_xlfn.RANK.AVG(Table2[[#This Row],[Sharpe Ratio Z-Score]],Table2[Sharpe Ratio Z-Score])</f>
        <v>651</v>
      </c>
      <c r="AV693">
        <f>(Table2[[#This Row],[Rank 1Y]]+Table2[[#This Row],[Rank 6M]]+Table2[[#This Row],[Rank Sharpe]])/3</f>
        <v>638.33333333333337</v>
      </c>
    </row>
    <row r="694" spans="1:48" x14ac:dyDescent="0.3">
      <c r="A694" t="s">
        <v>1501</v>
      </c>
      <c r="B694" t="s">
        <v>1502</v>
      </c>
      <c r="C694" t="s">
        <v>3170</v>
      </c>
      <c r="D694" t="s">
        <v>372</v>
      </c>
      <c r="E694">
        <v>6962.8305146399998</v>
      </c>
      <c r="F694">
        <v>304.2</v>
      </c>
      <c r="G694">
        <v>-52.994920130357499</v>
      </c>
      <c r="H694">
        <f>(Table2[[#This Row],[1Y Return vs Nifty]]-AVERAGE(Table2[1Y Return vs Nifty]))/_xlfn.STDEV.P(Table2[1Y Return vs Nifty])</f>
        <v>-1.3482526831633856</v>
      </c>
      <c r="I694">
        <v>0.88417517964247905</v>
      </c>
      <c r="J694">
        <f>(Table2[[#This Row],[1M Return vs Nifty]]-AVERAGE(Table2[1M Return vs Nifty]))/_xlfn.STDEV.P(Table2[1M Return vs Nifty])</f>
        <v>0.20955830246701843</v>
      </c>
      <c r="K694">
        <v>-8.4007854066719503</v>
      </c>
      <c r="L694">
        <f>(Table2[[#This Row],[6M Return vs Nifty]]-AVERAGE(Table2[6M Return vs Nifty]))/_xlfn.STDEV.P(Table2[6M Return vs Nifty])</f>
        <v>-0.83628910143857094</v>
      </c>
      <c r="M694">
        <v>-3.1459864475949</v>
      </c>
      <c r="N694">
        <f>(Table2[[#This Row],[1W Return vs Nifty]]-AVERAGE(Table2[1W Return vs Nifty]))/_xlfn.STDEV.P(Table2[1W Return vs Nifty])</f>
        <v>-0.10394532795314133</v>
      </c>
      <c r="O694">
        <v>301.61</v>
      </c>
      <c r="P694">
        <v>300.00785734337398</v>
      </c>
      <c r="Q694">
        <v>315.056045407895</v>
      </c>
      <c r="R694">
        <v>55.152548054803098</v>
      </c>
      <c r="S694" s="1">
        <f>(Table2[[#This Row],[Close Price]]-Table2[[#This Row],[20D EMA]])/Table2[[#This Row],[20D EMA]]</f>
        <v>8.5872484334072966E-3</v>
      </c>
      <c r="T694" s="1">
        <f>(Table2[[#This Row],[Close Price]]-Table2[[#This Row],[50D EMA]])/Table2[[#This Row],[50D EMA]]</f>
        <v>1.3973442874957396E-2</v>
      </c>
      <c r="U694" s="1">
        <f>(Table2[[#This Row],[Close Price]]-Table2[[#This Row],[200D EMA]])/Table2[[#This Row],[200D EMA]]</f>
        <v>-3.445750546966958E-2</v>
      </c>
      <c r="V694">
        <v>0.52615166453177797</v>
      </c>
      <c r="W694">
        <v>301.64999999999998</v>
      </c>
      <c r="X694">
        <v>308.5</v>
      </c>
      <c r="Y694">
        <v>299.64999999999998</v>
      </c>
      <c r="Z694">
        <v>309.85000000000002</v>
      </c>
      <c r="AA694">
        <v>299.64999999999998</v>
      </c>
      <c r="AB694">
        <v>316</v>
      </c>
      <c r="AC694" s="1">
        <f>(Table2[[#This Row],[Close Price]]/Table2[[#This Row],[Day Low]])-1</f>
        <v>8.4535057185479712E-3</v>
      </c>
      <c r="AD694" s="1">
        <f>(Table2[[#This Row],[Day High]]/Table2[[#This Row],[Close Price]])-1</f>
        <v>1.4135437212360324E-2</v>
      </c>
      <c r="AE694" s="1">
        <f>(Table2[[#This Row],[Close Price]]/Table2[[#This Row],[Current Week Low]])-1</f>
        <v>1.5184381778741818E-2</v>
      </c>
      <c r="AF694" s="1">
        <f>(Table2[[#This Row],[Current Week High]]/Table2[[#This Row],[Close Price]])-1</f>
        <v>1.8573307034845499E-2</v>
      </c>
      <c r="AG694" s="1">
        <f>(Table2[[#This Row],[Close Price]]/Table2[[#This Row],[Current Month Low]])-1</f>
        <v>1.5184381778741818E-2</v>
      </c>
      <c r="AH694" s="1">
        <f>(Table2[[#This Row],[Current Month High]]/Table2[[#This Row],[Close Price]])-1</f>
        <v>3.8790269559500379E-2</v>
      </c>
      <c r="AI694">
        <v>40.680473372781002</v>
      </c>
      <c r="AJ694">
        <v>17.838466008134802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</v>
      </c>
      <c r="AM694" t="s">
        <v>3227</v>
      </c>
      <c r="AN694">
        <v>1.54</v>
      </c>
      <c r="AO694" t="s">
        <v>3226</v>
      </c>
      <c r="AP694">
        <v>-3.5966041733010001E-3</v>
      </c>
      <c r="AQ694">
        <f>(Table2[[#This Row],[Sharpe Ratio]]-AVERAGE(Table2[Sharpe Ratio]))/_xlfn.STDEV.P(Table2[Sharpe Ratio])</f>
        <v>-0.77746406649896194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724</v>
      </c>
      <c r="AT694">
        <f>_xlfn.RANK.AVG(Table2[[#This Row],[6M Return vs Nifty Z-Score]],Table2[6M Return vs Nifty Z-Score])</f>
        <v>605</v>
      </c>
      <c r="AU694">
        <f>_xlfn.RANK.AVG(Table2[[#This Row],[Sharpe Ratio Z-Score]],Table2[Sharpe Ratio Z-Score])</f>
        <v>587</v>
      </c>
      <c r="AV694">
        <f>(Table2[[#This Row],[Rank 1Y]]+Table2[[#This Row],[Rank 6M]]+Table2[[#This Row],[Rank Sharpe]])/3</f>
        <v>638.66666666666663</v>
      </c>
    </row>
    <row r="695" spans="1:48" x14ac:dyDescent="0.3">
      <c r="A695" t="s">
        <v>1483</v>
      </c>
      <c r="B695" t="s">
        <v>1484</v>
      </c>
      <c r="C695" t="s">
        <v>3178</v>
      </c>
      <c r="D695" t="s">
        <v>89</v>
      </c>
      <c r="E695">
        <v>7155.4475120050001</v>
      </c>
      <c r="F695">
        <v>1502.15</v>
      </c>
      <c r="G695">
        <v>-27.990225440864901</v>
      </c>
      <c r="H695">
        <f>(Table2[[#This Row],[1Y Return vs Nifty]]-AVERAGE(Table2[1Y Return vs Nifty]))/_xlfn.STDEV.P(Table2[1Y Return vs Nifty])</f>
        <v>-0.93702427105579844</v>
      </c>
      <c r="I695">
        <v>-0.78468436458358504</v>
      </c>
      <c r="J695">
        <f>(Table2[[#This Row],[1M Return vs Nifty]]-AVERAGE(Table2[1M Return vs Nifty]))/_xlfn.STDEV.P(Table2[1M Return vs Nifty])</f>
        <v>5.0062102708519692E-2</v>
      </c>
      <c r="K695">
        <v>-0.48263893368645699</v>
      </c>
      <c r="L695">
        <f>(Table2[[#This Row],[6M Return vs Nifty]]-AVERAGE(Table2[6M Return vs Nifty]))/_xlfn.STDEV.P(Table2[6M Return vs Nifty])</f>
        <v>-0.61166898511780854</v>
      </c>
      <c r="M695">
        <v>-0.88505945767372096</v>
      </c>
      <c r="N695">
        <f>(Table2[[#This Row],[1W Return vs Nifty]]-AVERAGE(Table2[1W Return vs Nifty]))/_xlfn.STDEV.P(Table2[1W Return vs Nifty])</f>
        <v>0.43556470553255283</v>
      </c>
      <c r="O695">
        <v>1480.4</v>
      </c>
      <c r="P695">
        <v>1459.58275613059</v>
      </c>
      <c r="Q695">
        <v>1427.8317333448199</v>
      </c>
      <c r="R695">
        <v>58.675787123776601</v>
      </c>
      <c r="S695" s="1">
        <f>(Table2[[#This Row],[Close Price]]-Table2[[#This Row],[20D EMA]])/Table2[[#This Row],[20D EMA]]</f>
        <v>1.4691975141853553E-2</v>
      </c>
      <c r="T695" s="1">
        <f>(Table2[[#This Row],[Close Price]]-Table2[[#This Row],[50D EMA]])/Table2[[#This Row],[50D EMA]]</f>
        <v>2.9163981069670518E-2</v>
      </c>
      <c r="U695" s="1">
        <f>(Table2[[#This Row],[Close Price]]-Table2[[#This Row],[200D EMA]])/Table2[[#This Row],[200D EMA]]</f>
        <v>5.204973731819449E-2</v>
      </c>
      <c r="V695">
        <v>4.8672761856645899</v>
      </c>
      <c r="W695">
        <v>1490.45</v>
      </c>
      <c r="X695">
        <v>1509</v>
      </c>
      <c r="Y695">
        <v>1462.2</v>
      </c>
      <c r="Z695">
        <v>1525.35</v>
      </c>
      <c r="AA695">
        <v>1434.5</v>
      </c>
      <c r="AB695">
        <v>1584</v>
      </c>
      <c r="AC695" s="1">
        <f>(Table2[[#This Row],[Close Price]]/Table2[[#This Row],[Day Low]])-1</f>
        <v>7.8499781945049474E-3</v>
      </c>
      <c r="AD695" s="1">
        <f>(Table2[[#This Row],[Day High]]/Table2[[#This Row],[Close Price]])-1</f>
        <v>4.5601304796458741E-3</v>
      </c>
      <c r="AE695" s="1">
        <f>(Table2[[#This Row],[Close Price]]/Table2[[#This Row],[Current Week Low]])-1</f>
        <v>2.7321843797018186E-2</v>
      </c>
      <c r="AF695" s="1">
        <f>(Table2[[#This Row],[Current Week High]]/Table2[[#This Row],[Close Price]])-1</f>
        <v>1.5444529507705473E-2</v>
      </c>
      <c r="AG695" s="1">
        <f>(Table2[[#This Row],[Close Price]]/Table2[[#This Row],[Current Month Low]])-1</f>
        <v>4.7159288950854084E-2</v>
      </c>
      <c r="AH695" s="1">
        <f>(Table2[[#This Row],[Current Month High]]/Table2[[#This Row],[Close Price]])-1</f>
        <v>5.4488566388176896E-2</v>
      </c>
      <c r="AI695">
        <v>5.7151416303298399</v>
      </c>
      <c r="AJ695">
        <v>20.172000000000001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0.06</v>
      </c>
      <c r="AM695" t="s">
        <v>3226</v>
      </c>
      <c r="AN695">
        <v>3.05</v>
      </c>
      <c r="AO695" t="s">
        <v>3226</v>
      </c>
      <c r="AP695">
        <v>-0.13350751724632801</v>
      </c>
      <c r="AQ695">
        <f>(Table2[[#This Row],[Sharpe Ratio]]-AVERAGE(Table2[Sharpe Ratio]))/_xlfn.STDEV.P(Table2[Sharpe Ratio])</f>
        <v>-2.2885785695698102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-3.3516450175023449</v>
      </c>
      <c r="AS695">
        <f>_xlfn.RANK.AVG(Table2[[#This Row],[1Y Return vs Nifty Z-Score]],Table2[1Y Return vs Nifty Z-Score])</f>
        <v>655</v>
      </c>
      <c r="AT695">
        <f>_xlfn.RANK.AVG(Table2[[#This Row],[6M Return vs Nifty Z-Score]],Table2[6M Return vs Nifty Z-Score])</f>
        <v>528</v>
      </c>
      <c r="AU695">
        <f>_xlfn.RANK.AVG(Table2[[#This Row],[Sharpe Ratio Z-Score]],Table2[Sharpe Ratio Z-Score])</f>
        <v>734</v>
      </c>
      <c r="AV695">
        <f>(Table2[[#This Row],[Rank 1Y]]+Table2[[#This Row],[Rank 6M]]+Table2[[#This Row],[Rank Sharpe]])/3</f>
        <v>639</v>
      </c>
    </row>
    <row r="696" spans="1:48" x14ac:dyDescent="0.3">
      <c r="A696" t="s">
        <v>1467</v>
      </c>
      <c r="B696" t="s">
        <v>1468</v>
      </c>
      <c r="C696" t="s">
        <v>3182</v>
      </c>
      <c r="D696" t="s">
        <v>467</v>
      </c>
      <c r="E696">
        <v>7369.121435</v>
      </c>
      <c r="F696">
        <v>2274.35</v>
      </c>
      <c r="G696">
        <v>-22.590565516188601</v>
      </c>
      <c r="H696">
        <f>(Table2[[#This Row],[1Y Return vs Nifty]]-AVERAGE(Table2[1Y Return vs Nifty]))/_xlfn.STDEV.P(Table2[1Y Return vs Nifty])</f>
        <v>-0.84822120409898827</v>
      </c>
      <c r="I696">
        <v>-2.1122792309556999</v>
      </c>
      <c r="J696">
        <f>(Table2[[#This Row],[1M Return vs Nifty]]-AVERAGE(Table2[1M Return vs Nifty]))/_xlfn.STDEV.P(Table2[1M Return vs Nifty])</f>
        <v>-7.6818758378829552E-2</v>
      </c>
      <c r="K696">
        <v>-3.8384777979193299</v>
      </c>
      <c r="L696">
        <f>(Table2[[#This Row],[6M Return vs Nifty]]-AVERAGE(Table2[6M Return vs Nifty]))/_xlfn.STDEV.P(Table2[6M Return vs Nifty])</f>
        <v>-0.70686663252297344</v>
      </c>
      <c r="M696">
        <v>-0.41089440666461802</v>
      </c>
      <c r="N696">
        <f>(Table2[[#This Row],[1W Return vs Nifty]]-AVERAGE(Table2[1W Return vs Nifty]))/_xlfn.STDEV.P(Table2[1W Return vs Nifty])</f>
        <v>0.54871157125977621</v>
      </c>
      <c r="O696">
        <v>2239.08</v>
      </c>
      <c r="P696">
        <v>2249.7913041482798</v>
      </c>
      <c r="Q696">
        <v>2258.2609083699799</v>
      </c>
      <c r="R696">
        <v>61.247845647514197</v>
      </c>
      <c r="S696" s="1">
        <f>(Table2[[#This Row],[Close Price]]-Table2[[#This Row],[20D EMA]])/Table2[[#This Row],[20D EMA]]</f>
        <v>1.5752005287886089E-2</v>
      </c>
      <c r="T696" s="1">
        <f>(Table2[[#This Row],[Close Price]]-Table2[[#This Row],[50D EMA]])/Table2[[#This Row],[50D EMA]]</f>
        <v>1.0915988432543745E-2</v>
      </c>
      <c r="U696" s="1">
        <f>(Table2[[#This Row],[Close Price]]-Table2[[#This Row],[200D EMA]])/Table2[[#This Row],[200D EMA]]</f>
        <v>7.1245495019586344E-3</v>
      </c>
      <c r="V696">
        <v>0.57045379014683895</v>
      </c>
      <c r="W696">
        <v>2266.5500000000002</v>
      </c>
      <c r="X696">
        <v>2306.4</v>
      </c>
      <c r="Y696">
        <v>2205.15</v>
      </c>
      <c r="Z696">
        <v>2350.0500000000002</v>
      </c>
      <c r="AA696">
        <v>2181</v>
      </c>
      <c r="AB696">
        <v>2350.0500000000002</v>
      </c>
      <c r="AC696" s="1">
        <f>(Table2[[#This Row],[Close Price]]/Table2[[#This Row],[Day Low]])-1</f>
        <v>3.4413535990822641E-3</v>
      </c>
      <c r="AD696" s="1">
        <f>(Table2[[#This Row],[Day High]]/Table2[[#This Row],[Close Price]])-1</f>
        <v>1.4091938356013856E-2</v>
      </c>
      <c r="AE696" s="1">
        <f>(Table2[[#This Row],[Close Price]]/Table2[[#This Row],[Current Week Low]])-1</f>
        <v>3.138108518694871E-2</v>
      </c>
      <c r="AF696" s="1">
        <f>(Table2[[#This Row],[Current Week High]]/Table2[[#This Row],[Close Price]])-1</f>
        <v>3.3284235056169953E-2</v>
      </c>
      <c r="AG696" s="1">
        <f>(Table2[[#This Row],[Close Price]]/Table2[[#This Row],[Current Month Low]])-1</f>
        <v>4.2801467216873057E-2</v>
      </c>
      <c r="AH696" s="1">
        <f>(Table2[[#This Row],[Current Month High]]/Table2[[#This Row],[Close Price]])-1</f>
        <v>3.3284235056169953E-2</v>
      </c>
      <c r="AI696">
        <v>20.254138545078799</v>
      </c>
      <c r="AJ696">
        <v>16.038265306122401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-0.05</v>
      </c>
      <c r="AM696" t="s">
        <v>3227</v>
      </c>
      <c r="AN696">
        <v>3.68</v>
      </c>
      <c r="AO696" t="s">
        <v>3226</v>
      </c>
      <c r="AP696">
        <v>-0.115840366867396</v>
      </c>
      <c r="AQ696">
        <f>(Table2[[#This Row],[Sharpe Ratio]]-AVERAGE(Table2[Sharpe Ratio]))/_xlfn.STDEV.P(Table2[Sharpe Ratio])</f>
        <v>-2.0830755326499597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619</v>
      </c>
      <c r="AT696">
        <f>_xlfn.RANK.AVG(Table2[[#This Row],[6M Return vs Nifty Z-Score]],Table2[6M Return vs Nifty Z-Score])</f>
        <v>566</v>
      </c>
      <c r="AU696">
        <f>_xlfn.RANK.AVG(Table2[[#This Row],[Sharpe Ratio Z-Score]],Table2[Sharpe Ratio Z-Score])</f>
        <v>732</v>
      </c>
      <c r="AV696">
        <f>(Table2[[#This Row],[Rank 1Y]]+Table2[[#This Row],[Rank 6M]]+Table2[[#This Row],[Rank Sharpe]])/3</f>
        <v>639</v>
      </c>
    </row>
    <row r="697" spans="1:48" x14ac:dyDescent="0.3">
      <c r="A697" t="s">
        <v>1561</v>
      </c>
      <c r="B697" t="s">
        <v>1562</v>
      </c>
      <c r="C697" t="s">
        <v>3180</v>
      </c>
      <c r="D697" t="s">
        <v>261</v>
      </c>
      <c r="E697">
        <v>6406.6292061199902</v>
      </c>
      <c r="F697">
        <v>1425.05</v>
      </c>
      <c r="G697">
        <v>-44.462059040879097</v>
      </c>
      <c r="H697">
        <f>(Table2[[#This Row],[1Y Return vs Nifty]]-AVERAGE(Table2[1Y Return vs Nifty]))/_xlfn.STDEV.P(Table2[1Y Return vs Nifty])</f>
        <v>-1.2079208390783089</v>
      </c>
      <c r="I697">
        <v>1.40157781152711</v>
      </c>
      <c r="J697">
        <f>(Table2[[#This Row],[1M Return vs Nifty]]-AVERAGE(Table2[1M Return vs Nifty]))/_xlfn.STDEV.P(Table2[1M Return vs Nifty])</f>
        <v>0.2590074929732899</v>
      </c>
      <c r="K697">
        <v>-3.1308457257103899</v>
      </c>
      <c r="L697">
        <f>(Table2[[#This Row],[6M Return vs Nifty]]-AVERAGE(Table2[6M Return vs Nifty]))/_xlfn.STDEV.P(Table2[6M Return vs Nifty])</f>
        <v>-0.68679269237622809</v>
      </c>
      <c r="M697">
        <v>-0.84204312820564897</v>
      </c>
      <c r="N697">
        <f>(Table2[[#This Row],[1W Return vs Nifty]]-AVERAGE(Table2[1W Return vs Nifty]))/_xlfn.STDEV.P(Table2[1W Return vs Nifty])</f>
        <v>0.44582940733637361</v>
      </c>
      <c r="O697">
        <v>1387.37</v>
      </c>
      <c r="P697">
        <v>1378.8901852917199</v>
      </c>
      <c r="Q697">
        <v>1414.3236439812499</v>
      </c>
      <c r="R697">
        <v>66.544730698085402</v>
      </c>
      <c r="S697" s="1">
        <f>(Table2[[#This Row],[Close Price]]-Table2[[#This Row],[20D EMA]])/Table2[[#This Row],[20D EMA]]</f>
        <v>2.7159301412024238E-2</v>
      </c>
      <c r="T697" s="1">
        <f>(Table2[[#This Row],[Close Price]]-Table2[[#This Row],[50D EMA]])/Table2[[#This Row],[50D EMA]]</f>
        <v>3.3476062996644199E-2</v>
      </c>
      <c r="U697" s="1">
        <f>(Table2[[#This Row],[Close Price]]-Table2[[#This Row],[200D EMA]])/Table2[[#This Row],[200D EMA]]</f>
        <v>7.5840887369710416E-3</v>
      </c>
      <c r="V697">
        <v>0.73709980477388704</v>
      </c>
      <c r="W697">
        <v>1405.6</v>
      </c>
      <c r="X697">
        <v>1430</v>
      </c>
      <c r="Y697">
        <v>1394.45</v>
      </c>
      <c r="Z697">
        <v>1445.65</v>
      </c>
      <c r="AA697">
        <v>1340.1</v>
      </c>
      <c r="AB697">
        <v>1445.65</v>
      </c>
      <c r="AC697" s="1">
        <f>(Table2[[#This Row],[Close Price]]/Table2[[#This Row],[Day Low]])-1</f>
        <v>1.3837507114399683E-2</v>
      </c>
      <c r="AD697" s="1">
        <f>(Table2[[#This Row],[Day High]]/Table2[[#This Row],[Close Price]])-1</f>
        <v>3.4735623311463737E-3</v>
      </c>
      <c r="AE697" s="1">
        <f>(Table2[[#This Row],[Close Price]]/Table2[[#This Row],[Current Week Low]])-1</f>
        <v>2.1944135680734167E-2</v>
      </c>
      <c r="AF697" s="1">
        <f>(Table2[[#This Row],[Current Week High]]/Table2[[#This Row],[Close Price]])-1</f>
        <v>1.4455633135679546E-2</v>
      </c>
      <c r="AG697" s="1">
        <f>(Table2[[#This Row],[Close Price]]/Table2[[#This Row],[Current Month Low]])-1</f>
        <v>6.3390791731960272E-2</v>
      </c>
      <c r="AH697" s="1">
        <f>(Table2[[#This Row],[Current Month High]]/Table2[[#This Row],[Close Price]])-1</f>
        <v>1.4455633135679546E-2</v>
      </c>
      <c r="AI697">
        <v>33.184800533314601</v>
      </c>
      <c r="AJ697">
        <v>24.665383605983699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0.03</v>
      </c>
      <c r="AM697" t="s">
        <v>3226</v>
      </c>
      <c r="AN697">
        <v>1.66</v>
      </c>
      <c r="AO697" t="s">
        <v>3226</v>
      </c>
      <c r="AP697">
        <v>-4.3739615229982001E-2</v>
      </c>
      <c r="AQ697">
        <f>(Table2[[#This Row],[Sharpe Ratio]]-AVERAGE(Table2[Sharpe Ratio]))/_xlfn.STDEV.P(Table2[Sharpe Ratio])</f>
        <v>-1.2444047165934218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709</v>
      </c>
      <c r="AT697">
        <f>_xlfn.RANK.AVG(Table2[[#This Row],[6M Return vs Nifty Z-Score]],Table2[6M Return vs Nifty Z-Score])</f>
        <v>559</v>
      </c>
      <c r="AU697">
        <f>_xlfn.RANK.AVG(Table2[[#This Row],[Sharpe Ratio Z-Score]],Table2[Sharpe Ratio Z-Score])</f>
        <v>659</v>
      </c>
      <c r="AV697">
        <f>(Table2[[#This Row],[Rank 1Y]]+Table2[[#This Row],[Rank 6M]]+Table2[[#This Row],[Rank Sharpe]])/3</f>
        <v>642.33333333333337</v>
      </c>
    </row>
    <row r="698" spans="1:48" x14ac:dyDescent="0.3">
      <c r="A698" t="s">
        <v>2239</v>
      </c>
      <c r="B698" t="s">
        <v>2240</v>
      </c>
      <c r="C698" t="s">
        <v>3178</v>
      </c>
      <c r="D698" t="s">
        <v>1211</v>
      </c>
      <c r="E698">
        <v>2593.6331706249998</v>
      </c>
      <c r="F698">
        <v>358.75</v>
      </c>
      <c r="G698">
        <v>-61.107105900328001</v>
      </c>
      <c r="H698">
        <f>(Table2[[#This Row],[1Y Return vs Nifty]]-AVERAGE(Table2[1Y Return vs Nifty]))/_xlfn.STDEV.P(Table2[1Y Return vs Nifty])</f>
        <v>-1.4816660807006312</v>
      </c>
      <c r="I698">
        <v>-15.9936232091069</v>
      </c>
      <c r="J698">
        <f>(Table2[[#This Row],[1M Return vs Nifty]]-AVERAGE(Table2[1M Return vs Nifty]))/_xlfn.STDEV.P(Table2[1M Return vs Nifty])</f>
        <v>-1.4034861940631145</v>
      </c>
      <c r="K698">
        <v>-2.4544036093195798</v>
      </c>
      <c r="L698">
        <f>(Table2[[#This Row],[6M Return vs Nifty]]-AVERAGE(Table2[6M Return vs Nifty]))/_xlfn.STDEV.P(Table2[6M Return vs Nifty])</f>
        <v>-0.66760354155837542</v>
      </c>
      <c r="M698">
        <v>-6.3530668325853901</v>
      </c>
      <c r="N698">
        <f>(Table2[[#This Row],[1W Return vs Nifty]]-AVERAGE(Table2[1W Return vs Nifty]))/_xlfn.STDEV.P(Table2[1W Return vs Nifty])</f>
        <v>-0.86922967973039733</v>
      </c>
      <c r="O698">
        <v>372.89</v>
      </c>
      <c r="P698">
        <v>391.70709226381598</v>
      </c>
      <c r="Q698">
        <v>419.4487177259</v>
      </c>
      <c r="R698">
        <v>35.216734442349598</v>
      </c>
      <c r="S698" s="1">
        <f>(Table2[[#This Row],[Close Price]]-Table2[[#This Row],[20D EMA]])/Table2[[#This Row],[20D EMA]]</f>
        <v>-3.7920030035667317E-2</v>
      </c>
      <c r="T698" s="1">
        <f>(Table2[[#This Row],[Close Price]]-Table2[[#This Row],[50D EMA]])/Table2[[#This Row],[50D EMA]]</f>
        <v>-8.4137083332714524E-2</v>
      </c>
      <c r="U698" s="1">
        <f>(Table2[[#This Row],[Close Price]]-Table2[[#This Row],[200D EMA]])/Table2[[#This Row],[200D EMA]]</f>
        <v>-0.14471070040453718</v>
      </c>
      <c r="V698">
        <v>0.45236818370631299</v>
      </c>
      <c r="W698">
        <v>354.45</v>
      </c>
      <c r="X698">
        <v>362.65</v>
      </c>
      <c r="Y698">
        <v>344.35</v>
      </c>
      <c r="Z698">
        <v>374.45</v>
      </c>
      <c r="AA698">
        <v>344.35</v>
      </c>
      <c r="AB698">
        <v>374.9</v>
      </c>
      <c r="AC698" s="1">
        <f>(Table2[[#This Row],[Close Price]]/Table2[[#This Row],[Day Low]])-1</f>
        <v>1.2131471293553409E-2</v>
      </c>
      <c r="AD698" s="1">
        <f>(Table2[[#This Row],[Day High]]/Table2[[#This Row],[Close Price]])-1</f>
        <v>1.0871080139372769E-2</v>
      </c>
      <c r="AE698" s="1">
        <f>(Table2[[#This Row],[Close Price]]/Table2[[#This Row],[Current Week Low]])-1</f>
        <v>4.1817917816175276E-2</v>
      </c>
      <c r="AF698" s="1">
        <f>(Table2[[#This Row],[Current Week High]]/Table2[[#This Row],[Close Price]])-1</f>
        <v>4.3763066202090473E-2</v>
      </c>
      <c r="AG698" s="1">
        <f>(Table2[[#This Row],[Close Price]]/Table2[[#This Row],[Current Month Low]])-1</f>
        <v>4.1817917816175276E-2</v>
      </c>
      <c r="AH698" s="1">
        <f>(Table2[[#This Row],[Current Month High]]/Table2[[#This Row],[Close Price]])-1</f>
        <v>4.5017421602787433E-2</v>
      </c>
      <c r="AI698">
        <v>64.961672473867594</v>
      </c>
      <c r="AJ698">
        <v>13.8888888888888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-0.27</v>
      </c>
      <c r="AM698" t="s">
        <v>3227</v>
      </c>
      <c r="AN698">
        <v>-5.75</v>
      </c>
      <c r="AO698" t="s">
        <v>3227</v>
      </c>
      <c r="AP698">
        <v>-3.3849599148259003E-2</v>
      </c>
      <c r="AQ698">
        <f>(Table2[[#This Row],[Sharpe Ratio]]-AVERAGE(Table2[Sharpe Ratio]))/_xlfn.STDEV.P(Table2[Sharpe Ratio])</f>
        <v>-1.1293647527968889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733</v>
      </c>
      <c r="AT698">
        <f>_xlfn.RANK.AVG(Table2[[#This Row],[6M Return vs Nifty Z-Score]],Table2[6M Return vs Nifty Z-Score])</f>
        <v>548</v>
      </c>
      <c r="AU698">
        <f>_xlfn.RANK.AVG(Table2[[#This Row],[Sharpe Ratio Z-Score]],Table2[Sharpe Ratio Z-Score])</f>
        <v>647</v>
      </c>
      <c r="AV698">
        <f>(Table2[[#This Row],[Rank 1Y]]+Table2[[#This Row],[Rank 6M]]+Table2[[#This Row],[Rank Sharpe]])/3</f>
        <v>642.66666666666663</v>
      </c>
    </row>
    <row r="699" spans="1:48" x14ac:dyDescent="0.3">
      <c r="A699" t="s">
        <v>1691</v>
      </c>
      <c r="B699" t="s">
        <v>1692</v>
      </c>
      <c r="C699" t="s">
        <v>3168</v>
      </c>
      <c r="D699" t="s">
        <v>412</v>
      </c>
      <c r="E699">
        <v>5131.5015015600002</v>
      </c>
      <c r="F699">
        <v>282.8</v>
      </c>
      <c r="G699">
        <v>-31.100075420804799</v>
      </c>
      <c r="H699">
        <f>(Table2[[#This Row],[1Y Return vs Nifty]]-AVERAGE(Table2[1Y Return vs Nifty]))/_xlfn.STDEV.P(Table2[1Y Return vs Nifty])</f>
        <v>-0.98816901347414499</v>
      </c>
      <c r="I699">
        <v>-4.8827034184320501</v>
      </c>
      <c r="J699">
        <f>(Table2[[#This Row],[1M Return vs Nifty]]-AVERAGE(Table2[1M Return vs Nifty]))/_xlfn.STDEV.P(Table2[1M Return vs Nifty])</f>
        <v>-0.34159366478140718</v>
      </c>
      <c r="K699">
        <v>-13.4323547941418</v>
      </c>
      <c r="L699">
        <f>(Table2[[#This Row],[6M Return vs Nifty]]-AVERAGE(Table2[6M Return vs Nifty]))/_xlfn.STDEV.P(Table2[6M Return vs Nifty])</f>
        <v>-0.97902347809418888</v>
      </c>
      <c r="M699">
        <v>-5.9422215154786198</v>
      </c>
      <c r="N699">
        <f>(Table2[[#This Row],[1W Return vs Nifty]]-AVERAGE(Table2[1W Return vs Nifty]))/_xlfn.STDEV.P(Table2[1W Return vs Nifty])</f>
        <v>-0.77119238273769719</v>
      </c>
      <c r="O699">
        <v>283.68</v>
      </c>
      <c r="P699">
        <v>286.301874180239</v>
      </c>
      <c r="Q699">
        <v>291.28811944856199</v>
      </c>
      <c r="R699">
        <v>48.056618722796799</v>
      </c>
      <c r="S699" s="1">
        <f>(Table2[[#This Row],[Close Price]]-Table2[[#This Row],[20D EMA]])/Table2[[#This Row],[20D EMA]]</f>
        <v>-3.1020868584320199E-3</v>
      </c>
      <c r="T699" s="1">
        <f>(Table2[[#This Row],[Close Price]]-Table2[[#This Row],[50D EMA]])/Table2[[#This Row],[50D EMA]]</f>
        <v>-1.2231405017049973E-2</v>
      </c>
      <c r="U699" s="1">
        <f>(Table2[[#This Row],[Close Price]]-Table2[[#This Row],[200D EMA]])/Table2[[#This Row],[200D EMA]]</f>
        <v>-2.9139943862560708E-2</v>
      </c>
      <c r="V699">
        <v>0.96722997149886702</v>
      </c>
      <c r="W699">
        <v>279.64999999999998</v>
      </c>
      <c r="X699">
        <v>284.95</v>
      </c>
      <c r="Y699">
        <v>278.05</v>
      </c>
      <c r="Z699">
        <v>289</v>
      </c>
      <c r="AA699">
        <v>278.05</v>
      </c>
      <c r="AB699">
        <v>296.95</v>
      </c>
      <c r="AC699" s="1">
        <f>(Table2[[#This Row],[Close Price]]/Table2[[#This Row],[Day Low]])-1</f>
        <v>1.1264080100125362E-2</v>
      </c>
      <c r="AD699" s="1">
        <f>(Table2[[#This Row],[Day High]]/Table2[[#This Row],[Close Price]])-1</f>
        <v>7.6025459688824348E-3</v>
      </c>
      <c r="AE699" s="1">
        <f>(Table2[[#This Row],[Close Price]]/Table2[[#This Row],[Current Week Low]])-1</f>
        <v>1.7083258406761281E-2</v>
      </c>
      <c r="AF699" s="1">
        <f>(Table2[[#This Row],[Current Week High]]/Table2[[#This Row],[Close Price]])-1</f>
        <v>2.1923620933521848E-2</v>
      </c>
      <c r="AG699" s="1">
        <f>(Table2[[#This Row],[Close Price]]/Table2[[#This Row],[Current Month Low]])-1</f>
        <v>1.7083258406761281E-2</v>
      </c>
      <c r="AH699" s="1">
        <f>(Table2[[#This Row],[Current Month High]]/Table2[[#This Row],[Close Price]])-1</f>
        <v>5.0035360678925E-2</v>
      </c>
      <c r="AI699">
        <v>37.181753889674603</v>
      </c>
      <c r="AJ699">
        <v>4.9545370198552598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-7.0000000000000007E-2</v>
      </c>
      <c r="AM699" t="s">
        <v>3227</v>
      </c>
      <c r="AN699">
        <v>-1.79</v>
      </c>
      <c r="AO699" t="s">
        <v>3227</v>
      </c>
      <c r="AP699">
        <v>-1.0513556077061E-2</v>
      </c>
      <c r="AQ699">
        <f>(Table2[[#This Row],[Sharpe Ratio]]-AVERAGE(Table2[Sharpe Ratio]))/_xlfn.STDEV.P(Table2[Sharpe Ratio])</f>
        <v>-0.85792155918812263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666</v>
      </c>
      <c r="AT699">
        <f>_xlfn.RANK.AVG(Table2[[#This Row],[6M Return vs Nifty Z-Score]],Table2[6M Return vs Nifty Z-Score])</f>
        <v>663</v>
      </c>
      <c r="AU699">
        <f>_xlfn.RANK.AVG(Table2[[#This Row],[Sharpe Ratio Z-Score]],Table2[Sharpe Ratio Z-Score])</f>
        <v>601</v>
      </c>
      <c r="AV699">
        <f>(Table2[[#This Row],[Rank 1Y]]+Table2[[#This Row],[Rank 6M]]+Table2[[#This Row],[Rank Sharpe]])/3</f>
        <v>643.33333333333337</v>
      </c>
    </row>
    <row r="700" spans="1:48" x14ac:dyDescent="0.3">
      <c r="A700" t="s">
        <v>2117</v>
      </c>
      <c r="B700" t="s">
        <v>2118</v>
      </c>
      <c r="C700" t="s">
        <v>3180</v>
      </c>
      <c r="D700" t="s">
        <v>98</v>
      </c>
      <c r="E700">
        <v>2996.6842849999998</v>
      </c>
      <c r="F700">
        <v>696.5</v>
      </c>
      <c r="G700">
        <v>-56.606628502284401</v>
      </c>
      <c r="H700">
        <f>(Table2[[#This Row],[1Y Return vs Nifty]]-AVERAGE(Table2[1Y Return vs Nifty]))/_xlfn.STDEV.P(Table2[1Y Return vs Nifty])</f>
        <v>-1.4076510128461432</v>
      </c>
      <c r="I700">
        <v>-3.8399280863143499</v>
      </c>
      <c r="J700">
        <f>(Table2[[#This Row],[1M Return vs Nifty]]-AVERAGE(Table2[1M Return vs Nifty]))/_xlfn.STDEV.P(Table2[1M Return vs Nifty])</f>
        <v>-0.24193356860967685</v>
      </c>
      <c r="K700">
        <v>-14.611307055555001</v>
      </c>
      <c r="L700">
        <f>(Table2[[#This Row],[6M Return vs Nifty]]-AVERAGE(Table2[6M Return vs Nifty]))/_xlfn.STDEV.P(Table2[6M Return vs Nifty])</f>
        <v>-1.012467718485389</v>
      </c>
      <c r="M700">
        <v>-3.2882808474999399</v>
      </c>
      <c r="N700">
        <f>(Table2[[#This Row],[1W Return vs Nifty]]-AVERAGE(Table2[1W Return vs Nifty]))/_xlfn.STDEV.P(Table2[1W Return vs Nifty])</f>
        <v>-0.13790009818668664</v>
      </c>
      <c r="O700">
        <v>708.56</v>
      </c>
      <c r="P700">
        <v>724.80832510855601</v>
      </c>
      <c r="Q700">
        <v>778.34987639966698</v>
      </c>
      <c r="R700">
        <v>41.803897604535102</v>
      </c>
      <c r="S700" s="1">
        <f>(Table2[[#This Row],[Close Price]]-Table2[[#This Row],[20D EMA]])/Table2[[#This Row],[20D EMA]]</f>
        <v>-1.7020435813480787E-2</v>
      </c>
      <c r="T700" s="1">
        <f>(Table2[[#This Row],[Close Price]]-Table2[[#This Row],[50D EMA]])/Table2[[#This Row],[50D EMA]]</f>
        <v>-3.9056291336493978E-2</v>
      </c>
      <c r="U700" s="1">
        <f>(Table2[[#This Row],[Close Price]]-Table2[[#This Row],[200D EMA]])/Table2[[#This Row],[200D EMA]]</f>
        <v>-0.10515820568800183</v>
      </c>
      <c r="V700">
        <v>0.19548201453668601</v>
      </c>
      <c r="W700">
        <v>693</v>
      </c>
      <c r="X700">
        <v>707.95</v>
      </c>
      <c r="Y700">
        <v>685.5</v>
      </c>
      <c r="Z700">
        <v>718.5</v>
      </c>
      <c r="AA700">
        <v>685.5</v>
      </c>
      <c r="AB700">
        <v>727</v>
      </c>
      <c r="AC700" s="1">
        <f>(Table2[[#This Row],[Close Price]]/Table2[[#This Row],[Day Low]])-1</f>
        <v>5.050505050504972E-3</v>
      </c>
      <c r="AD700" s="1">
        <f>(Table2[[#This Row],[Day High]]/Table2[[#This Row],[Close Price]])-1</f>
        <v>1.6439339554917609E-2</v>
      </c>
      <c r="AE700" s="1">
        <f>(Table2[[#This Row],[Close Price]]/Table2[[#This Row],[Current Week Low]])-1</f>
        <v>1.604668125455877E-2</v>
      </c>
      <c r="AF700" s="1">
        <f>(Table2[[#This Row],[Current Week High]]/Table2[[#This Row],[Close Price]])-1</f>
        <v>3.1586503948312972E-2</v>
      </c>
      <c r="AG700" s="1">
        <f>(Table2[[#This Row],[Close Price]]/Table2[[#This Row],[Current Month Low]])-1</f>
        <v>1.604668125455877E-2</v>
      </c>
      <c r="AH700" s="1">
        <f>(Table2[[#This Row],[Current Month High]]/Table2[[#This Row],[Close Price]])-1</f>
        <v>4.3790380473797574E-2</v>
      </c>
      <c r="AI700">
        <v>45.786073223259102</v>
      </c>
      <c r="AJ700">
        <v>12.556561085972801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-0.16</v>
      </c>
      <c r="AM700" t="s">
        <v>3227</v>
      </c>
      <c r="AN700">
        <v>-1.96</v>
      </c>
      <c r="AO700" t="s">
        <v>3227</v>
      </c>
      <c r="AQ700">
        <f>(Table2[[#This Row],[Sharpe Ratio]]-AVERAGE(Table2[Sharpe Ratio]))/_xlfn.STDEV.P(Table2[Sharpe Ratio])</f>
        <v>-0.73562862250492922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729</v>
      </c>
      <c r="AT700">
        <f>_xlfn.RANK.AVG(Table2[[#This Row],[6M Return vs Nifty Z-Score]],Table2[6M Return vs Nifty Z-Score])</f>
        <v>669</v>
      </c>
      <c r="AU700">
        <f>_xlfn.RANK.AVG(Table2[[#This Row],[Sharpe Ratio Z-Score]],Table2[Sharpe Ratio Z-Score])</f>
        <v>551.5</v>
      </c>
      <c r="AV700">
        <f>(Table2[[#This Row],[Rank 1Y]]+Table2[[#This Row],[Rank 6M]]+Table2[[#This Row],[Rank Sharpe]])/3</f>
        <v>649.83333333333337</v>
      </c>
    </row>
    <row r="701" spans="1:48" x14ac:dyDescent="0.3">
      <c r="A701" t="s">
        <v>2411</v>
      </c>
      <c r="B701" t="s">
        <v>2412</v>
      </c>
      <c r="C701" t="s">
        <v>3174</v>
      </c>
      <c r="D701" t="s">
        <v>261</v>
      </c>
      <c r="E701">
        <v>2198.8572045000001</v>
      </c>
      <c r="F701">
        <v>491.25</v>
      </c>
      <c r="G701">
        <v>-42.6948125796049</v>
      </c>
      <c r="H701">
        <f>(Table2[[#This Row],[1Y Return vs Nifty]]-AVERAGE(Table2[1Y Return vs Nifty]))/_xlfn.STDEV.P(Table2[1Y Return vs Nifty])</f>
        <v>-1.1788566187350016</v>
      </c>
      <c r="I701">
        <v>-4.3736021145573103</v>
      </c>
      <c r="J701">
        <f>(Table2[[#This Row],[1M Return vs Nifty]]-AVERAGE(Table2[1M Return vs Nifty]))/_xlfn.STDEV.P(Table2[1M Return vs Nifty])</f>
        <v>-0.29293784857383404</v>
      </c>
      <c r="K701">
        <v>-19.115022864278401</v>
      </c>
      <c r="L701">
        <f>(Table2[[#This Row],[6M Return vs Nifty]]-AVERAGE(Table2[6M Return vs Nifty]))/_xlfn.STDEV.P(Table2[6M Return vs Nifty])</f>
        <v>-1.1402280690020772</v>
      </c>
      <c r="M701">
        <v>-2.7714226186564099</v>
      </c>
      <c r="N701">
        <f>(Table2[[#This Row],[1W Return vs Nifty]]-AVERAGE(Table2[1W Return vs Nifty]))/_xlfn.STDEV.P(Table2[1W Return vs Nifty])</f>
        <v>-1.4565642189745862E-2</v>
      </c>
      <c r="O701">
        <v>490.95</v>
      </c>
      <c r="P701">
        <v>497.83248712929202</v>
      </c>
      <c r="Q701">
        <v>527.22824642312503</v>
      </c>
      <c r="R701">
        <v>51.743349806487998</v>
      </c>
      <c r="S701" s="1">
        <f>(Table2[[#This Row],[Close Price]]-Table2[[#This Row],[20D EMA]])/Table2[[#This Row],[20D EMA]]</f>
        <v>6.1106018942868191E-4</v>
      </c>
      <c r="T701" s="1">
        <f>(Table2[[#This Row],[Close Price]]-Table2[[#This Row],[50D EMA]])/Table2[[#This Row],[50D EMA]]</f>
        <v>-1.3222293240140598E-2</v>
      </c>
      <c r="U701" s="1">
        <f>(Table2[[#This Row],[Close Price]]-Table2[[#This Row],[200D EMA]])/Table2[[#This Row],[200D EMA]]</f>
        <v>-6.8240362058012385E-2</v>
      </c>
      <c r="V701">
        <v>0.63870831770924996</v>
      </c>
      <c r="W701">
        <v>488</v>
      </c>
      <c r="X701">
        <v>495.05</v>
      </c>
      <c r="Y701">
        <v>476.15</v>
      </c>
      <c r="Z701">
        <v>501.3</v>
      </c>
      <c r="AA701">
        <v>476.15</v>
      </c>
      <c r="AB701">
        <v>504.7</v>
      </c>
      <c r="AC701" s="1">
        <f>(Table2[[#This Row],[Close Price]]/Table2[[#This Row],[Day Low]])-1</f>
        <v>6.6598360655738542E-3</v>
      </c>
      <c r="AD701" s="1">
        <f>(Table2[[#This Row],[Day High]]/Table2[[#This Row],[Close Price]])-1</f>
        <v>7.7353689567429829E-3</v>
      </c>
      <c r="AE701" s="1">
        <f>(Table2[[#This Row],[Close Price]]/Table2[[#This Row],[Current Week Low]])-1</f>
        <v>3.1712695579124262E-2</v>
      </c>
      <c r="AF701" s="1">
        <f>(Table2[[#This Row],[Current Week High]]/Table2[[#This Row],[Close Price]])-1</f>
        <v>2.0458015267175611E-2</v>
      </c>
      <c r="AG701" s="1">
        <f>(Table2[[#This Row],[Close Price]]/Table2[[#This Row],[Current Month Low]])-1</f>
        <v>3.1712695579124262E-2</v>
      </c>
      <c r="AH701" s="1">
        <f>(Table2[[#This Row],[Current Month High]]/Table2[[#This Row],[Close Price]])-1</f>
        <v>2.7379134860050947E-2</v>
      </c>
      <c r="AI701">
        <v>29.903307888040601</v>
      </c>
      <c r="AJ701">
        <v>8.2048458149779702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</v>
      </c>
      <c r="AM701" t="s">
        <v>3227</v>
      </c>
      <c r="AN701">
        <v>-0.26</v>
      </c>
      <c r="AO701" t="s">
        <v>3227</v>
      </c>
      <c r="AQ701">
        <f>(Table2[[#This Row],[Sharpe Ratio]]-AVERAGE(Table2[Sharpe Ratio]))/_xlfn.STDEV.P(Table2[Sharpe Ratio])</f>
        <v>-0.73562862250492922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705</v>
      </c>
      <c r="AT701">
        <f>_xlfn.RANK.AVG(Table2[[#This Row],[6M Return vs Nifty Z-Score]],Table2[6M Return vs Nifty Z-Score])</f>
        <v>694</v>
      </c>
      <c r="AU701">
        <f>_xlfn.RANK.AVG(Table2[[#This Row],[Sharpe Ratio Z-Score]],Table2[Sharpe Ratio Z-Score])</f>
        <v>551.5</v>
      </c>
      <c r="AV701">
        <f>(Table2[[#This Row],[Rank 1Y]]+Table2[[#This Row],[Rank 6M]]+Table2[[#This Row],[Rank Sharpe]])/3</f>
        <v>650.16666666666663</v>
      </c>
    </row>
    <row r="702" spans="1:48" x14ac:dyDescent="0.3">
      <c r="A702" t="s">
        <v>1125</v>
      </c>
      <c r="B702" t="s">
        <v>1126</v>
      </c>
      <c r="C702" t="s">
        <v>3182</v>
      </c>
      <c r="D702" t="s">
        <v>467</v>
      </c>
      <c r="E702">
        <v>11432.643100039901</v>
      </c>
      <c r="F702">
        <v>2235.9499999999998</v>
      </c>
      <c r="G702">
        <v>-32.934427057308703</v>
      </c>
      <c r="H702">
        <f>(Table2[[#This Row],[1Y Return vs Nifty]]-AVERAGE(Table2[1Y Return vs Nifty]))/_xlfn.STDEV.P(Table2[1Y Return vs Nifty])</f>
        <v>-1.0183368487584301</v>
      </c>
      <c r="I702">
        <v>4.8250356774428402</v>
      </c>
      <c r="J702">
        <f>(Table2[[#This Row],[1M Return vs Nifty]]-AVERAGE(Table2[1M Return vs Nifty]))/_xlfn.STDEV.P(Table2[1M Return vs Nifty])</f>
        <v>0.58619411663856691</v>
      </c>
      <c r="K702">
        <v>-2.0619427865414099</v>
      </c>
      <c r="L702">
        <f>(Table2[[#This Row],[6M Return vs Nifty]]-AVERAGE(Table2[6M Return vs Nifty]))/_xlfn.STDEV.P(Table2[6M Return vs Nifty])</f>
        <v>-0.65647030526822436</v>
      </c>
      <c r="M702">
        <v>-1.87873273445831</v>
      </c>
      <c r="N702">
        <f>(Table2[[#This Row],[1W Return vs Nifty]]-AVERAGE(Table2[1W Return vs Nifty]))/_xlfn.STDEV.P(Table2[1W Return vs Nifty])</f>
        <v>0.19845103259144531</v>
      </c>
      <c r="O702">
        <v>2177.77</v>
      </c>
      <c r="P702">
        <v>2119.2328831810401</v>
      </c>
      <c r="Q702">
        <v>2148.6682218352498</v>
      </c>
      <c r="R702">
        <v>60.704429904487299</v>
      </c>
      <c r="S702" s="1">
        <f>(Table2[[#This Row],[Close Price]]-Table2[[#This Row],[20D EMA]])/Table2[[#This Row],[20D EMA]]</f>
        <v>2.6715401534597241E-2</v>
      </c>
      <c r="T702" s="1">
        <f>(Table2[[#This Row],[Close Price]]-Table2[[#This Row],[50D EMA]])/Table2[[#This Row],[50D EMA]]</f>
        <v>5.5075172599135698E-2</v>
      </c>
      <c r="U702" s="1">
        <f>(Table2[[#This Row],[Close Price]]-Table2[[#This Row],[200D EMA]])/Table2[[#This Row],[200D EMA]]</f>
        <v>4.0621338035241053E-2</v>
      </c>
      <c r="V702">
        <v>1.7142740449920399</v>
      </c>
      <c r="W702">
        <v>2222</v>
      </c>
      <c r="X702">
        <v>2288.25</v>
      </c>
      <c r="Y702">
        <v>2217.1</v>
      </c>
      <c r="Z702">
        <v>2319</v>
      </c>
      <c r="AA702">
        <v>2079</v>
      </c>
      <c r="AB702">
        <v>2337.9499999999998</v>
      </c>
      <c r="AC702" s="1">
        <f>(Table2[[#This Row],[Close Price]]/Table2[[#This Row],[Day Low]])-1</f>
        <v>6.2781278127812534E-3</v>
      </c>
      <c r="AD702" s="1">
        <f>(Table2[[#This Row],[Day High]]/Table2[[#This Row],[Close Price]])-1</f>
        <v>2.3390505154408769E-2</v>
      </c>
      <c r="AE702" s="1">
        <f>(Table2[[#This Row],[Close Price]]/Table2[[#This Row],[Current Week Low]])-1</f>
        <v>8.502097334355696E-3</v>
      </c>
      <c r="AF702" s="1">
        <f>(Table2[[#This Row],[Current Week High]]/Table2[[#This Row],[Close Price]])-1</f>
        <v>3.7143048815939661E-2</v>
      </c>
      <c r="AG702" s="1">
        <f>(Table2[[#This Row],[Close Price]]/Table2[[#This Row],[Current Month Low]])-1</f>
        <v>7.5493025493025501E-2</v>
      </c>
      <c r="AH702" s="1">
        <f>(Table2[[#This Row],[Current Month High]]/Table2[[#This Row],[Close Price]])-1</f>
        <v>4.5618193608980562E-2</v>
      </c>
      <c r="AI702">
        <v>22.319372078981999</v>
      </c>
      <c r="AJ702">
        <v>23.669800884955698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0.04</v>
      </c>
      <c r="AM702" t="s">
        <v>3226</v>
      </c>
      <c r="AN702">
        <v>5.81</v>
      </c>
      <c r="AO702" t="s">
        <v>3226</v>
      </c>
      <c r="AP702">
        <v>-0.13457981096060401</v>
      </c>
      <c r="AQ702">
        <f>(Table2[[#This Row],[Sharpe Ratio]]-AVERAGE(Table2[Sharpe Ratio]))/_xlfn.STDEV.P(Table2[Sharpe Ratio])</f>
        <v>-2.3010514138048697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674</v>
      </c>
      <c r="AT702">
        <f>_xlfn.RANK.AVG(Table2[[#This Row],[6M Return vs Nifty Z-Score]],Table2[6M Return vs Nifty Z-Score])</f>
        <v>544</v>
      </c>
      <c r="AU702">
        <f>_xlfn.RANK.AVG(Table2[[#This Row],[Sharpe Ratio Z-Score]],Table2[Sharpe Ratio Z-Score])</f>
        <v>735</v>
      </c>
      <c r="AV702">
        <f>(Table2[[#This Row],[Rank 1Y]]+Table2[[#This Row],[Rank 6M]]+Table2[[#This Row],[Rank Sharpe]])/3</f>
        <v>651</v>
      </c>
    </row>
    <row r="703" spans="1:48" x14ac:dyDescent="0.3">
      <c r="A703" t="s">
        <v>2290</v>
      </c>
      <c r="B703" t="s">
        <v>2291</v>
      </c>
      <c r="C703" t="s">
        <v>3170</v>
      </c>
      <c r="D703" t="s">
        <v>372</v>
      </c>
      <c r="E703">
        <v>2492.3311452900002</v>
      </c>
      <c r="F703">
        <v>49.77</v>
      </c>
      <c r="G703">
        <v>-62.922877726123701</v>
      </c>
      <c r="H703">
        <f>(Table2[[#This Row],[1Y Return vs Nifty]]-AVERAGE(Table2[1Y Return vs Nifty]))/_xlfn.STDEV.P(Table2[1Y Return vs Nifty])</f>
        <v>-1.5115283515239355</v>
      </c>
      <c r="I703">
        <v>-10.632108793074099</v>
      </c>
      <c r="J703">
        <f>(Table2[[#This Row],[1M Return vs Nifty]]-AVERAGE(Table2[1M Return vs Nifty]))/_xlfn.STDEV.P(Table2[1M Return vs Nifty])</f>
        <v>-0.89107568158693662</v>
      </c>
      <c r="K703">
        <v>-15.32910998198</v>
      </c>
      <c r="L703">
        <f>(Table2[[#This Row],[6M Return vs Nifty]]-AVERAGE(Table2[6M Return vs Nifty]))/_xlfn.STDEV.P(Table2[6M Return vs Nifty])</f>
        <v>-1.0328301830317381</v>
      </c>
      <c r="M703">
        <v>-4.5692719358945499</v>
      </c>
      <c r="N703">
        <f>(Table2[[#This Row],[1W Return vs Nifty]]-AVERAGE(Table2[1W Return vs Nifty]))/_xlfn.STDEV.P(Table2[1W Return vs Nifty])</f>
        <v>-0.44357451760645983</v>
      </c>
      <c r="O703">
        <v>50.43</v>
      </c>
      <c r="P703">
        <v>51.703362920599602</v>
      </c>
      <c r="Q703">
        <v>58.386542532003197</v>
      </c>
      <c r="R703">
        <v>40.129979996162703</v>
      </c>
      <c r="S703" s="1">
        <f>(Table2[[#This Row],[Close Price]]-Table2[[#This Row],[20D EMA]])/Table2[[#This Row],[20D EMA]]</f>
        <v>-1.3087447947650141E-2</v>
      </c>
      <c r="T703" s="1">
        <f>(Table2[[#This Row],[Close Price]]-Table2[[#This Row],[50D EMA]])/Table2[[#This Row],[50D EMA]]</f>
        <v>-3.7393368852402256E-2</v>
      </c>
      <c r="U703" s="1">
        <f>(Table2[[#This Row],[Close Price]]-Table2[[#This Row],[200D EMA]])/Table2[[#This Row],[200D EMA]]</f>
        <v>-0.14757754369990725</v>
      </c>
      <c r="V703">
        <v>1.2004468468653</v>
      </c>
      <c r="W703">
        <v>49.3</v>
      </c>
      <c r="X703">
        <v>50.15</v>
      </c>
      <c r="Y703">
        <v>48.75</v>
      </c>
      <c r="Z703">
        <v>50.64</v>
      </c>
      <c r="AA703">
        <v>48.75</v>
      </c>
      <c r="AB703">
        <v>51.5</v>
      </c>
      <c r="AC703" s="1">
        <f>(Table2[[#This Row],[Close Price]]/Table2[[#This Row],[Day Low]])-1</f>
        <v>9.5334685598378321E-3</v>
      </c>
      <c r="AD703" s="1">
        <f>(Table2[[#This Row],[Day High]]/Table2[[#This Row],[Close Price]])-1</f>
        <v>7.63512155917212E-3</v>
      </c>
      <c r="AE703" s="1">
        <f>(Table2[[#This Row],[Close Price]]/Table2[[#This Row],[Current Week Low]])-1</f>
        <v>2.0923076923077044E-2</v>
      </c>
      <c r="AF703" s="1">
        <f>(Table2[[#This Row],[Current Week High]]/Table2[[#This Row],[Close Price]])-1</f>
        <v>1.7480409885473058E-2</v>
      </c>
      <c r="AG703" s="1">
        <f>(Table2[[#This Row],[Close Price]]/Table2[[#This Row],[Current Month Low]])-1</f>
        <v>2.0923076923077044E-2</v>
      </c>
      <c r="AH703" s="1">
        <f>(Table2[[#This Row],[Current Month High]]/Table2[[#This Row],[Close Price]])-1</f>
        <v>3.4759895519389072E-2</v>
      </c>
      <c r="AI703">
        <v>68.876833433795397</v>
      </c>
      <c r="AJ703">
        <v>3.6874999999999898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-0.21</v>
      </c>
      <c r="AM703" t="s">
        <v>3227</v>
      </c>
      <c r="AN703">
        <v>-2.98</v>
      </c>
      <c r="AO703" t="s">
        <v>3227</v>
      </c>
      <c r="AQ703">
        <f>(Table2[[#This Row],[Sharpe Ratio]]-AVERAGE(Table2[Sharpe Ratio]))/_xlfn.STDEV.P(Table2[Sharpe Ratio])</f>
        <v>-0.73562862250492922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734</v>
      </c>
      <c r="AT703">
        <f>_xlfn.RANK.AVG(Table2[[#This Row],[6M Return vs Nifty Z-Score]],Table2[6M Return vs Nifty Z-Score])</f>
        <v>673</v>
      </c>
      <c r="AU703">
        <f>_xlfn.RANK.AVG(Table2[[#This Row],[Sharpe Ratio Z-Score]],Table2[Sharpe Ratio Z-Score])</f>
        <v>551.5</v>
      </c>
      <c r="AV703">
        <f>(Table2[[#This Row],[Rank 1Y]]+Table2[[#This Row],[Rank 6M]]+Table2[[#This Row],[Rank Sharpe]])/3</f>
        <v>652.83333333333337</v>
      </c>
    </row>
    <row r="704" spans="1:48" x14ac:dyDescent="0.3">
      <c r="A704" t="s">
        <v>1207</v>
      </c>
      <c r="B704" t="s">
        <v>1208</v>
      </c>
      <c r="C704" t="s">
        <v>3176</v>
      </c>
      <c r="D704" t="s">
        <v>75</v>
      </c>
      <c r="E704">
        <v>10111.572114569901</v>
      </c>
      <c r="F704">
        <v>1313.1</v>
      </c>
      <c r="G704">
        <v>-23.565683630168401</v>
      </c>
      <c r="H704">
        <f>(Table2[[#This Row],[1Y Return vs Nifty]]-AVERAGE(Table2[1Y Return vs Nifty]))/_xlfn.STDEV.P(Table2[1Y Return vs Nifty])</f>
        <v>-0.86425804352489666</v>
      </c>
      <c r="I704">
        <v>-6.0140248420440097</v>
      </c>
      <c r="J704">
        <f>(Table2[[#This Row],[1M Return vs Nifty]]-AVERAGE(Table2[1M Return vs Nifty]))/_xlfn.STDEV.P(Table2[1M Return vs Nifty])</f>
        <v>-0.44971628564292621</v>
      </c>
      <c r="K704">
        <v>-23.741318744538699</v>
      </c>
      <c r="L704">
        <f>(Table2[[#This Row],[6M Return vs Nifty]]-AVERAGE(Table2[6M Return vs Nifty]))/_xlfn.STDEV.P(Table2[6M Return vs Nifty])</f>
        <v>-1.2714657421499096</v>
      </c>
      <c r="M704">
        <v>-5.8329059856397896</v>
      </c>
      <c r="N704">
        <f>(Table2[[#This Row],[1W Return vs Nifty]]-AVERAGE(Table2[1W Return vs Nifty]))/_xlfn.STDEV.P(Table2[1W Return vs Nifty])</f>
        <v>-0.74510714184899884</v>
      </c>
      <c r="O704">
        <v>1335.51</v>
      </c>
      <c r="P704">
        <v>1391.8672962169001</v>
      </c>
      <c r="Q704">
        <v>1419.61084546753</v>
      </c>
      <c r="R704">
        <v>44.337327536961098</v>
      </c>
      <c r="S704" s="1">
        <f>(Table2[[#This Row],[Close Price]]-Table2[[#This Row],[20D EMA]])/Table2[[#This Row],[20D EMA]]</f>
        <v>-1.6780106476177701E-2</v>
      </c>
      <c r="T704" s="1">
        <f>(Table2[[#This Row],[Close Price]]-Table2[[#This Row],[50D EMA]])/Table2[[#This Row],[50D EMA]]</f>
        <v>-5.6591096314275016E-2</v>
      </c>
      <c r="U704" s="1">
        <f>(Table2[[#This Row],[Close Price]]-Table2[[#This Row],[200D EMA]])/Table2[[#This Row],[200D EMA]]</f>
        <v>-7.5028199317857536E-2</v>
      </c>
      <c r="V704">
        <v>0.70026569644300596</v>
      </c>
      <c r="W704">
        <v>1303</v>
      </c>
      <c r="X704">
        <v>1325</v>
      </c>
      <c r="Y704">
        <v>1270</v>
      </c>
      <c r="Z704">
        <v>1360</v>
      </c>
      <c r="AA704">
        <v>1270</v>
      </c>
      <c r="AB704">
        <v>1368.95</v>
      </c>
      <c r="AC704" s="1">
        <f>(Table2[[#This Row],[Close Price]]/Table2[[#This Row],[Day Low]])-1</f>
        <v>7.7513430544895456E-3</v>
      </c>
      <c r="AD704" s="1">
        <f>(Table2[[#This Row],[Day High]]/Table2[[#This Row],[Close Price]])-1</f>
        <v>9.0625237986445839E-3</v>
      </c>
      <c r="AE704" s="1">
        <f>(Table2[[#This Row],[Close Price]]/Table2[[#This Row],[Current Week Low]])-1</f>
        <v>3.3937007874015768E-2</v>
      </c>
      <c r="AF704" s="1">
        <f>(Table2[[#This Row],[Current Week High]]/Table2[[#This Row],[Close Price]])-1</f>
        <v>3.5717005559363413E-2</v>
      </c>
      <c r="AG704" s="1">
        <f>(Table2[[#This Row],[Close Price]]/Table2[[#This Row],[Current Month Low]])-1</f>
        <v>3.3937007874015768E-2</v>
      </c>
      <c r="AH704" s="1">
        <f>(Table2[[#This Row],[Current Month High]]/Table2[[#This Row],[Close Price]])-1</f>
        <v>4.2532937323890074E-2</v>
      </c>
      <c r="AI704">
        <v>37.232503236615599</v>
      </c>
      <c r="AJ704">
        <v>15.4018543744781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-0.19</v>
      </c>
      <c r="AM704" t="s">
        <v>3227</v>
      </c>
      <c r="AN704">
        <v>-1.47</v>
      </c>
      <c r="AO704" t="s">
        <v>3227</v>
      </c>
      <c r="AP704">
        <v>-2.0785365943353E-2</v>
      </c>
      <c r="AQ704">
        <f>(Table2[[#This Row],[Sharpe Ratio]]-AVERAGE(Table2[Sharpe Ratio]))/_xlfn.STDEV.P(Table2[Sharpe Ratio])</f>
        <v>-0.97740252113790693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623</v>
      </c>
      <c r="AT704">
        <f>_xlfn.RANK.AVG(Table2[[#This Row],[6M Return vs Nifty Z-Score]],Table2[6M Return vs Nifty Z-Score])</f>
        <v>713</v>
      </c>
      <c r="AU704">
        <f>_xlfn.RANK.AVG(Table2[[#This Row],[Sharpe Ratio Z-Score]],Table2[Sharpe Ratio Z-Score])</f>
        <v>624</v>
      </c>
      <c r="AV704">
        <f>(Table2[[#This Row],[Rank 1Y]]+Table2[[#This Row],[Rank 6M]]+Table2[[#This Row],[Rank Sharpe]])/3</f>
        <v>653.33333333333337</v>
      </c>
    </row>
    <row r="705" spans="1:48" x14ac:dyDescent="0.3">
      <c r="A705" t="s">
        <v>2265</v>
      </c>
      <c r="B705" t="s">
        <v>2266</v>
      </c>
      <c r="C705" t="s">
        <v>3177</v>
      </c>
      <c r="D705" t="s">
        <v>625</v>
      </c>
      <c r="E705">
        <v>2557.9954271199999</v>
      </c>
      <c r="F705">
        <v>173.6</v>
      </c>
      <c r="G705">
        <v>-55.454232969417099</v>
      </c>
      <c r="H705">
        <f>(Table2[[#This Row],[1Y Return vs Nifty]]-AVERAGE(Table2[1Y Return vs Nifty]))/_xlfn.STDEV.P(Table2[1Y Return vs Nifty])</f>
        <v>-1.3886986604584919</v>
      </c>
      <c r="I705">
        <v>5.0946919603450498</v>
      </c>
      <c r="J705">
        <f>(Table2[[#This Row],[1M Return vs Nifty]]-AVERAGE(Table2[1M Return vs Nifty]))/_xlfn.STDEV.P(Table2[1M Return vs Nifty])</f>
        <v>0.61196569970120895</v>
      </c>
      <c r="K705">
        <v>-17.410920878327499</v>
      </c>
      <c r="L705">
        <f>(Table2[[#This Row],[6M Return vs Nifty]]-AVERAGE(Table2[6M Return vs Nifty]))/_xlfn.STDEV.P(Table2[6M Return vs Nifty])</f>
        <v>-1.0918865047720321</v>
      </c>
      <c r="M705">
        <v>-7.2371581154214697</v>
      </c>
      <c r="N705">
        <f>(Table2[[#This Row],[1W Return vs Nifty]]-AVERAGE(Table2[1W Return vs Nifty]))/_xlfn.STDEV.P(Table2[1W Return vs Nifty])</f>
        <v>-1.0801945272171056</v>
      </c>
      <c r="O705">
        <v>171.75</v>
      </c>
      <c r="P705">
        <v>172.288139862587</v>
      </c>
      <c r="Q705">
        <v>207.211544038781</v>
      </c>
      <c r="R705">
        <v>53.555033254173303</v>
      </c>
      <c r="S705" s="1">
        <f>(Table2[[#This Row],[Close Price]]-Table2[[#This Row],[20D EMA]])/Table2[[#This Row],[20D EMA]]</f>
        <v>1.0771470160116415E-2</v>
      </c>
      <c r="T705" s="1">
        <f>(Table2[[#This Row],[Close Price]]-Table2[[#This Row],[50D EMA]])/Table2[[#This Row],[50D EMA]]</f>
        <v>7.6143380412563594E-3</v>
      </c>
      <c r="U705" s="1">
        <f>(Table2[[#This Row],[Close Price]]-Table2[[#This Row],[200D EMA]])/Table2[[#This Row],[200D EMA]]</f>
        <v>-0.16220883925506768</v>
      </c>
      <c r="V705">
        <v>1.22187448048016</v>
      </c>
      <c r="W705">
        <v>171.39</v>
      </c>
      <c r="X705">
        <v>178.87</v>
      </c>
      <c r="Y705">
        <v>168.31</v>
      </c>
      <c r="Z705">
        <v>181.78</v>
      </c>
      <c r="AA705">
        <v>168.31</v>
      </c>
      <c r="AB705">
        <v>183.11</v>
      </c>
      <c r="AC705" s="1">
        <f>(Table2[[#This Row],[Close Price]]/Table2[[#This Row],[Day Low]])-1</f>
        <v>1.2894567944454316E-2</v>
      </c>
      <c r="AD705" s="1">
        <f>(Table2[[#This Row],[Day High]]/Table2[[#This Row],[Close Price]])-1</f>
        <v>3.0357142857142971E-2</v>
      </c>
      <c r="AE705" s="1">
        <f>(Table2[[#This Row],[Close Price]]/Table2[[#This Row],[Current Week Low]])-1</f>
        <v>3.1430099221674279E-2</v>
      </c>
      <c r="AF705" s="1">
        <f>(Table2[[#This Row],[Current Week High]]/Table2[[#This Row],[Close Price]])-1</f>
        <v>4.7119815668202891E-2</v>
      </c>
      <c r="AG705" s="1">
        <f>(Table2[[#This Row],[Close Price]]/Table2[[#This Row],[Current Month Low]])-1</f>
        <v>3.1430099221674279E-2</v>
      </c>
      <c r="AH705" s="1">
        <f>(Table2[[#This Row],[Current Month High]]/Table2[[#This Row],[Close Price]])-1</f>
        <v>5.4781105990783452E-2</v>
      </c>
      <c r="AI705">
        <v>79.723502304147402</v>
      </c>
      <c r="AJ705">
        <v>20.622568093385201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-0.18</v>
      </c>
      <c r="AM705" t="s">
        <v>3227</v>
      </c>
      <c r="AN705">
        <v>-0.28999999999999998</v>
      </c>
      <c r="AO705" t="s">
        <v>3227</v>
      </c>
      <c r="AQ705">
        <f>(Table2[[#This Row],[Sharpe Ratio]]-AVERAGE(Table2[Sharpe Ratio]))/_xlfn.STDEV.P(Table2[Sharpe Ratio])</f>
        <v>-0.73562862250492922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728</v>
      </c>
      <c r="AT705">
        <f>_xlfn.RANK.AVG(Table2[[#This Row],[6M Return vs Nifty Z-Score]],Table2[6M Return vs Nifty Z-Score])</f>
        <v>682</v>
      </c>
      <c r="AU705">
        <f>_xlfn.RANK.AVG(Table2[[#This Row],[Sharpe Ratio Z-Score]],Table2[Sharpe Ratio Z-Score])</f>
        <v>551.5</v>
      </c>
      <c r="AV705">
        <f>(Table2[[#This Row],[Rank 1Y]]+Table2[[#This Row],[Rank 6M]]+Table2[[#This Row],[Rank Sharpe]])/3</f>
        <v>653.83333333333337</v>
      </c>
    </row>
    <row r="706" spans="1:48" x14ac:dyDescent="0.3">
      <c r="A706" t="s">
        <v>1487</v>
      </c>
      <c r="B706" t="s">
        <v>1488</v>
      </c>
      <c r="C706" t="s">
        <v>3178</v>
      </c>
      <c r="D706" t="s">
        <v>464</v>
      </c>
      <c r="E706">
        <v>7141.7889573449902</v>
      </c>
      <c r="F706">
        <v>502.95</v>
      </c>
      <c r="G706">
        <v>-50.394669054684599</v>
      </c>
      <c r="H706">
        <f>(Table2[[#This Row],[1Y Return vs Nifty]]-AVERAGE(Table2[1Y Return vs Nifty]))/_xlfn.STDEV.P(Table2[1Y Return vs Nifty])</f>
        <v>-1.305488828846886</v>
      </c>
      <c r="I706">
        <v>4.9248623723628198</v>
      </c>
      <c r="J706">
        <f>(Table2[[#This Row],[1M Return vs Nifty]]-AVERAGE(Table2[1M Return vs Nifty]))/_xlfn.STDEV.P(Table2[1M Return vs Nifty])</f>
        <v>0.59573475085747096</v>
      </c>
      <c r="K706">
        <v>-8.3264918120859193</v>
      </c>
      <c r="L706">
        <f>(Table2[[#This Row],[6M Return vs Nifty]]-AVERAGE(Table2[6M Return vs Nifty]))/_xlfn.STDEV.P(Table2[6M Return vs Nifty])</f>
        <v>-0.83418155822568196</v>
      </c>
      <c r="M706">
        <v>-7.1804475837414499</v>
      </c>
      <c r="N706">
        <f>(Table2[[#This Row],[1W Return vs Nifty]]-AVERAGE(Table2[1W Return vs Nifty]))/_xlfn.STDEV.P(Table2[1W Return vs Nifty])</f>
        <v>-1.0666620686361474</v>
      </c>
      <c r="O706">
        <v>485.01</v>
      </c>
      <c r="P706">
        <v>478.61509155086497</v>
      </c>
      <c r="Q706">
        <v>519.15909480870698</v>
      </c>
      <c r="R706">
        <v>63.434319004351103</v>
      </c>
      <c r="S706" s="1">
        <f>(Table2[[#This Row],[Close Price]]-Table2[[#This Row],[20D EMA]])/Table2[[#This Row],[20D EMA]]</f>
        <v>3.6988928063338894E-2</v>
      </c>
      <c r="T706" s="1">
        <f>(Table2[[#This Row],[Close Price]]-Table2[[#This Row],[50D EMA]])/Table2[[#This Row],[50D EMA]]</f>
        <v>5.0844423585311903E-2</v>
      </c>
      <c r="U706" s="1">
        <f>(Table2[[#This Row],[Close Price]]-Table2[[#This Row],[200D EMA]])/Table2[[#This Row],[200D EMA]]</f>
        <v>-3.1221825777085752E-2</v>
      </c>
      <c r="V706">
        <v>1.5222803172706101</v>
      </c>
      <c r="W706">
        <v>490.35</v>
      </c>
      <c r="X706">
        <v>509.7</v>
      </c>
      <c r="Y706">
        <v>486.35</v>
      </c>
      <c r="Z706">
        <v>514.70000000000005</v>
      </c>
      <c r="AA706">
        <v>481.05</v>
      </c>
      <c r="AB706">
        <v>518</v>
      </c>
      <c r="AC706" s="1">
        <f>(Table2[[#This Row],[Close Price]]/Table2[[#This Row],[Day Low]])-1</f>
        <v>2.5695931477516032E-2</v>
      </c>
      <c r="AD706" s="1">
        <f>(Table2[[#This Row],[Day High]]/Table2[[#This Row],[Close Price]])-1</f>
        <v>1.3420817178646072E-2</v>
      </c>
      <c r="AE706" s="1">
        <f>(Table2[[#This Row],[Close Price]]/Table2[[#This Row],[Current Week Low]])-1</f>
        <v>3.4131798087796872E-2</v>
      </c>
      <c r="AF706" s="1">
        <f>(Table2[[#This Row],[Current Week High]]/Table2[[#This Row],[Close Price]])-1</f>
        <v>2.3362163236902322E-2</v>
      </c>
      <c r="AG706" s="1">
        <f>(Table2[[#This Row],[Close Price]]/Table2[[#This Row],[Current Month Low]])-1</f>
        <v>4.5525413158715278E-2</v>
      </c>
      <c r="AH706" s="1">
        <f>(Table2[[#This Row],[Current Month High]]/Table2[[#This Row],[Close Price]])-1</f>
        <v>2.9923451635351483E-2</v>
      </c>
      <c r="AI706">
        <v>40.172979421413601</v>
      </c>
      <c r="AJ706">
        <v>17.374562427071101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</v>
      </c>
      <c r="AM706" t="s">
        <v>3227</v>
      </c>
      <c r="AN706">
        <v>8.77</v>
      </c>
      <c r="AO706" t="s">
        <v>3226</v>
      </c>
      <c r="AP706">
        <v>-3.1702046660872001E-2</v>
      </c>
      <c r="AQ706">
        <f>(Table2[[#This Row],[Sharpe Ratio]]-AVERAGE(Table2[Sharpe Ratio]))/_xlfn.STDEV.P(Table2[Sharpe Ratio])</f>
        <v>-1.1043845749732435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719</v>
      </c>
      <c r="AT706">
        <f>_xlfn.RANK.AVG(Table2[[#This Row],[6M Return vs Nifty Z-Score]],Table2[6M Return vs Nifty Z-Score])</f>
        <v>604</v>
      </c>
      <c r="AU706">
        <f>_xlfn.RANK.AVG(Table2[[#This Row],[Sharpe Ratio Z-Score]],Table2[Sharpe Ratio Z-Score])</f>
        <v>641</v>
      </c>
      <c r="AV706">
        <f>(Table2[[#This Row],[Rank 1Y]]+Table2[[#This Row],[Rank 6M]]+Table2[[#This Row],[Rank Sharpe]])/3</f>
        <v>654.66666666666663</v>
      </c>
    </row>
    <row r="707" spans="1:48" x14ac:dyDescent="0.3">
      <c r="A707" t="s">
        <v>819</v>
      </c>
      <c r="B707" t="s">
        <v>820</v>
      </c>
      <c r="C707" t="s">
        <v>3176</v>
      </c>
      <c r="D707" t="s">
        <v>75</v>
      </c>
      <c r="E707">
        <v>20089.578147600001</v>
      </c>
      <c r="F707">
        <v>850.2</v>
      </c>
      <c r="G707">
        <v>-31.5735475076489</v>
      </c>
      <c r="H707">
        <f>(Table2[[#This Row],[1Y Return vs Nifty]]-AVERAGE(Table2[1Y Return vs Nifty]))/_xlfn.STDEV.P(Table2[1Y Return vs Nifty])</f>
        <v>-0.99595575819820603</v>
      </c>
      <c r="I707">
        <v>0.53663790835075298</v>
      </c>
      <c r="J707">
        <f>(Table2[[#This Row],[1M Return vs Nifty]]-AVERAGE(Table2[1M Return vs Nifty]))/_xlfn.STDEV.P(Table2[1M Return vs Nifty])</f>
        <v>0.17634347966347633</v>
      </c>
      <c r="K707">
        <v>-7.6826621215728803</v>
      </c>
      <c r="L707">
        <f>(Table2[[#This Row],[6M Return vs Nifty]]-AVERAGE(Table2[6M Return vs Nifty]))/_xlfn.STDEV.P(Table2[6M Return vs Nifty])</f>
        <v>-0.8159175490327234</v>
      </c>
      <c r="M707">
        <v>-3.18254655532377</v>
      </c>
      <c r="N707">
        <f>(Table2[[#This Row],[1W Return vs Nifty]]-AVERAGE(Table2[1W Return vs Nifty]))/_xlfn.STDEV.P(Table2[1W Return vs Nifty])</f>
        <v>-0.11266942432289224</v>
      </c>
      <c r="O707">
        <v>831.06</v>
      </c>
      <c r="P707">
        <v>821.99429242025803</v>
      </c>
      <c r="Q707">
        <v>841.32074913093402</v>
      </c>
      <c r="R707">
        <v>66.905786369151301</v>
      </c>
      <c r="S707" s="1">
        <f>(Table2[[#This Row],[Close Price]]-Table2[[#This Row],[20D EMA]])/Table2[[#This Row],[20D EMA]]</f>
        <v>2.3030828099054341E-2</v>
      </c>
      <c r="T707" s="1">
        <f>(Table2[[#This Row],[Close Price]]-Table2[[#This Row],[50D EMA]])/Table2[[#This Row],[50D EMA]]</f>
        <v>3.4313751129212686E-2</v>
      </c>
      <c r="U707" s="1">
        <f>(Table2[[#This Row],[Close Price]]-Table2[[#This Row],[200D EMA]])/Table2[[#This Row],[200D EMA]]</f>
        <v>1.0553942569748932E-2</v>
      </c>
      <c r="V707">
        <v>0.53012562502997596</v>
      </c>
      <c r="W707">
        <v>842.1</v>
      </c>
      <c r="X707">
        <v>855.55</v>
      </c>
      <c r="Y707">
        <v>817.8</v>
      </c>
      <c r="Z707">
        <v>855.55</v>
      </c>
      <c r="AA707">
        <v>817.8</v>
      </c>
      <c r="AB707">
        <v>855.55</v>
      </c>
      <c r="AC707" s="1">
        <f>(Table2[[#This Row],[Close Price]]/Table2[[#This Row],[Day Low]])-1</f>
        <v>9.6188101175631591E-3</v>
      </c>
      <c r="AD707" s="1">
        <f>(Table2[[#This Row],[Day High]]/Table2[[#This Row],[Close Price]])-1</f>
        <v>6.2926370265818932E-3</v>
      </c>
      <c r="AE707" s="1">
        <f>(Table2[[#This Row],[Close Price]]/Table2[[#This Row],[Current Week Low]])-1</f>
        <v>3.9618488628026416E-2</v>
      </c>
      <c r="AF707" s="1">
        <f>(Table2[[#This Row],[Current Week High]]/Table2[[#This Row],[Close Price]])-1</f>
        <v>6.2926370265818932E-3</v>
      </c>
      <c r="AG707" s="1">
        <f>(Table2[[#This Row],[Close Price]]/Table2[[#This Row],[Current Month Low]])-1</f>
        <v>3.9618488628026416E-2</v>
      </c>
      <c r="AH707" s="1">
        <f>(Table2[[#This Row],[Current Month High]]/Table2[[#This Row],[Close Price]])-1</f>
        <v>6.2926370265818932E-3</v>
      </c>
      <c r="AI707">
        <v>24.4648318042813</v>
      </c>
      <c r="AJ707">
        <v>21.457142857142799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-0.05</v>
      </c>
      <c r="AM707" t="s">
        <v>3227</v>
      </c>
      <c r="AN707">
        <v>3.44</v>
      </c>
      <c r="AO707" t="s">
        <v>3226</v>
      </c>
      <c r="AP707">
        <v>-7.9723707382097997E-2</v>
      </c>
      <c r="AQ707">
        <f>(Table2[[#This Row],[Sharpe Ratio]]-AVERAGE(Table2[Sharpe Ratio]))/_xlfn.STDEV.P(Table2[Sharpe Ratio])</f>
        <v>-1.6629691177252488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669</v>
      </c>
      <c r="AT707">
        <f>_xlfn.RANK.AVG(Table2[[#This Row],[6M Return vs Nifty Z-Score]],Table2[6M Return vs Nifty Z-Score])</f>
        <v>599</v>
      </c>
      <c r="AU707">
        <f>_xlfn.RANK.AVG(Table2[[#This Row],[Sharpe Ratio Z-Score]],Table2[Sharpe Ratio Z-Score])</f>
        <v>704</v>
      </c>
      <c r="AV707">
        <f>(Table2[[#This Row],[Rank 1Y]]+Table2[[#This Row],[Rank 6M]]+Table2[[#This Row],[Rank Sharpe]])/3</f>
        <v>657.33333333333337</v>
      </c>
    </row>
    <row r="708" spans="1:48" x14ac:dyDescent="0.3">
      <c r="A708" t="s">
        <v>302</v>
      </c>
      <c r="B708" t="s">
        <v>303</v>
      </c>
      <c r="C708" t="s">
        <v>3176</v>
      </c>
      <c r="D708" t="s">
        <v>75</v>
      </c>
      <c r="E708">
        <v>93388.160855880007</v>
      </c>
      <c r="F708">
        <v>25883.1</v>
      </c>
      <c r="G708">
        <v>-27.694995058071601</v>
      </c>
      <c r="H708">
        <f>(Table2[[#This Row],[1Y Return vs Nifty]]-AVERAGE(Table2[1Y Return vs Nifty]))/_xlfn.STDEV.P(Table2[1Y Return vs Nifty])</f>
        <v>-0.93216889797367786</v>
      </c>
      <c r="I708">
        <v>1.07874377225101</v>
      </c>
      <c r="J708">
        <f>(Table2[[#This Row],[1M Return vs Nifty]]-AVERAGE(Table2[1M Return vs Nifty]))/_xlfn.STDEV.P(Table2[1M Return vs Nifty])</f>
        <v>0.22815360679972169</v>
      </c>
      <c r="K708">
        <v>-9.0179325578520793</v>
      </c>
      <c r="L708">
        <f>(Table2[[#This Row],[6M Return vs Nifty]]-AVERAGE(Table2[6M Return vs Nifty]))/_xlfn.STDEV.P(Table2[6M Return vs Nifty])</f>
        <v>-0.85379618663307366</v>
      </c>
      <c r="M708">
        <v>-0.94468511433512303</v>
      </c>
      <c r="N708">
        <f>(Table2[[#This Row],[1W Return vs Nifty]]-AVERAGE(Table2[1W Return vs Nifty]))/_xlfn.STDEV.P(Table2[1W Return vs Nifty])</f>
        <v>0.42133662998415972</v>
      </c>
      <c r="O708">
        <v>25565.360000000001</v>
      </c>
      <c r="P708">
        <v>25863.058441990401</v>
      </c>
      <c r="Q708">
        <v>26061.253593710699</v>
      </c>
      <c r="R708">
        <v>62.061446242741297</v>
      </c>
      <c r="S708" s="1">
        <f>(Table2[[#This Row],[Close Price]]-Table2[[#This Row],[20D EMA]])/Table2[[#This Row],[20D EMA]]</f>
        <v>1.2428536112927725E-2</v>
      </c>
      <c r="T708" s="1">
        <f>(Table2[[#This Row],[Close Price]]-Table2[[#This Row],[50D EMA]])/Table2[[#This Row],[50D EMA]]</f>
        <v>7.7491059514674359E-4</v>
      </c>
      <c r="U708" s="1">
        <f>(Table2[[#This Row],[Close Price]]-Table2[[#This Row],[200D EMA]])/Table2[[#This Row],[200D EMA]]</f>
        <v>-6.8359564159144468E-3</v>
      </c>
      <c r="V708">
        <v>0.76456979731582697</v>
      </c>
      <c r="W708">
        <v>25814.7</v>
      </c>
      <c r="X708">
        <v>26144.7</v>
      </c>
      <c r="Y708">
        <v>25313.3</v>
      </c>
      <c r="Z708">
        <v>26144.7</v>
      </c>
      <c r="AA708">
        <v>25260</v>
      </c>
      <c r="AB708">
        <v>26280</v>
      </c>
      <c r="AC708" s="1">
        <f>(Table2[[#This Row],[Close Price]]/Table2[[#This Row],[Day Low]])-1</f>
        <v>2.6496531046262817E-3</v>
      </c>
      <c r="AD708" s="1">
        <f>(Table2[[#This Row],[Day High]]/Table2[[#This Row],[Close Price]])-1</f>
        <v>1.0106981003048299E-2</v>
      </c>
      <c r="AE708" s="1">
        <f>(Table2[[#This Row],[Close Price]]/Table2[[#This Row],[Current Week Low]])-1</f>
        <v>2.2509905859765311E-2</v>
      </c>
      <c r="AF708" s="1">
        <f>(Table2[[#This Row],[Current Week High]]/Table2[[#This Row],[Close Price]])-1</f>
        <v>1.0106981003048299E-2</v>
      </c>
      <c r="AG708" s="1">
        <f>(Table2[[#This Row],[Close Price]]/Table2[[#This Row],[Current Month Low]])-1</f>
        <v>2.466745843230389E-2</v>
      </c>
      <c r="AH708" s="1">
        <f>(Table2[[#This Row],[Current Month High]]/Table2[[#This Row],[Close Price]])-1</f>
        <v>1.5334330122744211E-2</v>
      </c>
      <c r="AI708">
        <v>18.7560609046057</v>
      </c>
      <c r="AJ708">
        <v>9.2113924050632701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-0.09</v>
      </c>
      <c r="AM708" t="s">
        <v>3227</v>
      </c>
      <c r="AN708">
        <v>4.82</v>
      </c>
      <c r="AO708" t="s">
        <v>3226</v>
      </c>
      <c r="AP708">
        <v>-8.2177285271752998E-2</v>
      </c>
      <c r="AQ708">
        <f>(Table2[[#This Row],[Sharpe Ratio]]-AVERAGE(Table2[Sharpe Ratio]))/_xlfn.STDEV.P(Table2[Sharpe Ratio])</f>
        <v>-1.6915089612670107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654</v>
      </c>
      <c r="AT708">
        <f>_xlfn.RANK.AVG(Table2[[#This Row],[6M Return vs Nifty Z-Score]],Table2[6M Return vs Nifty Z-Score])</f>
        <v>612</v>
      </c>
      <c r="AU708">
        <f>_xlfn.RANK.AVG(Table2[[#This Row],[Sharpe Ratio Z-Score]],Table2[Sharpe Ratio Z-Score])</f>
        <v>707</v>
      </c>
      <c r="AV708">
        <f>(Table2[[#This Row],[Rank 1Y]]+Table2[[#This Row],[Rank 6M]]+Table2[[#This Row],[Rank Sharpe]])/3</f>
        <v>657.66666666666663</v>
      </c>
    </row>
    <row r="709" spans="1:48" x14ac:dyDescent="0.3">
      <c r="A709" t="s">
        <v>947</v>
      </c>
      <c r="B709" t="s">
        <v>948</v>
      </c>
      <c r="C709" t="s">
        <v>3182</v>
      </c>
      <c r="D709" t="s">
        <v>467</v>
      </c>
      <c r="E709">
        <v>16212.7976688</v>
      </c>
      <c r="F709">
        <v>3269.4</v>
      </c>
      <c r="G709">
        <v>-53.299045318775299</v>
      </c>
      <c r="H709">
        <f>(Table2[[#This Row],[1Y Return vs Nifty]]-AVERAGE(Table2[1Y Return vs Nifty]))/_xlfn.STDEV.P(Table2[1Y Return vs Nifty])</f>
        <v>-1.3532543406468311</v>
      </c>
      <c r="I709">
        <v>-10.476512614534499</v>
      </c>
      <c r="J709">
        <f>(Table2[[#This Row],[1M Return vs Nifty]]-AVERAGE(Table2[1M Return vs Nifty]))/_xlfn.STDEV.P(Table2[1M Return vs Nifty])</f>
        <v>-0.8762050477700446</v>
      </c>
      <c r="K709">
        <v>-3.4658426010946002</v>
      </c>
      <c r="L709">
        <f>(Table2[[#This Row],[6M Return vs Nifty]]-AVERAGE(Table2[6M Return vs Nifty]))/_xlfn.STDEV.P(Table2[6M Return vs Nifty])</f>
        <v>-0.69629580492568832</v>
      </c>
      <c r="M709">
        <v>-4.0671997463334897</v>
      </c>
      <c r="N709">
        <f>(Table2[[#This Row],[1W Return vs Nifty]]-AVERAGE(Table2[1W Return vs Nifty]))/_xlfn.STDEV.P(Table2[1W Return vs Nifty])</f>
        <v>-0.32376835623555833</v>
      </c>
      <c r="O709">
        <v>3334.5</v>
      </c>
      <c r="P709">
        <v>3400.1580880889601</v>
      </c>
      <c r="Q709">
        <v>3507.26491395122</v>
      </c>
      <c r="R709">
        <v>37.187024831960301</v>
      </c>
      <c r="S709" s="1">
        <f>(Table2[[#This Row],[Close Price]]-Table2[[#This Row],[20D EMA]])/Table2[[#This Row],[20D EMA]]</f>
        <v>-1.9523166891587916E-2</v>
      </c>
      <c r="T709" s="1">
        <f>(Table2[[#This Row],[Close Price]]-Table2[[#This Row],[50D EMA]])/Table2[[#This Row],[50D EMA]]</f>
        <v>-3.8456473111358143E-2</v>
      </c>
      <c r="U709" s="1">
        <f>(Table2[[#This Row],[Close Price]]-Table2[[#This Row],[200D EMA]])/Table2[[#This Row],[200D EMA]]</f>
        <v>-6.7820629404137509E-2</v>
      </c>
      <c r="V709">
        <v>0.58364665417614303</v>
      </c>
      <c r="W709">
        <v>3262.35</v>
      </c>
      <c r="X709">
        <v>3316.9</v>
      </c>
      <c r="Y709">
        <v>3217.6</v>
      </c>
      <c r="Z709">
        <v>3411.4</v>
      </c>
      <c r="AA709">
        <v>3217.6</v>
      </c>
      <c r="AB709">
        <v>3411.4</v>
      </c>
      <c r="AC709" s="1">
        <f>(Table2[[#This Row],[Close Price]]/Table2[[#This Row],[Day Low]])-1</f>
        <v>2.1610188974205968E-3</v>
      </c>
      <c r="AD709" s="1">
        <f>(Table2[[#This Row],[Day High]]/Table2[[#This Row],[Close Price]])-1</f>
        <v>1.4528659692909951E-2</v>
      </c>
      <c r="AE709" s="1">
        <f>(Table2[[#This Row],[Close Price]]/Table2[[#This Row],[Current Week Low]])-1</f>
        <v>1.6098955743411247E-2</v>
      </c>
      <c r="AF709" s="1">
        <f>(Table2[[#This Row],[Current Week High]]/Table2[[#This Row],[Close Price]])-1</f>
        <v>4.3433045818804583E-2</v>
      </c>
      <c r="AG709" s="1">
        <f>(Table2[[#This Row],[Close Price]]/Table2[[#This Row],[Current Month Low]])-1</f>
        <v>1.6098955743411247E-2</v>
      </c>
      <c r="AH709" s="1">
        <f>(Table2[[#This Row],[Current Month High]]/Table2[[#This Row],[Close Price]])-1</f>
        <v>4.3433045818804583E-2</v>
      </c>
      <c r="AI709">
        <v>40.086866091637603</v>
      </c>
      <c r="AJ709">
        <v>13.6806968132269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-0.12</v>
      </c>
      <c r="AM709" t="s">
        <v>3227</v>
      </c>
      <c r="AN709">
        <v>-0.64</v>
      </c>
      <c r="AO709" t="s">
        <v>3227</v>
      </c>
      <c r="AP709">
        <v>-6.9815337259999E-2</v>
      </c>
      <c r="AQ709">
        <f>(Table2[[#This Row],[Sharpe Ratio]]-AVERAGE(Table2[Sharpe Ratio]))/_xlfn.STDEV.P(Table2[Sharpe Ratio])</f>
        <v>-1.547715661036194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725</v>
      </c>
      <c r="AT709">
        <f>_xlfn.RANK.AVG(Table2[[#This Row],[6M Return vs Nifty Z-Score]],Table2[6M Return vs Nifty Z-Score])</f>
        <v>563</v>
      </c>
      <c r="AU709">
        <f>_xlfn.RANK.AVG(Table2[[#This Row],[Sharpe Ratio Z-Score]],Table2[Sharpe Ratio Z-Score])</f>
        <v>689</v>
      </c>
      <c r="AV709">
        <f>(Table2[[#This Row],[Rank 1Y]]+Table2[[#This Row],[Rank 6M]]+Table2[[#This Row],[Rank Sharpe]])/3</f>
        <v>659</v>
      </c>
    </row>
    <row r="710" spans="1:48" x14ac:dyDescent="0.3">
      <c r="A710" t="s">
        <v>1657</v>
      </c>
      <c r="B710" t="s">
        <v>1658</v>
      </c>
      <c r="C710" t="s">
        <v>3168</v>
      </c>
      <c r="D710" t="s">
        <v>24</v>
      </c>
      <c r="E710">
        <v>5447.9072618999999</v>
      </c>
      <c r="F710">
        <v>322.2</v>
      </c>
      <c r="G710">
        <v>-27.156070039301401</v>
      </c>
      <c r="H710">
        <f>(Table2[[#This Row],[1Y Return vs Nifty]]-AVERAGE(Table2[1Y Return vs Nifty]))/_xlfn.STDEV.P(Table2[1Y Return vs Nifty])</f>
        <v>-0.92330571118151716</v>
      </c>
      <c r="I710">
        <v>-4.8123308436203098</v>
      </c>
      <c r="J710">
        <f>(Table2[[#This Row],[1M Return vs Nifty]]-AVERAGE(Table2[1M Return vs Nifty]))/_xlfn.STDEV.P(Table2[1M Return vs Nifty])</f>
        <v>-0.33486801894229107</v>
      </c>
      <c r="K710">
        <v>-19.318898797755299</v>
      </c>
      <c r="L710">
        <f>(Table2[[#This Row],[6M Return vs Nifty]]-AVERAGE(Table2[6M Return vs Nifty]))/_xlfn.STDEV.P(Table2[6M Return vs Nifty])</f>
        <v>-1.1460115735190528</v>
      </c>
      <c r="M710">
        <v>-0.68816669870455605</v>
      </c>
      <c r="N710">
        <f>(Table2[[#This Row],[1W Return vs Nifty]]-AVERAGE(Table2[1W Return vs Nifty]))/_xlfn.STDEV.P(Table2[1W Return vs Nifty])</f>
        <v>0.48254792058464446</v>
      </c>
      <c r="O710">
        <v>324.35000000000002</v>
      </c>
      <c r="P710">
        <v>333.28857242535599</v>
      </c>
      <c r="Q710">
        <v>345.38856683165602</v>
      </c>
      <c r="R710">
        <v>48.548983461562798</v>
      </c>
      <c r="S710" s="1">
        <f>(Table2[[#This Row],[Close Price]]-Table2[[#This Row],[20D EMA]])/Table2[[#This Row],[20D EMA]]</f>
        <v>-6.6286418991830858E-3</v>
      </c>
      <c r="T710" s="1">
        <f>(Table2[[#This Row],[Close Price]]-Table2[[#This Row],[50D EMA]])/Table2[[#This Row],[50D EMA]]</f>
        <v>-3.3270184887120378E-2</v>
      </c>
      <c r="U710" s="1">
        <f>(Table2[[#This Row],[Close Price]]-Table2[[#This Row],[200D EMA]])/Table2[[#This Row],[200D EMA]]</f>
        <v>-6.7137621387908436E-2</v>
      </c>
      <c r="V710">
        <v>0.75117486925559396</v>
      </c>
      <c r="W710">
        <v>319.85000000000002</v>
      </c>
      <c r="X710">
        <v>330.3</v>
      </c>
      <c r="Y710">
        <v>307.64999999999998</v>
      </c>
      <c r="Z710">
        <v>334.95</v>
      </c>
      <c r="AA710">
        <v>307.64999999999998</v>
      </c>
      <c r="AB710">
        <v>334.95</v>
      </c>
      <c r="AC710" s="1">
        <f>(Table2[[#This Row],[Close Price]]/Table2[[#This Row],[Day Low]])-1</f>
        <v>7.3471939971860856E-3</v>
      </c>
      <c r="AD710" s="1">
        <f>(Table2[[#This Row],[Day High]]/Table2[[#This Row],[Close Price]])-1</f>
        <v>2.5139664804469275E-2</v>
      </c>
      <c r="AE710" s="1">
        <f>(Table2[[#This Row],[Close Price]]/Table2[[#This Row],[Current Week Low]])-1</f>
        <v>4.7294002925402312E-2</v>
      </c>
      <c r="AF710" s="1">
        <f>(Table2[[#This Row],[Current Week High]]/Table2[[#This Row],[Close Price]])-1</f>
        <v>3.9571694599627616E-2</v>
      </c>
      <c r="AG710" s="1">
        <f>(Table2[[#This Row],[Close Price]]/Table2[[#This Row],[Current Month Low]])-1</f>
        <v>4.7294002925402312E-2</v>
      </c>
      <c r="AH710" s="1">
        <f>(Table2[[#This Row],[Current Month High]]/Table2[[#This Row],[Close Price]])-1</f>
        <v>3.9571694599627616E-2</v>
      </c>
      <c r="AI710">
        <v>31.052141527001801</v>
      </c>
      <c r="AJ710">
        <v>4.7294002925402303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-0.08</v>
      </c>
      <c r="AM710" t="s">
        <v>3227</v>
      </c>
      <c r="AN710">
        <v>-0.49</v>
      </c>
      <c r="AO710" t="s">
        <v>3227</v>
      </c>
      <c r="AP710">
        <v>-2.9605484578476001E-2</v>
      </c>
      <c r="AQ710">
        <f>(Table2[[#This Row],[Sharpe Ratio]]-AVERAGE(Table2[Sharpe Ratio]))/_xlfn.STDEV.P(Table2[Sharpe Ratio])</f>
        <v>-1.0799975139145923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651</v>
      </c>
      <c r="AT710">
        <f>_xlfn.RANK.AVG(Table2[[#This Row],[6M Return vs Nifty Z-Score]],Table2[6M Return vs Nifty Z-Score])</f>
        <v>696</v>
      </c>
      <c r="AU710">
        <f>_xlfn.RANK.AVG(Table2[[#This Row],[Sharpe Ratio Z-Score]],Table2[Sharpe Ratio Z-Score])</f>
        <v>638</v>
      </c>
      <c r="AV710">
        <f>(Table2[[#This Row],[Rank 1Y]]+Table2[[#This Row],[Rank 6M]]+Table2[[#This Row],[Rank Sharpe]])/3</f>
        <v>661.66666666666663</v>
      </c>
    </row>
    <row r="711" spans="1:48" x14ac:dyDescent="0.3">
      <c r="A711" t="s">
        <v>1557</v>
      </c>
      <c r="B711" t="s">
        <v>1558</v>
      </c>
      <c r="C711" t="s">
        <v>3169</v>
      </c>
      <c r="D711" t="s">
        <v>673</v>
      </c>
      <c r="E711">
        <v>6414.8757686400004</v>
      </c>
      <c r="F711">
        <v>131.52000000000001</v>
      </c>
      <c r="G711">
        <v>-46.558689264553102</v>
      </c>
      <c r="H711">
        <f>(Table2[[#This Row],[1Y Return vs Nifty]]-AVERAGE(Table2[1Y Return vs Nifty]))/_xlfn.STDEV.P(Table2[1Y Return vs Nifty])</f>
        <v>-1.2424021206282312</v>
      </c>
      <c r="I711">
        <v>-10.7080663285639</v>
      </c>
      <c r="J711">
        <f>(Table2[[#This Row],[1M Return vs Nifty]]-AVERAGE(Table2[1M Return vs Nifty]))/_xlfn.STDEV.P(Table2[1M Return vs Nifty])</f>
        <v>-0.89833509313871152</v>
      </c>
      <c r="K711">
        <v>-2.6661292920972102</v>
      </c>
      <c r="L711">
        <f>(Table2[[#This Row],[6M Return vs Nifty]]-AVERAGE(Table2[6M Return vs Nifty]))/_xlfn.STDEV.P(Table2[6M Return vs Nifty])</f>
        <v>-0.67360972591678037</v>
      </c>
      <c r="M711">
        <v>-3.57195507422384</v>
      </c>
      <c r="N711">
        <f>(Table2[[#This Row],[1W Return vs Nifty]]-AVERAGE(Table2[1W Return vs Nifty]))/_xlfn.STDEV.P(Table2[1W Return vs Nifty])</f>
        <v>-0.20559140013543961</v>
      </c>
      <c r="O711">
        <v>132.53</v>
      </c>
      <c r="P711">
        <v>134.93156574385</v>
      </c>
      <c r="Q711">
        <v>138.32879582496901</v>
      </c>
      <c r="R711">
        <v>50.380167096240797</v>
      </c>
      <c r="S711" s="1">
        <f>(Table2[[#This Row],[Close Price]]-Table2[[#This Row],[20D EMA]])/Table2[[#This Row],[20D EMA]]</f>
        <v>-7.6209160190144941E-3</v>
      </c>
      <c r="T711" s="1">
        <f>(Table2[[#This Row],[Close Price]]-Table2[[#This Row],[50D EMA]])/Table2[[#This Row],[50D EMA]]</f>
        <v>-2.5283674172479433E-2</v>
      </c>
      <c r="U711" s="1">
        <f>(Table2[[#This Row],[Close Price]]-Table2[[#This Row],[200D EMA]])/Table2[[#This Row],[200D EMA]]</f>
        <v>-4.9221825321058538E-2</v>
      </c>
      <c r="V711">
        <v>0.484438612169108</v>
      </c>
      <c r="W711">
        <v>129.30000000000001</v>
      </c>
      <c r="X711">
        <v>135.44</v>
      </c>
      <c r="Y711">
        <v>126.13</v>
      </c>
      <c r="Z711">
        <v>135.44</v>
      </c>
      <c r="AA711">
        <v>126.13</v>
      </c>
      <c r="AB711">
        <v>135.44</v>
      </c>
      <c r="AC711" s="1">
        <f>(Table2[[#This Row],[Close Price]]/Table2[[#This Row],[Day Low]])-1</f>
        <v>1.7169373549883904E-2</v>
      </c>
      <c r="AD711" s="1">
        <f>(Table2[[#This Row],[Day High]]/Table2[[#This Row],[Close Price]])-1</f>
        <v>2.9805352798053519E-2</v>
      </c>
      <c r="AE711" s="1">
        <f>(Table2[[#This Row],[Close Price]]/Table2[[#This Row],[Current Week Low]])-1</f>
        <v>4.2733687465313697E-2</v>
      </c>
      <c r="AF711" s="1">
        <f>(Table2[[#This Row],[Current Week High]]/Table2[[#This Row],[Close Price]])-1</f>
        <v>2.9805352798053519E-2</v>
      </c>
      <c r="AG711" s="1">
        <f>(Table2[[#This Row],[Close Price]]/Table2[[#This Row],[Current Month Low]])-1</f>
        <v>4.2733687465313697E-2</v>
      </c>
      <c r="AH711" s="1">
        <f>(Table2[[#This Row],[Current Month High]]/Table2[[#This Row],[Close Price]])-1</f>
        <v>2.9805352798053519E-2</v>
      </c>
      <c r="AI711">
        <v>30.398418491484101</v>
      </c>
      <c r="AJ711">
        <v>20.109589041095798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-0.16</v>
      </c>
      <c r="AM711" t="s">
        <v>3227</v>
      </c>
      <c r="AN711">
        <v>-3.21</v>
      </c>
      <c r="AO711" t="s">
        <v>3227</v>
      </c>
      <c r="AP711">
        <v>-9.9134097508923005E-2</v>
      </c>
      <c r="AQ711">
        <f>(Table2[[#This Row],[Sharpe Ratio]]-AVERAGE(Table2[Sharpe Ratio]))/_xlfn.STDEV.P(Table2[Sharpe Ratio])</f>
        <v>-1.8887493954330994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712</v>
      </c>
      <c r="AT711">
        <f>_xlfn.RANK.AVG(Table2[[#This Row],[6M Return vs Nifty Z-Score]],Table2[6M Return vs Nifty Z-Score])</f>
        <v>553</v>
      </c>
      <c r="AU711">
        <f>_xlfn.RANK.AVG(Table2[[#This Row],[Sharpe Ratio Z-Score]],Table2[Sharpe Ratio Z-Score])</f>
        <v>720</v>
      </c>
      <c r="AV711">
        <f>(Table2[[#This Row],[Rank 1Y]]+Table2[[#This Row],[Rank 6M]]+Table2[[#This Row],[Rank Sharpe]])/3</f>
        <v>661.66666666666663</v>
      </c>
    </row>
    <row r="712" spans="1:48" x14ac:dyDescent="0.3">
      <c r="A712" t="s">
        <v>2588</v>
      </c>
      <c r="B712" t="s">
        <v>2589</v>
      </c>
      <c r="C712" t="s">
        <v>3171</v>
      </c>
      <c r="D712" t="s">
        <v>121</v>
      </c>
      <c r="E712">
        <v>1836.0375387199999</v>
      </c>
      <c r="F712">
        <v>7.48</v>
      </c>
      <c r="G712">
        <v>-65.279084428988298</v>
      </c>
      <c r="H712">
        <f>(Table2[[#This Row],[1Y Return vs Nifty]]-AVERAGE(Table2[1Y Return vs Nifty]))/_xlfn.STDEV.P(Table2[1Y Return vs Nifty])</f>
        <v>-1.550278640341636</v>
      </c>
      <c r="I712">
        <v>-19.460181179880799</v>
      </c>
      <c r="J712">
        <f>(Table2[[#This Row],[1M Return vs Nifty]]-AVERAGE(Table2[1M Return vs Nifty]))/_xlfn.STDEV.P(Table2[1M Return vs Nifty])</f>
        <v>-1.734791979797994</v>
      </c>
      <c r="K712">
        <v>-70.343944093199596</v>
      </c>
      <c r="L712">
        <f>(Table2[[#This Row],[6M Return vs Nifty]]-AVERAGE(Table2[6M Return vs Nifty]))/_xlfn.STDEV.P(Table2[6M Return vs Nifty])</f>
        <v>-2.5934780542967775</v>
      </c>
      <c r="M712">
        <v>-2.0294018827344802</v>
      </c>
      <c r="N712">
        <f>(Table2[[#This Row],[1W Return vs Nifty]]-AVERAGE(Table2[1W Return vs Nifty]))/_xlfn.STDEV.P(Table2[1W Return vs Nifty])</f>
        <v>0.1624978516200547</v>
      </c>
      <c r="O712">
        <v>8.59</v>
      </c>
      <c r="P712">
        <v>9.9673043832262795</v>
      </c>
      <c r="Q712">
        <v>13.9839753513027</v>
      </c>
      <c r="R712">
        <v>9.1756697177179092</v>
      </c>
      <c r="S712" s="1">
        <f>(Table2[[#This Row],[Close Price]]-Table2[[#This Row],[20D EMA]])/Table2[[#This Row],[20D EMA]]</f>
        <v>-0.12922002328288701</v>
      </c>
      <c r="T712" s="1">
        <f>(Table2[[#This Row],[Close Price]]-Table2[[#This Row],[50D EMA]])/Table2[[#This Row],[50D EMA]]</f>
        <v>-0.24954634549057214</v>
      </c>
      <c r="U712" s="1">
        <f>(Table2[[#This Row],[Close Price]]-Table2[[#This Row],[200D EMA]])/Table2[[#This Row],[200D EMA]]</f>
        <v>-0.46510203199813355</v>
      </c>
      <c r="V712">
        <v>6.3057802839617802E-2</v>
      </c>
      <c r="W712">
        <v>0</v>
      </c>
      <c r="X712">
        <v>0</v>
      </c>
      <c r="Y712">
        <v>7.48</v>
      </c>
      <c r="Z712">
        <v>7.48</v>
      </c>
      <c r="AA712">
        <v>7.48</v>
      </c>
      <c r="AB712">
        <v>7.88</v>
      </c>
      <c r="AC712" s="1" t="e">
        <f>(Table2[[#This Row],[Close Price]]/Table2[[#This Row],[Day Low]])-1</f>
        <v>#DIV/0!</v>
      </c>
      <c r="AD712" s="1">
        <f>(Table2[[#This Row],[Day High]]/Table2[[#This Row],[Close Price]])-1</f>
        <v>-1</v>
      </c>
      <c r="AE712" s="1">
        <f>(Table2[[#This Row],[Close Price]]/Table2[[#This Row],[Current Week Low]])-1</f>
        <v>0</v>
      </c>
      <c r="AF712" s="1">
        <f>(Table2[[#This Row],[Current Week High]]/Table2[[#This Row],[Close Price]])-1</f>
        <v>0</v>
      </c>
      <c r="AG712" s="1">
        <f>(Table2[[#This Row],[Close Price]]/Table2[[#This Row],[Current Month Low]])-1</f>
        <v>0</v>
      </c>
      <c r="AH712" s="1">
        <f>(Table2[[#This Row],[Current Month High]]/Table2[[#This Row],[Close Price]])-1</f>
        <v>5.3475935828876997E-2</v>
      </c>
      <c r="AI712">
        <v>262.96791443850202</v>
      </c>
      <c r="AJ712">
        <v>11.4754098360655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-0.53</v>
      </c>
      <c r="AM712" t="s">
        <v>3227</v>
      </c>
      <c r="AN712">
        <v>-8.4499999999999993</v>
      </c>
      <c r="AO712" t="s">
        <v>3227</v>
      </c>
      <c r="AP712">
        <v>5.5959945376339998E-3</v>
      </c>
      <c r="AQ712">
        <f>(Table2[[#This Row],[Sharpe Ratio]]-AVERAGE(Table2[Sharpe Ratio]))/_xlfn.STDEV.P(Table2[Sharpe Ratio])</f>
        <v>-0.67053641196700087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735</v>
      </c>
      <c r="AT712">
        <f>_xlfn.RANK.AVG(Table2[[#This Row],[6M Return vs Nifty Z-Score]],Table2[6M Return vs Nifty Z-Score])</f>
        <v>738</v>
      </c>
      <c r="AU712">
        <f>_xlfn.RANK.AVG(Table2[[#This Row],[Sharpe Ratio Z-Score]],Table2[Sharpe Ratio Z-Score])</f>
        <v>513</v>
      </c>
      <c r="AV712">
        <f>(Table2[[#This Row],[Rank 1Y]]+Table2[[#This Row],[Rank 6M]]+Table2[[#This Row],[Rank Sharpe]])/3</f>
        <v>662</v>
      </c>
    </row>
    <row r="713" spans="1:48" x14ac:dyDescent="0.3">
      <c r="A713" t="s">
        <v>1195</v>
      </c>
      <c r="B713" t="s">
        <v>1196</v>
      </c>
      <c r="C713" t="s">
        <v>3180</v>
      </c>
      <c r="D713" t="s">
        <v>211</v>
      </c>
      <c r="E713">
        <v>10276.7562444</v>
      </c>
      <c r="F713">
        <v>526</v>
      </c>
      <c r="G713">
        <v>-21.642856689484798</v>
      </c>
      <c r="H713">
        <f>(Table2[[#This Row],[1Y Return vs Nifty]]-AVERAGE(Table2[1Y Return vs Nifty]))/_xlfn.STDEV.P(Table2[1Y Return vs Nifty])</f>
        <v>-0.83263513913057574</v>
      </c>
      <c r="I713">
        <v>-11.096818760454299</v>
      </c>
      <c r="J713">
        <f>(Table2[[#This Row],[1M Return vs Nifty]]-AVERAGE(Table2[1M Return vs Nifty]))/_xlfn.STDEV.P(Table2[1M Return vs Nifty])</f>
        <v>-0.93548893016946533</v>
      </c>
      <c r="K713">
        <v>-27.360454210737601</v>
      </c>
      <c r="L713">
        <f>(Table2[[#This Row],[6M Return vs Nifty]]-AVERAGE(Table2[6M Return vs Nifty]))/_xlfn.STDEV.P(Table2[6M Return vs Nifty])</f>
        <v>-1.3741325256164301</v>
      </c>
      <c r="M713">
        <v>-2.03914847142843</v>
      </c>
      <c r="N713">
        <f>(Table2[[#This Row],[1W Return vs Nifty]]-AVERAGE(Table2[1W Return vs Nifty]))/_xlfn.STDEV.P(Table2[1W Return vs Nifty])</f>
        <v>0.16017208771167327</v>
      </c>
      <c r="O713">
        <v>516.33000000000004</v>
      </c>
      <c r="P713">
        <v>530.84645201816102</v>
      </c>
      <c r="Q713">
        <v>542.90743246007401</v>
      </c>
      <c r="R713">
        <v>63.032646028770998</v>
      </c>
      <c r="S713" s="1">
        <f>(Table2[[#This Row],[Close Price]]-Table2[[#This Row],[20D EMA]])/Table2[[#This Row],[20D EMA]]</f>
        <v>1.8728332655472194E-2</v>
      </c>
      <c r="T713" s="1">
        <f>(Table2[[#This Row],[Close Price]]-Table2[[#This Row],[50D EMA]])/Table2[[#This Row],[50D EMA]]</f>
        <v>-9.1296682868198063E-3</v>
      </c>
      <c r="U713" s="1">
        <f>(Table2[[#This Row],[Close Price]]-Table2[[#This Row],[200D EMA]])/Table2[[#This Row],[200D EMA]]</f>
        <v>-3.1142385329781603E-2</v>
      </c>
      <c r="V713">
        <v>0.55806383053005804</v>
      </c>
      <c r="W713">
        <v>512</v>
      </c>
      <c r="X713">
        <v>531.6</v>
      </c>
      <c r="Y713">
        <v>494.95</v>
      </c>
      <c r="Z713">
        <v>531.6</v>
      </c>
      <c r="AA713">
        <v>494.95</v>
      </c>
      <c r="AB713">
        <v>531.6</v>
      </c>
      <c r="AC713" s="1">
        <f>(Table2[[#This Row],[Close Price]]/Table2[[#This Row],[Day Low]])-1</f>
        <v>2.734375E-2</v>
      </c>
      <c r="AD713" s="1">
        <f>(Table2[[#This Row],[Day High]]/Table2[[#This Row],[Close Price]])-1</f>
        <v>1.0646387832699666E-2</v>
      </c>
      <c r="AE713" s="1">
        <f>(Table2[[#This Row],[Close Price]]/Table2[[#This Row],[Current Week Low]])-1</f>
        <v>6.2733609455500661E-2</v>
      </c>
      <c r="AF713" s="1">
        <f>(Table2[[#This Row],[Current Week High]]/Table2[[#This Row],[Close Price]])-1</f>
        <v>1.0646387832699666E-2</v>
      </c>
      <c r="AG713" s="1">
        <f>(Table2[[#This Row],[Close Price]]/Table2[[#This Row],[Current Month Low]])-1</f>
        <v>6.2733609455500661E-2</v>
      </c>
      <c r="AH713" s="1">
        <f>(Table2[[#This Row],[Current Month High]]/Table2[[#This Row],[Close Price]])-1</f>
        <v>1.0646387832699666E-2</v>
      </c>
      <c r="AI713">
        <v>34.866920152091197</v>
      </c>
      <c r="AJ713">
        <v>21.142330723169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-0.12</v>
      </c>
      <c r="AM713" t="s">
        <v>3227</v>
      </c>
      <c r="AN713">
        <v>-0.11</v>
      </c>
      <c r="AO713" t="s">
        <v>3227</v>
      </c>
      <c r="AP713">
        <v>-4.6948449038848997E-2</v>
      </c>
      <c r="AQ713">
        <f>(Table2[[#This Row],[Sharpe Ratio]]-AVERAGE(Table2[Sharpe Ratio]))/_xlfn.STDEV.P(Table2[Sharpe Ratio])</f>
        <v>-1.2817296432822001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612</v>
      </c>
      <c r="AT713">
        <f>_xlfn.RANK.AVG(Table2[[#This Row],[6M Return vs Nifty Z-Score]],Table2[6M Return vs Nifty Z-Score])</f>
        <v>719</v>
      </c>
      <c r="AU713">
        <f>_xlfn.RANK.AVG(Table2[[#This Row],[Sharpe Ratio Z-Score]],Table2[Sharpe Ratio Z-Score])</f>
        <v>661</v>
      </c>
      <c r="AV713">
        <f>(Table2[[#This Row],[Rank 1Y]]+Table2[[#This Row],[Rank 6M]]+Table2[[#This Row],[Rank Sharpe]])/3</f>
        <v>664</v>
      </c>
    </row>
    <row r="714" spans="1:48" x14ac:dyDescent="0.3">
      <c r="A714" t="s">
        <v>2251</v>
      </c>
      <c r="B714" t="s">
        <v>2252</v>
      </c>
      <c r="C714" t="s">
        <v>3168</v>
      </c>
      <c r="D714" t="s">
        <v>24</v>
      </c>
      <c r="E714">
        <v>2573.8992899999998</v>
      </c>
      <c r="F714">
        <v>50</v>
      </c>
      <c r="G714">
        <v>-53.9290127565829</v>
      </c>
      <c r="H714">
        <f>(Table2[[#This Row],[1Y Return vs Nifty]]-AVERAGE(Table2[1Y Return vs Nifty]))/_xlfn.STDEV.P(Table2[1Y Return vs Nifty])</f>
        <v>-1.3636148154435088</v>
      </c>
      <c r="I714">
        <v>-9.6617540816914005</v>
      </c>
      <c r="J714">
        <f>(Table2[[#This Row],[1M Return vs Nifty]]-AVERAGE(Table2[1M Return vs Nifty]))/_xlfn.STDEV.P(Table2[1M Return vs Nifty])</f>
        <v>-0.79833696704456381</v>
      </c>
      <c r="K714">
        <v>-25.903364103021801</v>
      </c>
      <c r="L714">
        <f>(Table2[[#This Row],[6M Return vs Nifty]]-AVERAGE(Table2[6M Return vs Nifty]))/_xlfn.STDEV.P(Table2[6M Return vs Nifty])</f>
        <v>-1.332798136236089</v>
      </c>
      <c r="M714">
        <v>-3.1662187953790801</v>
      </c>
      <c r="N714">
        <f>(Table2[[#This Row],[1W Return vs Nifty]]-AVERAGE(Table2[1W Return vs Nifty]))/_xlfn.STDEV.P(Table2[1W Return vs Nifty])</f>
        <v>-0.10877323910604317</v>
      </c>
      <c r="O714">
        <v>50.29</v>
      </c>
      <c r="P714">
        <v>51.242400809750599</v>
      </c>
      <c r="Q714">
        <v>59.341732945223001</v>
      </c>
      <c r="R714">
        <v>48.067047888978898</v>
      </c>
      <c r="S714" s="1">
        <f>(Table2[[#This Row],[Close Price]]-Table2[[#This Row],[20D EMA]])/Table2[[#This Row],[20D EMA]]</f>
        <v>-5.7665539868761015E-3</v>
      </c>
      <c r="T714" s="1">
        <f>(Table2[[#This Row],[Close Price]]-Table2[[#This Row],[50D EMA]])/Table2[[#This Row],[50D EMA]]</f>
        <v>-2.4245562075893023E-2</v>
      </c>
      <c r="U714" s="1">
        <f>(Table2[[#This Row],[Close Price]]-Table2[[#This Row],[200D EMA]])/Table2[[#This Row],[200D EMA]]</f>
        <v>-0.15742265150642198</v>
      </c>
      <c r="V714">
        <v>0.63036605347889596</v>
      </c>
      <c r="W714">
        <v>49.3</v>
      </c>
      <c r="X714">
        <v>50.38</v>
      </c>
      <c r="Y714">
        <v>48.88</v>
      </c>
      <c r="Z714">
        <v>50.5</v>
      </c>
      <c r="AA714">
        <v>48.88</v>
      </c>
      <c r="AB714">
        <v>51.16</v>
      </c>
      <c r="AC714" s="1">
        <f>(Table2[[#This Row],[Close Price]]/Table2[[#This Row],[Day Low]])-1</f>
        <v>1.4198782961460488E-2</v>
      </c>
      <c r="AD714" s="1">
        <f>(Table2[[#This Row],[Day High]]/Table2[[#This Row],[Close Price]])-1</f>
        <v>7.6000000000000512E-3</v>
      </c>
      <c r="AE714" s="1">
        <f>(Table2[[#This Row],[Close Price]]/Table2[[#This Row],[Current Week Low]])-1</f>
        <v>2.2913256955810146E-2</v>
      </c>
      <c r="AF714" s="1">
        <f>(Table2[[#This Row],[Current Week High]]/Table2[[#This Row],[Close Price]])-1</f>
        <v>1.0000000000000009E-2</v>
      </c>
      <c r="AG714" s="1">
        <f>(Table2[[#This Row],[Close Price]]/Table2[[#This Row],[Current Month Low]])-1</f>
        <v>2.2913256955810146E-2</v>
      </c>
      <c r="AH714" s="1">
        <f>(Table2[[#This Row],[Current Month High]]/Table2[[#This Row],[Close Price]])-1</f>
        <v>2.3199999999999887E-2</v>
      </c>
      <c r="AI714">
        <v>64.8</v>
      </c>
      <c r="AJ714">
        <v>2.2913256955810102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-0.06</v>
      </c>
      <c r="AM714" t="s">
        <v>3227</v>
      </c>
      <c r="AN714">
        <v>-0.87</v>
      </c>
      <c r="AO714" t="s">
        <v>3227</v>
      </c>
      <c r="AQ714">
        <f>(Table2[[#This Row],[Sharpe Ratio]]-AVERAGE(Table2[Sharpe Ratio]))/_xlfn.STDEV.P(Table2[Sharpe Ratio])</f>
        <v>-0.73562862250492922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726</v>
      </c>
      <c r="AT714">
        <f>_xlfn.RANK.AVG(Table2[[#This Row],[6M Return vs Nifty Z-Score]],Table2[6M Return vs Nifty Z-Score])</f>
        <v>716</v>
      </c>
      <c r="AU714">
        <f>_xlfn.RANK.AVG(Table2[[#This Row],[Sharpe Ratio Z-Score]],Table2[Sharpe Ratio Z-Score])</f>
        <v>551.5</v>
      </c>
      <c r="AV714">
        <f>(Table2[[#This Row],[Rank 1Y]]+Table2[[#This Row],[Rank 6M]]+Table2[[#This Row],[Rank Sharpe]])/3</f>
        <v>664.5</v>
      </c>
    </row>
    <row r="715" spans="1:48" x14ac:dyDescent="0.3">
      <c r="A715" t="s">
        <v>68</v>
      </c>
      <c r="B715" t="s">
        <v>69</v>
      </c>
      <c r="C715" t="s">
        <v>3168</v>
      </c>
      <c r="D715" t="s">
        <v>24</v>
      </c>
      <c r="E715">
        <v>361907.42638442002</v>
      </c>
      <c r="F715">
        <v>1820.35</v>
      </c>
      <c r="G715">
        <v>-26.5732366837738</v>
      </c>
      <c r="H715">
        <f>(Table2[[#This Row],[1Y Return vs Nifty]]-AVERAGE(Table2[1Y Return vs Nifty]))/_xlfn.STDEV.P(Table2[1Y Return vs Nifty])</f>
        <v>-0.91372040577014302</v>
      </c>
      <c r="I715">
        <v>-2.2364705303978201</v>
      </c>
      <c r="J715">
        <f>(Table2[[#This Row],[1M Return vs Nifty]]-AVERAGE(Table2[1M Return vs Nifty]))/_xlfn.STDEV.P(Table2[1M Return vs Nifty])</f>
        <v>-8.8687965929950305E-2</v>
      </c>
      <c r="K715">
        <v>-10.018948518572699</v>
      </c>
      <c r="L715">
        <f>(Table2[[#This Row],[6M Return vs Nifty]]-AVERAGE(Table2[6M Return vs Nifty]))/_xlfn.STDEV.P(Table2[6M Return vs Nifty])</f>
        <v>-0.88219277190755996</v>
      </c>
      <c r="M715">
        <v>0.82991199450638597</v>
      </c>
      <c r="N715">
        <f>(Table2[[#This Row],[1W Return vs Nifty]]-AVERAGE(Table2[1W Return vs Nifty]))/_xlfn.STDEV.P(Table2[1W Return vs Nifty])</f>
        <v>0.84479698491055921</v>
      </c>
      <c r="O715">
        <v>1793.55</v>
      </c>
      <c r="P715">
        <v>1785.93663809592</v>
      </c>
      <c r="Q715">
        <v>1773.6478651019199</v>
      </c>
      <c r="R715">
        <v>66.536491772282304</v>
      </c>
      <c r="S715" s="1">
        <f>(Table2[[#This Row],[Close Price]]-Table2[[#This Row],[20D EMA]])/Table2[[#This Row],[20D EMA]]</f>
        <v>1.4942432605726049E-2</v>
      </c>
      <c r="T715" s="1">
        <f>(Table2[[#This Row],[Close Price]]-Table2[[#This Row],[50D EMA]])/Table2[[#This Row],[50D EMA]]</f>
        <v>1.9269083331405194E-2</v>
      </c>
      <c r="U715" s="1">
        <f>(Table2[[#This Row],[Close Price]]-Table2[[#This Row],[200D EMA]])/Table2[[#This Row],[200D EMA]]</f>
        <v>2.6331120070102704E-2</v>
      </c>
      <c r="V715">
        <v>0.799144324826357</v>
      </c>
      <c r="W715">
        <v>1816.75</v>
      </c>
      <c r="X715">
        <v>1837</v>
      </c>
      <c r="Y715">
        <v>1758.45</v>
      </c>
      <c r="Z715">
        <v>1837</v>
      </c>
      <c r="AA715">
        <v>1756.5</v>
      </c>
      <c r="AB715">
        <v>1837</v>
      </c>
      <c r="AC715" s="1">
        <f>(Table2[[#This Row],[Close Price]]/Table2[[#This Row],[Day Low]])-1</f>
        <v>1.981560478877098E-3</v>
      </c>
      <c r="AD715" s="1">
        <f>(Table2[[#This Row],[Day High]]/Table2[[#This Row],[Close Price]])-1</f>
        <v>9.1465926882192683E-3</v>
      </c>
      <c r="AE715" s="1">
        <f>(Table2[[#This Row],[Close Price]]/Table2[[#This Row],[Current Week Low]])-1</f>
        <v>3.5201455827575279E-2</v>
      </c>
      <c r="AF715" s="1">
        <f>(Table2[[#This Row],[Current Week High]]/Table2[[#This Row],[Close Price]])-1</f>
        <v>9.1465926882192683E-3</v>
      </c>
      <c r="AG715" s="1">
        <f>(Table2[[#This Row],[Close Price]]/Table2[[#This Row],[Current Month Low]])-1</f>
        <v>3.6350697409621269E-2</v>
      </c>
      <c r="AH715" s="1">
        <f>(Table2[[#This Row],[Current Month High]]/Table2[[#This Row],[Close Price]])-1</f>
        <v>9.1465926882192683E-3</v>
      </c>
      <c r="AI715">
        <v>5.8312961793061699</v>
      </c>
      <c r="AJ715">
        <v>17.909771026977999</v>
      </c>
      <c r="AK715" t="str">
        <f>IF(AND(Table2[[#This Row],[20D EMA]]&gt;Table2[[#This Row],[50D EMA]],Table2[[#This Row],[50D EMA]]&gt;Table2[[#This Row],[200D EMA]]),"Uptrend","Downtrend/NoTrend")</f>
        <v>Uptrend</v>
      </c>
      <c r="AL715">
        <v>0.03</v>
      </c>
      <c r="AM715" t="s">
        <v>3226</v>
      </c>
      <c r="AN715">
        <v>1.62</v>
      </c>
      <c r="AO715" t="s">
        <v>3226</v>
      </c>
      <c r="AP715">
        <v>-0.109186575414873</v>
      </c>
      <c r="AQ715">
        <f>(Table2[[#This Row],[Sharpe Ratio]]-AVERAGE(Table2[Sharpe Ratio]))/_xlfn.STDEV.P(Table2[Sharpe Ratio])</f>
        <v>-2.0056791036165933</v>
      </c>
      <c r="AR7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-3.0454832623136872</v>
      </c>
      <c r="AS715">
        <f>_xlfn.RANK.AVG(Table2[[#This Row],[1Y Return vs Nifty Z-Score]],Table2[1Y Return vs Nifty Z-Score])</f>
        <v>645</v>
      </c>
      <c r="AT715">
        <f>_xlfn.RANK.AVG(Table2[[#This Row],[6M Return vs Nifty Z-Score]],Table2[6M Return vs Nifty Z-Score])</f>
        <v>622</v>
      </c>
      <c r="AU715">
        <f>_xlfn.RANK.AVG(Table2[[#This Row],[Sharpe Ratio Z-Score]],Table2[Sharpe Ratio Z-Score])</f>
        <v>728</v>
      </c>
      <c r="AV715">
        <f>(Table2[[#This Row],[Rank 1Y]]+Table2[[#This Row],[Rank 6M]]+Table2[[#This Row],[Rank Sharpe]])/3</f>
        <v>665</v>
      </c>
    </row>
    <row r="716" spans="1:48" x14ac:dyDescent="0.3">
      <c r="A716" t="s">
        <v>1989</v>
      </c>
      <c r="B716" t="s">
        <v>1990</v>
      </c>
      <c r="C716" t="s">
        <v>3177</v>
      </c>
      <c r="D716" t="s">
        <v>1410</v>
      </c>
      <c r="E716">
        <v>3515.5667325129998</v>
      </c>
      <c r="F716">
        <v>131.29</v>
      </c>
      <c r="G716">
        <v>-52.993940203700397</v>
      </c>
      <c r="H716">
        <f>(Table2[[#This Row],[1Y Return vs Nifty]]-AVERAGE(Table2[1Y Return vs Nifty]))/_xlfn.STDEV.P(Table2[1Y Return vs Nifty])</f>
        <v>-1.3482365672424284</v>
      </c>
      <c r="I716">
        <v>-5.1367284631547703</v>
      </c>
      <c r="J716">
        <f>(Table2[[#This Row],[1M Return vs Nifty]]-AVERAGE(Table2[1M Return vs Nifty]))/_xlfn.STDEV.P(Table2[1M Return vs Nifty])</f>
        <v>-0.36587133956652274</v>
      </c>
      <c r="K716">
        <v>-4.24138487436141</v>
      </c>
      <c r="L716">
        <f>(Table2[[#This Row],[6M Return vs Nifty]]-AVERAGE(Table2[6M Return vs Nifty]))/_xlfn.STDEV.P(Table2[6M Return vs Nifty])</f>
        <v>-0.71829620567947461</v>
      </c>
      <c r="M716">
        <v>-4.2671322931114997</v>
      </c>
      <c r="N716">
        <f>(Table2[[#This Row],[1W Return vs Nifty]]-AVERAGE(Table2[1W Return vs Nifty]))/_xlfn.STDEV.P(Table2[1W Return vs Nifty])</f>
        <v>-0.37147693571996032</v>
      </c>
      <c r="O716">
        <v>131.26</v>
      </c>
      <c r="P716">
        <v>131.20922367025901</v>
      </c>
      <c r="Q716">
        <v>137.661528014628</v>
      </c>
      <c r="R716">
        <v>50.615245890247998</v>
      </c>
      <c r="S716" s="1">
        <f>(Table2[[#This Row],[Close Price]]-Table2[[#This Row],[20D EMA]])/Table2[[#This Row],[20D EMA]]</f>
        <v>2.2855401493220433E-4</v>
      </c>
      <c r="T716" s="1">
        <f>(Table2[[#This Row],[Close Price]]-Table2[[#This Row],[50D EMA]])/Table2[[#This Row],[50D EMA]]</f>
        <v>6.1562996473466956E-4</v>
      </c>
      <c r="U716" s="1">
        <f>(Table2[[#This Row],[Close Price]]-Table2[[#This Row],[200D EMA]])/Table2[[#This Row],[200D EMA]]</f>
        <v>-4.6284013453279184E-2</v>
      </c>
      <c r="V716">
        <v>0.49194588135452599</v>
      </c>
      <c r="W716">
        <v>129.05000000000001</v>
      </c>
      <c r="X716">
        <v>133.29</v>
      </c>
      <c r="Y716">
        <v>128.71</v>
      </c>
      <c r="Z716">
        <v>137</v>
      </c>
      <c r="AA716">
        <v>128.71</v>
      </c>
      <c r="AB716">
        <v>139.69999999999999</v>
      </c>
      <c r="AC716" s="1">
        <f>(Table2[[#This Row],[Close Price]]/Table2[[#This Row],[Day Low]])-1</f>
        <v>1.735761332816721E-2</v>
      </c>
      <c r="AD716" s="1">
        <f>(Table2[[#This Row],[Day High]]/Table2[[#This Row],[Close Price]])-1</f>
        <v>1.5233452662045899E-2</v>
      </c>
      <c r="AE716" s="1">
        <f>(Table2[[#This Row],[Close Price]]/Table2[[#This Row],[Current Week Low]])-1</f>
        <v>2.0045062543702752E-2</v>
      </c>
      <c r="AF716" s="1">
        <f>(Table2[[#This Row],[Current Week High]]/Table2[[#This Row],[Close Price]])-1</f>
        <v>4.3491507350140957E-2</v>
      </c>
      <c r="AG716" s="1">
        <f>(Table2[[#This Row],[Close Price]]/Table2[[#This Row],[Current Month Low]])-1</f>
        <v>2.0045062543702752E-2</v>
      </c>
      <c r="AH716" s="1">
        <f>(Table2[[#This Row],[Current Month High]]/Table2[[#This Row],[Close Price]])-1</f>
        <v>6.4056668443902787E-2</v>
      </c>
      <c r="AI716">
        <v>39.309924594409303</v>
      </c>
      <c r="AJ716">
        <v>25.696505505026298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-7.0000000000000007E-2</v>
      </c>
      <c r="AM716" t="s">
        <v>3227</v>
      </c>
      <c r="AN716">
        <v>-3.14</v>
      </c>
      <c r="AO716" t="s">
        <v>3227</v>
      </c>
      <c r="AP716">
        <v>-7.3393597497199994E-2</v>
      </c>
      <c r="AQ716">
        <f>(Table2[[#This Row],[Sharpe Ratio]]-AVERAGE(Table2[Sharpe Ratio]))/_xlfn.STDEV.P(Table2[Sharpe Ratio])</f>
        <v>-1.5893377296699249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723</v>
      </c>
      <c r="AT716">
        <f>_xlfn.RANK.AVG(Table2[[#This Row],[6M Return vs Nifty Z-Score]],Table2[6M Return vs Nifty Z-Score])</f>
        <v>573</v>
      </c>
      <c r="AU716">
        <f>_xlfn.RANK.AVG(Table2[[#This Row],[Sharpe Ratio Z-Score]],Table2[Sharpe Ratio Z-Score])</f>
        <v>699</v>
      </c>
      <c r="AV716">
        <f>(Table2[[#This Row],[Rank 1Y]]+Table2[[#This Row],[Rank 6M]]+Table2[[#This Row],[Rank Sharpe]])/3</f>
        <v>665</v>
      </c>
    </row>
    <row r="717" spans="1:48" x14ac:dyDescent="0.3">
      <c r="A717" t="s">
        <v>2305</v>
      </c>
      <c r="B717" t="s">
        <v>2306</v>
      </c>
      <c r="C717" t="s">
        <v>3174</v>
      </c>
      <c r="D717" t="s">
        <v>1552</v>
      </c>
      <c r="E717">
        <v>2451.7495812000002</v>
      </c>
      <c r="F717">
        <v>593.20000000000005</v>
      </c>
      <c r="G717">
        <v>-52.194943004153899</v>
      </c>
      <c r="H717">
        <f>(Table2[[#This Row],[1Y Return vs Nifty]]-AVERAGE(Table2[1Y Return vs Nifty]))/_xlfn.STDEV.P(Table2[1Y Return vs Nifty])</f>
        <v>-1.335096220850357</v>
      </c>
      <c r="I717">
        <v>-9.4899861990763501</v>
      </c>
      <c r="J717">
        <f>(Table2[[#This Row],[1M Return vs Nifty]]-AVERAGE(Table2[1M Return vs Nifty]))/_xlfn.STDEV.P(Table2[1M Return vs Nifty])</f>
        <v>-0.78192077155798112</v>
      </c>
      <c r="K717">
        <v>-30.9176425694932</v>
      </c>
      <c r="L717">
        <f>(Table2[[#This Row],[6M Return vs Nifty]]-AVERAGE(Table2[6M Return vs Nifty]))/_xlfn.STDEV.P(Table2[6M Return vs Nifty])</f>
        <v>-1.4750420081126892</v>
      </c>
      <c r="M717">
        <v>-6.53881714537075</v>
      </c>
      <c r="N717">
        <f>(Table2[[#This Row],[1W Return vs Nifty]]-AVERAGE(Table2[1W Return vs Nifty]))/_xlfn.STDEV.P(Table2[1W Return vs Nifty])</f>
        <v>-0.91355404664606732</v>
      </c>
      <c r="O717">
        <v>592.16</v>
      </c>
      <c r="P717">
        <v>617.65310278384095</v>
      </c>
      <c r="Q717">
        <v>684.54624033432401</v>
      </c>
      <c r="R717">
        <v>52.827777301406101</v>
      </c>
      <c r="S717" s="1">
        <f>(Table2[[#This Row],[Close Price]]-Table2[[#This Row],[20D EMA]])/Table2[[#This Row],[20D EMA]]</f>
        <v>1.7562820859228542E-3</v>
      </c>
      <c r="T717" s="1">
        <f>(Table2[[#This Row],[Close Price]]-Table2[[#This Row],[50D EMA]])/Table2[[#This Row],[50D EMA]]</f>
        <v>-3.959035043073153E-2</v>
      </c>
      <c r="U717" s="1">
        <f>(Table2[[#This Row],[Close Price]]-Table2[[#This Row],[200D EMA]])/Table2[[#This Row],[200D EMA]]</f>
        <v>-0.13344056975568455</v>
      </c>
      <c r="V717">
        <v>0.66651488517901802</v>
      </c>
      <c r="W717">
        <v>577.4</v>
      </c>
      <c r="X717">
        <v>598.15</v>
      </c>
      <c r="Y717">
        <v>564.85</v>
      </c>
      <c r="Z717">
        <v>602.45000000000005</v>
      </c>
      <c r="AA717">
        <v>564.85</v>
      </c>
      <c r="AB717">
        <v>609.5</v>
      </c>
      <c r="AC717" s="1">
        <f>(Table2[[#This Row],[Close Price]]/Table2[[#This Row],[Day Low]])-1</f>
        <v>2.7364045722203079E-2</v>
      </c>
      <c r="AD717" s="1">
        <f>(Table2[[#This Row],[Day High]]/Table2[[#This Row],[Close Price]])-1</f>
        <v>8.3445718138905889E-3</v>
      </c>
      <c r="AE717" s="1">
        <f>(Table2[[#This Row],[Close Price]]/Table2[[#This Row],[Current Week Low]])-1</f>
        <v>5.0190316013100755E-2</v>
      </c>
      <c r="AF717" s="1">
        <f>(Table2[[#This Row],[Current Week High]]/Table2[[#This Row],[Close Price]])-1</f>
        <v>1.559339177343233E-2</v>
      </c>
      <c r="AG717" s="1">
        <f>(Table2[[#This Row],[Close Price]]/Table2[[#This Row],[Current Month Low]])-1</f>
        <v>5.0190316013100755E-2</v>
      </c>
      <c r="AH717" s="1">
        <f>(Table2[[#This Row],[Current Month High]]/Table2[[#This Row],[Close Price]])-1</f>
        <v>2.7478084962913041E-2</v>
      </c>
      <c r="AI717">
        <v>52.562373567093701</v>
      </c>
      <c r="AJ717">
        <v>9.6082779009608306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-0.21</v>
      </c>
      <c r="AM717" t="s">
        <v>3227</v>
      </c>
      <c r="AN717">
        <v>3.07</v>
      </c>
      <c r="AO717" t="s">
        <v>3226</v>
      </c>
      <c r="AQ717">
        <f>(Table2[[#This Row],[Sharpe Ratio]]-AVERAGE(Table2[Sharpe Ratio]))/_xlfn.STDEV.P(Table2[Sharpe Ratio])</f>
        <v>-0.73562862250492922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721</v>
      </c>
      <c r="AT717">
        <f>_xlfn.RANK.AVG(Table2[[#This Row],[6M Return vs Nifty Z-Score]],Table2[6M Return vs Nifty Z-Score])</f>
        <v>729</v>
      </c>
      <c r="AU717">
        <f>_xlfn.RANK.AVG(Table2[[#This Row],[Sharpe Ratio Z-Score]],Table2[Sharpe Ratio Z-Score])</f>
        <v>551.5</v>
      </c>
      <c r="AV717">
        <f>(Table2[[#This Row],[Rank 1Y]]+Table2[[#This Row],[Rank 6M]]+Table2[[#This Row],[Rank Sharpe]])/3</f>
        <v>667.16666666666663</v>
      </c>
    </row>
    <row r="718" spans="1:48" x14ac:dyDescent="0.3">
      <c r="A718" t="s">
        <v>1563</v>
      </c>
      <c r="B718" t="s">
        <v>1564</v>
      </c>
      <c r="C718" t="s">
        <v>3180</v>
      </c>
      <c r="D718" t="s">
        <v>438</v>
      </c>
      <c r="E718">
        <v>6404.8033064699903</v>
      </c>
      <c r="F718">
        <v>579.29999999999995</v>
      </c>
      <c r="G718">
        <v>-49.264736805958201</v>
      </c>
      <c r="H718">
        <f>(Table2[[#This Row],[1Y Return vs Nifty]]-AVERAGE(Table2[1Y Return vs Nifty]))/_xlfn.STDEV.P(Table2[1Y Return vs Nifty])</f>
        <v>-1.2869059087111658</v>
      </c>
      <c r="I718">
        <v>-8.8866528565572107</v>
      </c>
      <c r="J718">
        <f>(Table2[[#This Row],[1M Return vs Nifty]]-AVERAGE(Table2[1M Return vs Nifty]))/_xlfn.STDEV.P(Table2[1M Return vs Nifty])</f>
        <v>-0.72425901347154975</v>
      </c>
      <c r="K718">
        <v>-6.00821266203259</v>
      </c>
      <c r="L718">
        <f>(Table2[[#This Row],[6M Return vs Nifty]]-AVERAGE(Table2[6M Return vs Nifty]))/_xlfn.STDEV.P(Table2[6M Return vs Nifty])</f>
        <v>-0.76841716069583454</v>
      </c>
      <c r="M718">
        <v>-1.1195952166510199</v>
      </c>
      <c r="N718">
        <f>(Table2[[#This Row],[1W Return vs Nifty]]-AVERAGE(Table2[1W Return vs Nifty]))/_xlfn.STDEV.P(Table2[1W Return vs Nifty])</f>
        <v>0.37959899069810499</v>
      </c>
      <c r="O718">
        <v>583.11</v>
      </c>
      <c r="P718">
        <v>608.17319405026296</v>
      </c>
      <c r="Q718">
        <v>633.81580448298098</v>
      </c>
      <c r="R718">
        <v>51.940561818510098</v>
      </c>
      <c r="S718" s="1">
        <f>(Table2[[#This Row],[Close Price]]-Table2[[#This Row],[20D EMA]])/Table2[[#This Row],[20D EMA]]</f>
        <v>-6.533930133251117E-3</v>
      </c>
      <c r="T718" s="1">
        <f>(Table2[[#This Row],[Close Price]]-Table2[[#This Row],[50D EMA]])/Table2[[#This Row],[50D EMA]]</f>
        <v>-4.7475282259607059E-2</v>
      </c>
      <c r="U718" s="1">
        <f>(Table2[[#This Row],[Close Price]]-Table2[[#This Row],[200D EMA]])/Table2[[#This Row],[200D EMA]]</f>
        <v>-8.6012062333237174E-2</v>
      </c>
      <c r="V718">
        <v>1.40502613737958</v>
      </c>
      <c r="W718">
        <v>576</v>
      </c>
      <c r="X718">
        <v>581.95000000000005</v>
      </c>
      <c r="Y718">
        <v>544.5</v>
      </c>
      <c r="Z718">
        <v>581.95000000000005</v>
      </c>
      <c r="AA718">
        <v>544.5</v>
      </c>
      <c r="AB718">
        <v>596</v>
      </c>
      <c r="AC718" s="1">
        <f>(Table2[[#This Row],[Close Price]]/Table2[[#This Row],[Day Low]])-1</f>
        <v>5.729166666666563E-3</v>
      </c>
      <c r="AD718" s="1">
        <f>(Table2[[#This Row],[Day High]]/Table2[[#This Row],[Close Price]])-1</f>
        <v>4.5744864491630288E-3</v>
      </c>
      <c r="AE718" s="1">
        <f>(Table2[[#This Row],[Close Price]]/Table2[[#This Row],[Current Week Low]])-1</f>
        <v>6.3911845730027395E-2</v>
      </c>
      <c r="AF718" s="1">
        <f>(Table2[[#This Row],[Current Week High]]/Table2[[#This Row],[Close Price]])-1</f>
        <v>4.5744864491630288E-3</v>
      </c>
      <c r="AG718" s="1">
        <f>(Table2[[#This Row],[Close Price]]/Table2[[#This Row],[Current Month Low]])-1</f>
        <v>6.3911845730027395E-2</v>
      </c>
      <c r="AH718" s="1">
        <f>(Table2[[#This Row],[Current Month High]]/Table2[[#This Row],[Close Price]])-1</f>
        <v>2.8827895736233566E-2</v>
      </c>
      <c r="AI718">
        <v>33.954773001898801</v>
      </c>
      <c r="AJ718">
        <v>11.1153735494389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-0.26</v>
      </c>
      <c r="AM718" t="s">
        <v>3227</v>
      </c>
      <c r="AN718">
        <v>-2.2400000000000002</v>
      </c>
      <c r="AO718" t="s">
        <v>3227</v>
      </c>
      <c r="AP718">
        <v>-7.4187932072122001E-2</v>
      </c>
      <c r="AQ718">
        <f>(Table2[[#This Row],[Sharpe Ratio]]-AVERAGE(Table2[Sharpe Ratio]))/_xlfn.STDEV.P(Table2[Sharpe Ratio])</f>
        <v>-1.5985773729613282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718</v>
      </c>
      <c r="AT718">
        <f>_xlfn.RANK.AVG(Table2[[#This Row],[6M Return vs Nifty Z-Score]],Table2[6M Return vs Nifty Z-Score])</f>
        <v>584</v>
      </c>
      <c r="AU718">
        <f>_xlfn.RANK.AVG(Table2[[#This Row],[Sharpe Ratio Z-Score]],Table2[Sharpe Ratio Z-Score])</f>
        <v>700</v>
      </c>
      <c r="AV718">
        <f>(Table2[[#This Row],[Rank 1Y]]+Table2[[#This Row],[Rank 6M]]+Table2[[#This Row],[Rank Sharpe]])/3</f>
        <v>667.33333333333337</v>
      </c>
    </row>
    <row r="719" spans="1:48" x14ac:dyDescent="0.3">
      <c r="A719" t="s">
        <v>2575</v>
      </c>
      <c r="B719" t="s">
        <v>2576</v>
      </c>
      <c r="C719" t="s">
        <v>3182</v>
      </c>
      <c r="D719" t="s">
        <v>467</v>
      </c>
      <c r="E719">
        <v>1857.8568360439999</v>
      </c>
      <c r="F719">
        <v>110.92</v>
      </c>
      <c r="G719">
        <v>-58.039816307946801</v>
      </c>
      <c r="H719">
        <f>(Table2[[#This Row],[1Y Return vs Nifty]]-AVERAGE(Table2[1Y Return vs Nifty]))/_xlfn.STDEV.P(Table2[1Y Return vs Nifty])</f>
        <v>-1.431221288464112</v>
      </c>
      <c r="I719">
        <v>-4.8939345436695598</v>
      </c>
      <c r="J719">
        <f>(Table2[[#This Row],[1M Return vs Nifty]]-AVERAGE(Table2[1M Return vs Nifty]))/_xlfn.STDEV.P(Table2[1M Return vs Nifty])</f>
        <v>-0.34266704558244115</v>
      </c>
      <c r="K719">
        <v>-6.7896514142126296</v>
      </c>
      <c r="L719">
        <f>(Table2[[#This Row],[6M Return vs Nifty]]-AVERAGE(Table2[6M Return vs Nifty]))/_xlfn.STDEV.P(Table2[6M Return vs Nifty])</f>
        <v>-0.79058483137622437</v>
      </c>
      <c r="M719">
        <v>-4.1428511050583596</v>
      </c>
      <c r="N719">
        <f>(Table2[[#This Row],[1W Return vs Nifty]]-AVERAGE(Table2[1W Return vs Nifty]))/_xlfn.STDEV.P(Table2[1W Return vs Nifty])</f>
        <v>-0.34182053892913383</v>
      </c>
      <c r="O719">
        <v>106.65</v>
      </c>
      <c r="P719">
        <v>107.05193617290401</v>
      </c>
      <c r="Q719">
        <v>115.13892593773301</v>
      </c>
      <c r="R719">
        <v>70.7752507259857</v>
      </c>
      <c r="S719" s="1">
        <f>(Table2[[#This Row],[Close Price]]-Table2[[#This Row],[20D EMA]])/Table2[[#This Row],[20D EMA]]</f>
        <v>4.0037505860290631E-2</v>
      </c>
      <c r="T719" s="1">
        <f>(Table2[[#This Row],[Close Price]]-Table2[[#This Row],[50D EMA]])/Table2[[#This Row],[50D EMA]]</f>
        <v>3.6132591014967956E-2</v>
      </c>
      <c r="U719" s="1">
        <f>(Table2[[#This Row],[Close Price]]-Table2[[#This Row],[200D EMA]])/Table2[[#This Row],[200D EMA]]</f>
        <v>-3.6642047017310157E-2</v>
      </c>
      <c r="V719">
        <v>0.69844712713532098</v>
      </c>
      <c r="W719">
        <v>106.11</v>
      </c>
      <c r="X719">
        <v>113.9</v>
      </c>
      <c r="Y719">
        <v>103.61</v>
      </c>
      <c r="Z719">
        <v>113.9</v>
      </c>
      <c r="AA719">
        <v>102.27</v>
      </c>
      <c r="AB719">
        <v>113.9</v>
      </c>
      <c r="AC719" s="1">
        <f>(Table2[[#This Row],[Close Price]]/Table2[[#This Row],[Day Low]])-1</f>
        <v>4.5330317594948655E-2</v>
      </c>
      <c r="AD719" s="1">
        <f>(Table2[[#This Row],[Day High]]/Table2[[#This Row],[Close Price]])-1</f>
        <v>2.6866209880995306E-2</v>
      </c>
      <c r="AE719" s="1">
        <f>(Table2[[#This Row],[Close Price]]/Table2[[#This Row],[Current Week Low]])-1</f>
        <v>7.0553035421291321E-2</v>
      </c>
      <c r="AF719" s="1">
        <f>(Table2[[#This Row],[Current Week High]]/Table2[[#This Row],[Close Price]])-1</f>
        <v>2.6866209880995306E-2</v>
      </c>
      <c r="AG719" s="1">
        <f>(Table2[[#This Row],[Close Price]]/Table2[[#This Row],[Current Month Low]])-1</f>
        <v>8.4580033245331032E-2</v>
      </c>
      <c r="AH719" s="1">
        <f>(Table2[[#This Row],[Current Month High]]/Table2[[#This Row],[Close Price]])-1</f>
        <v>2.6866209880995306E-2</v>
      </c>
      <c r="AI719">
        <v>59.574468085106297</v>
      </c>
      <c r="AJ719">
        <v>38.736710444027501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0.01</v>
      </c>
      <c r="AM719" t="s">
        <v>3226</v>
      </c>
      <c r="AN719">
        <v>7</v>
      </c>
      <c r="AO719" t="s">
        <v>3226</v>
      </c>
      <c r="AP719">
        <v>-6.7116615121406001E-2</v>
      </c>
      <c r="AQ719">
        <f>(Table2[[#This Row],[Sharpe Ratio]]-AVERAGE(Table2[Sharpe Ratio]))/_xlfn.STDEV.P(Table2[Sharpe Ratio])</f>
        <v>-1.5163243170226712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730</v>
      </c>
      <c r="AT719">
        <f>_xlfn.RANK.AVG(Table2[[#This Row],[6M Return vs Nifty Z-Score]],Table2[6M Return vs Nifty Z-Score])</f>
        <v>591</v>
      </c>
      <c r="AU719">
        <f>_xlfn.RANK.AVG(Table2[[#This Row],[Sharpe Ratio Z-Score]],Table2[Sharpe Ratio Z-Score])</f>
        <v>685</v>
      </c>
      <c r="AV719">
        <f>(Table2[[#This Row],[Rank 1Y]]+Table2[[#This Row],[Rank 6M]]+Table2[[#This Row],[Rank Sharpe]])/3</f>
        <v>668.66666666666663</v>
      </c>
    </row>
    <row r="720" spans="1:48" x14ac:dyDescent="0.3">
      <c r="A720" t="s">
        <v>803</v>
      </c>
      <c r="B720" t="s">
        <v>804</v>
      </c>
      <c r="C720" t="s">
        <v>3182</v>
      </c>
      <c r="D720" t="s">
        <v>467</v>
      </c>
      <c r="E720">
        <v>20627.229419700001</v>
      </c>
      <c r="F720">
        <v>569</v>
      </c>
      <c r="G720">
        <v>-18.1859656380391</v>
      </c>
      <c r="H720">
        <f>(Table2[[#This Row],[1Y Return vs Nifty]]-AVERAGE(Table2[1Y Return vs Nifty]))/_xlfn.STDEV.P(Table2[1Y Return vs Nifty])</f>
        <v>-0.77578294255037472</v>
      </c>
      <c r="I720">
        <v>-21.427012780756499</v>
      </c>
      <c r="J720">
        <f>(Table2[[#This Row],[1M Return vs Nifty]]-AVERAGE(Table2[1M Return vs Nifty]))/_xlfn.STDEV.P(Table2[1M Return vs Nifty])</f>
        <v>-1.922765956990951</v>
      </c>
      <c r="K720">
        <v>-23.479870792604299</v>
      </c>
      <c r="L720">
        <f>(Table2[[#This Row],[6M Return vs Nifty]]-AVERAGE(Table2[6M Return vs Nifty]))/_xlfn.STDEV.P(Table2[6M Return vs Nifty])</f>
        <v>-1.2640490481577376</v>
      </c>
      <c r="M720">
        <v>-9.78354283758995</v>
      </c>
      <c r="N720">
        <f>(Table2[[#This Row],[1W Return vs Nifty]]-AVERAGE(Table2[1W Return vs Nifty]))/_xlfn.STDEV.P(Table2[1W Return vs Nifty])</f>
        <v>-1.6878214487624448</v>
      </c>
      <c r="O720">
        <v>613.98</v>
      </c>
      <c r="P720">
        <v>646.61761518793799</v>
      </c>
      <c r="Q720">
        <v>644.69189148013299</v>
      </c>
      <c r="R720">
        <v>21.097589290077298</v>
      </c>
      <c r="S720" s="1">
        <f>(Table2[[#This Row],[Close Price]]-Table2[[#This Row],[20D EMA]])/Table2[[#This Row],[20D EMA]]</f>
        <v>-7.3259715300172668E-2</v>
      </c>
      <c r="T720" s="1">
        <f>(Table2[[#This Row],[Close Price]]-Table2[[#This Row],[50D EMA]])/Table2[[#This Row],[50D EMA]]</f>
        <v>-0.12003634507448208</v>
      </c>
      <c r="U720" s="1">
        <f>(Table2[[#This Row],[Close Price]]-Table2[[#This Row],[200D EMA]])/Table2[[#This Row],[200D EMA]]</f>
        <v>-0.11740785401589859</v>
      </c>
      <c r="V720">
        <v>0.97666240758684097</v>
      </c>
      <c r="W720">
        <v>568</v>
      </c>
      <c r="X720">
        <v>577.75</v>
      </c>
      <c r="Y720">
        <v>566</v>
      </c>
      <c r="Z720">
        <v>604.4</v>
      </c>
      <c r="AA720">
        <v>566</v>
      </c>
      <c r="AB720">
        <v>636</v>
      </c>
      <c r="AC720" s="1">
        <f>(Table2[[#This Row],[Close Price]]/Table2[[#This Row],[Day Low]])-1</f>
        <v>1.7605633802817433E-3</v>
      </c>
      <c r="AD720" s="1">
        <f>(Table2[[#This Row],[Day High]]/Table2[[#This Row],[Close Price]])-1</f>
        <v>1.5377855887521941E-2</v>
      </c>
      <c r="AE720" s="1">
        <f>(Table2[[#This Row],[Close Price]]/Table2[[#This Row],[Current Week Low]])-1</f>
        <v>5.300353356890497E-3</v>
      </c>
      <c r="AF720" s="1">
        <f>(Table2[[#This Row],[Current Week High]]/Table2[[#This Row],[Close Price]])-1</f>
        <v>6.2214411247803136E-2</v>
      </c>
      <c r="AG720" s="1">
        <f>(Table2[[#This Row],[Close Price]]/Table2[[#This Row],[Current Month Low]])-1</f>
        <v>5.300353356890497E-3</v>
      </c>
      <c r="AH720" s="1">
        <f>(Table2[[#This Row],[Current Month High]]/Table2[[#This Row],[Close Price]])-1</f>
        <v>0.117750439367311</v>
      </c>
      <c r="AI720">
        <v>35.1933216168717</v>
      </c>
      <c r="AJ720">
        <v>29.908675799086701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</v>
      </c>
      <c r="AM720" t="s">
        <v>3227</v>
      </c>
      <c r="AN720">
        <v>-11.2</v>
      </c>
      <c r="AO720" t="s">
        <v>3227</v>
      </c>
      <c r="AP720">
        <v>-8.5584295371445004E-2</v>
      </c>
      <c r="AQ720">
        <f>(Table2[[#This Row],[Sharpe Ratio]]-AVERAGE(Table2[Sharpe Ratio]))/_xlfn.STDEV.P(Table2[Sharpe Ratio])</f>
        <v>-1.7311390604786094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591</v>
      </c>
      <c r="AT720">
        <f>_xlfn.RANK.AVG(Table2[[#This Row],[6M Return vs Nifty Z-Score]],Table2[6M Return vs Nifty Z-Score])</f>
        <v>708</v>
      </c>
      <c r="AU720">
        <f>_xlfn.RANK.AVG(Table2[[#This Row],[Sharpe Ratio Z-Score]],Table2[Sharpe Ratio Z-Score])</f>
        <v>712</v>
      </c>
      <c r="AV720">
        <f>(Table2[[#This Row],[Rank 1Y]]+Table2[[#This Row],[Rank 6M]]+Table2[[#This Row],[Rank Sharpe]])/3</f>
        <v>670.33333333333337</v>
      </c>
    </row>
    <row r="721" spans="1:48" x14ac:dyDescent="0.3">
      <c r="A721" t="s">
        <v>574</v>
      </c>
      <c r="B721" t="s">
        <v>575</v>
      </c>
      <c r="C721" t="s">
        <v>3176</v>
      </c>
      <c r="D721" t="s">
        <v>75</v>
      </c>
      <c r="E721">
        <v>35673.434512090003</v>
      </c>
      <c r="F721">
        <v>1902.1</v>
      </c>
      <c r="G721">
        <v>-45.631705969807904</v>
      </c>
      <c r="H721">
        <f>(Table2[[#This Row],[1Y Return vs Nifty]]-AVERAGE(Table2[1Y Return vs Nifty]))/_xlfn.STDEV.P(Table2[1Y Return vs Nifty])</f>
        <v>-1.2271569087557375</v>
      </c>
      <c r="I721">
        <v>3.3955745487427098</v>
      </c>
      <c r="J721">
        <f>(Table2[[#This Row],[1M Return vs Nifty]]-AVERAGE(Table2[1M Return vs Nifty]))/_xlfn.STDEV.P(Table2[1M Return vs Nifty])</f>
        <v>0.44957769585050267</v>
      </c>
      <c r="K721">
        <v>-11.072758363509401</v>
      </c>
      <c r="L721">
        <f>(Table2[[#This Row],[6M Return vs Nifty]]-AVERAGE(Table2[6M Return vs Nifty]))/_xlfn.STDEV.P(Table2[6M Return vs Nifty])</f>
        <v>-0.91208700166918721</v>
      </c>
      <c r="M721">
        <v>-3.72431713697177</v>
      </c>
      <c r="N721">
        <f>(Table2[[#This Row],[1W Return vs Nifty]]-AVERAGE(Table2[1W Return vs Nifty]))/_xlfn.STDEV.P(Table2[1W Return vs Nifty])</f>
        <v>-0.24194855007505395</v>
      </c>
      <c r="O721">
        <v>1863.72</v>
      </c>
      <c r="P721">
        <v>1841.7883024621001</v>
      </c>
      <c r="Q721">
        <v>1921.4324472974599</v>
      </c>
      <c r="R721">
        <v>63.244967106477702</v>
      </c>
      <c r="S721" s="1">
        <f>(Table2[[#This Row],[Close Price]]-Table2[[#This Row],[20D EMA]])/Table2[[#This Row],[20D EMA]]</f>
        <v>2.0593222157834806E-2</v>
      </c>
      <c r="T721" s="1">
        <f>(Table2[[#This Row],[Close Price]]-Table2[[#This Row],[50D EMA]])/Table2[[#This Row],[50D EMA]]</f>
        <v>3.2746270272905532E-2</v>
      </c>
      <c r="U721" s="1">
        <f>(Table2[[#This Row],[Close Price]]-Table2[[#This Row],[200D EMA]])/Table2[[#This Row],[200D EMA]]</f>
        <v>-1.0061476438920122E-2</v>
      </c>
      <c r="V721">
        <v>0.54188940708717304</v>
      </c>
      <c r="W721">
        <v>1882.1</v>
      </c>
      <c r="X721">
        <v>1913.15</v>
      </c>
      <c r="Y721">
        <v>1833.1</v>
      </c>
      <c r="Z721">
        <v>1913.15</v>
      </c>
      <c r="AA721">
        <v>1833.1</v>
      </c>
      <c r="AB721">
        <v>1945.85</v>
      </c>
      <c r="AC721" s="1">
        <f>(Table2[[#This Row],[Close Price]]/Table2[[#This Row],[Day Low]])-1</f>
        <v>1.062642792625268E-2</v>
      </c>
      <c r="AD721" s="1">
        <f>(Table2[[#This Row],[Day High]]/Table2[[#This Row],[Close Price]])-1</f>
        <v>5.8093685926081662E-3</v>
      </c>
      <c r="AE721" s="1">
        <f>(Table2[[#This Row],[Close Price]]/Table2[[#This Row],[Current Week Low]])-1</f>
        <v>3.7641154328732718E-2</v>
      </c>
      <c r="AF721" s="1">
        <f>(Table2[[#This Row],[Current Week High]]/Table2[[#This Row],[Close Price]])-1</f>
        <v>5.8093685926081662E-3</v>
      </c>
      <c r="AG721" s="1">
        <f>(Table2[[#This Row],[Close Price]]/Table2[[#This Row],[Current Month Low]])-1</f>
        <v>3.7641154328732718E-2</v>
      </c>
      <c r="AH721" s="1">
        <f>(Table2[[#This Row],[Current Month High]]/Table2[[#This Row],[Close Price]])-1</f>
        <v>2.3000893749014262E-2</v>
      </c>
      <c r="AI721">
        <v>27.790336995951801</v>
      </c>
      <c r="AJ721">
        <v>15.1810584958217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0.01</v>
      </c>
      <c r="AM721" t="s">
        <v>3226</v>
      </c>
      <c r="AN721">
        <v>4.26</v>
      </c>
      <c r="AO721" t="s">
        <v>3226</v>
      </c>
      <c r="AP721">
        <v>-6.1838463839385002E-2</v>
      </c>
      <c r="AQ721">
        <f>(Table2[[#This Row],[Sharpe Ratio]]-AVERAGE(Table2[Sharpe Ratio]))/_xlfn.STDEV.P(Table2[Sharpe Ratio])</f>
        <v>-1.4549292366326161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710</v>
      </c>
      <c r="AT721">
        <f>_xlfn.RANK.AVG(Table2[[#This Row],[6M Return vs Nifty Z-Score]],Table2[6M Return vs Nifty Z-Score])</f>
        <v>630</v>
      </c>
      <c r="AU721">
        <f>_xlfn.RANK.AVG(Table2[[#This Row],[Sharpe Ratio Z-Score]],Table2[Sharpe Ratio Z-Score])</f>
        <v>679</v>
      </c>
      <c r="AV721">
        <f>(Table2[[#This Row],[Rank 1Y]]+Table2[[#This Row],[Rank 6M]]+Table2[[#This Row],[Rank Sharpe]])/3</f>
        <v>673</v>
      </c>
    </row>
    <row r="722" spans="1:48" x14ac:dyDescent="0.3">
      <c r="A722" t="s">
        <v>2346</v>
      </c>
      <c r="B722" t="s">
        <v>2347</v>
      </c>
      <c r="C722" t="s">
        <v>3172</v>
      </c>
      <c r="D722" t="s">
        <v>713</v>
      </c>
      <c r="E722">
        <v>2352.2496830099999</v>
      </c>
      <c r="F722">
        <v>442.1</v>
      </c>
      <c r="G722">
        <v>-42.696377408047297</v>
      </c>
      <c r="H722">
        <f>(Table2[[#This Row],[1Y Return vs Nifty]]-AVERAGE(Table2[1Y Return vs Nifty]))/_xlfn.STDEV.P(Table2[1Y Return vs Nifty])</f>
        <v>-1.178882353978866</v>
      </c>
      <c r="I722">
        <v>-14.6447663235534</v>
      </c>
      <c r="J722">
        <f>(Table2[[#This Row],[1M Return vs Nifty]]-AVERAGE(Table2[1M Return vs Nifty]))/_xlfn.STDEV.P(Table2[1M Return vs Nifty])</f>
        <v>-1.2745732798468148</v>
      </c>
      <c r="K722">
        <v>-6.2160816476263303</v>
      </c>
      <c r="L722">
        <f>(Table2[[#This Row],[6M Return vs Nifty]]-AVERAGE(Table2[6M Return vs Nifty]))/_xlfn.STDEV.P(Table2[6M Return vs Nifty])</f>
        <v>-0.77431393917585423</v>
      </c>
      <c r="M722">
        <v>-5.3045110530401596</v>
      </c>
      <c r="N722">
        <f>(Table2[[#This Row],[1W Return vs Nifty]]-AVERAGE(Table2[1W Return vs Nifty]))/_xlfn.STDEV.P(Table2[1W Return vs Nifty])</f>
        <v>-0.6190197586423275</v>
      </c>
      <c r="O722">
        <v>455.93</v>
      </c>
      <c r="P722">
        <v>466.63497765227697</v>
      </c>
      <c r="Q722">
        <v>480.965202479384</v>
      </c>
      <c r="R722">
        <v>35.4743371699861</v>
      </c>
      <c r="S722" s="1">
        <f>(Table2[[#This Row],[Close Price]]-Table2[[#This Row],[20D EMA]])/Table2[[#This Row],[20D EMA]]</f>
        <v>-3.0333603842695116E-2</v>
      </c>
      <c r="T722" s="1">
        <f>(Table2[[#This Row],[Close Price]]-Table2[[#This Row],[50D EMA]])/Table2[[#This Row],[50D EMA]]</f>
        <v>-5.2578522458210826E-2</v>
      </c>
      <c r="U722" s="1">
        <f>(Table2[[#This Row],[Close Price]]-Table2[[#This Row],[200D EMA]])/Table2[[#This Row],[200D EMA]]</f>
        <v>-8.0806682643636552E-2</v>
      </c>
      <c r="V722">
        <v>0.43182063776048202</v>
      </c>
      <c r="W722">
        <v>441.3</v>
      </c>
      <c r="X722">
        <v>450</v>
      </c>
      <c r="Y722">
        <v>441.3</v>
      </c>
      <c r="Z722">
        <v>462.75</v>
      </c>
      <c r="AA722">
        <v>441</v>
      </c>
      <c r="AB722">
        <v>470</v>
      </c>
      <c r="AC722" s="1">
        <f>(Table2[[#This Row],[Close Price]]/Table2[[#This Row],[Day Low]])-1</f>
        <v>1.8128257421254901E-3</v>
      </c>
      <c r="AD722" s="1">
        <f>(Table2[[#This Row],[Day High]]/Table2[[#This Row],[Close Price]])-1</f>
        <v>1.7869260348337468E-2</v>
      </c>
      <c r="AE722" s="1">
        <f>(Table2[[#This Row],[Close Price]]/Table2[[#This Row],[Current Week Low]])-1</f>
        <v>1.8128257421254901E-3</v>
      </c>
      <c r="AF722" s="1">
        <f>(Table2[[#This Row],[Current Week High]]/Table2[[#This Row],[Close Price]])-1</f>
        <v>4.6708889391540387E-2</v>
      </c>
      <c r="AG722" s="1">
        <f>(Table2[[#This Row],[Close Price]]/Table2[[#This Row],[Current Month Low]])-1</f>
        <v>2.4943310657596918E-3</v>
      </c>
      <c r="AH722" s="1">
        <f>(Table2[[#This Row],[Current Month High]]/Table2[[#This Row],[Close Price]])-1</f>
        <v>6.3107894141596788E-2</v>
      </c>
      <c r="AI722">
        <v>29.925356254241098</v>
      </c>
      <c r="AJ722">
        <v>13.621177075301899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-0.22</v>
      </c>
      <c r="AM722" t="s">
        <v>3227</v>
      </c>
      <c r="AN722">
        <v>-1.96</v>
      </c>
      <c r="AO722" t="s">
        <v>3227</v>
      </c>
      <c r="AP722">
        <v>-0.11041599567039</v>
      </c>
      <c r="AQ722">
        <f>(Table2[[#This Row],[Sharpe Ratio]]-AVERAGE(Table2[Sharpe Ratio]))/_xlfn.STDEV.P(Table2[Sharpe Ratio])</f>
        <v>-2.0199796326063053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706</v>
      </c>
      <c r="AT722">
        <f>_xlfn.RANK.AVG(Table2[[#This Row],[6M Return vs Nifty Z-Score]],Table2[6M Return vs Nifty Z-Score])</f>
        <v>588</v>
      </c>
      <c r="AU722">
        <f>_xlfn.RANK.AVG(Table2[[#This Row],[Sharpe Ratio Z-Score]],Table2[Sharpe Ratio Z-Score])</f>
        <v>729</v>
      </c>
      <c r="AV722">
        <f>(Table2[[#This Row],[Rank 1Y]]+Table2[[#This Row],[Rank 6M]]+Table2[[#This Row],[Rank Sharpe]])/3</f>
        <v>674.33333333333337</v>
      </c>
    </row>
    <row r="723" spans="1:48" x14ac:dyDescent="0.3">
      <c r="A723" t="s">
        <v>2078</v>
      </c>
      <c r="B723" t="s">
        <v>2079</v>
      </c>
      <c r="C723" t="s">
        <v>3168</v>
      </c>
      <c r="D723" t="s">
        <v>51</v>
      </c>
      <c r="E723">
        <v>3108.1053504000001</v>
      </c>
      <c r="F723">
        <v>308.8</v>
      </c>
      <c r="G723">
        <v>-74.549952524654202</v>
      </c>
      <c r="H723">
        <f>(Table2[[#This Row],[1Y Return vs Nifty]]-AVERAGE(Table2[1Y Return vs Nifty]))/_xlfn.STDEV.P(Table2[1Y Return vs Nifty])</f>
        <v>-1.7027477831639091</v>
      </c>
      <c r="I723">
        <v>-4.7666065928338801</v>
      </c>
      <c r="J723">
        <f>(Table2[[#This Row],[1M Return vs Nifty]]-AVERAGE(Table2[1M Return vs Nifty]))/_xlfn.STDEV.P(Table2[1M Return vs Nifty])</f>
        <v>-0.3304980620681659</v>
      </c>
      <c r="K723">
        <v>-47.070989159467302</v>
      </c>
      <c r="L723">
        <f>(Table2[[#This Row],[6M Return vs Nifty]]-AVERAGE(Table2[6M Return vs Nifty]))/_xlfn.STDEV.P(Table2[6M Return vs Nifty])</f>
        <v>-1.9332763439371836</v>
      </c>
      <c r="M723">
        <v>-4.2544495623276202</v>
      </c>
      <c r="N723">
        <f>(Table2[[#This Row],[1W Return vs Nifty]]-AVERAGE(Table2[1W Return vs Nifty]))/_xlfn.STDEV.P(Table2[1W Return vs Nifty])</f>
        <v>-0.36845053967072772</v>
      </c>
      <c r="O723">
        <v>317.51</v>
      </c>
      <c r="P723">
        <v>356.27215863510401</v>
      </c>
      <c r="Q723">
        <v>450.306522476022</v>
      </c>
      <c r="R723">
        <v>43.300186120390997</v>
      </c>
      <c r="S723" s="1">
        <f>(Table2[[#This Row],[Close Price]]-Table2[[#This Row],[20D EMA]])/Table2[[#This Row],[20D EMA]]</f>
        <v>-2.7432206859626405E-2</v>
      </c>
      <c r="T723" s="1">
        <f>(Table2[[#This Row],[Close Price]]-Table2[[#This Row],[50D EMA]])/Table2[[#This Row],[50D EMA]]</f>
        <v>-0.13324689421977892</v>
      </c>
      <c r="U723" s="1">
        <f>(Table2[[#This Row],[Close Price]]-Table2[[#This Row],[200D EMA]])/Table2[[#This Row],[200D EMA]]</f>
        <v>-0.31424488745564849</v>
      </c>
      <c r="V723">
        <v>0.50579005016723799</v>
      </c>
      <c r="W723">
        <v>308.05</v>
      </c>
      <c r="X723">
        <v>314.5</v>
      </c>
      <c r="Y723">
        <v>306</v>
      </c>
      <c r="Z723">
        <v>319.5</v>
      </c>
      <c r="AA723">
        <v>306</v>
      </c>
      <c r="AB723">
        <v>325</v>
      </c>
      <c r="AC723" s="1">
        <f>(Table2[[#This Row],[Close Price]]/Table2[[#This Row],[Day Low]])-1</f>
        <v>2.4346696964778758E-3</v>
      </c>
      <c r="AD723" s="1">
        <f>(Table2[[#This Row],[Day High]]/Table2[[#This Row],[Close Price]])-1</f>
        <v>1.8458549222797993E-2</v>
      </c>
      <c r="AE723" s="1">
        <f>(Table2[[#This Row],[Close Price]]/Table2[[#This Row],[Current Week Low]])-1</f>
        <v>9.1503267973855884E-3</v>
      </c>
      <c r="AF723" s="1">
        <f>(Table2[[#This Row],[Current Week High]]/Table2[[#This Row],[Close Price]])-1</f>
        <v>3.4650259067357414E-2</v>
      </c>
      <c r="AG723" s="1">
        <f>(Table2[[#This Row],[Close Price]]/Table2[[#This Row],[Current Month Low]])-1</f>
        <v>9.1503267973855884E-3</v>
      </c>
      <c r="AH723" s="1">
        <f>(Table2[[#This Row],[Current Month High]]/Table2[[#This Row],[Close Price]])-1</f>
        <v>5.2461139896373021E-2</v>
      </c>
      <c r="AI723">
        <v>118.53950777202</v>
      </c>
      <c r="AJ723">
        <v>9.8150782361308799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-0.33</v>
      </c>
      <c r="AM723" t="s">
        <v>3227</v>
      </c>
      <c r="AN723">
        <v>-1.73</v>
      </c>
      <c r="AO723" t="s">
        <v>3227</v>
      </c>
      <c r="AQ723">
        <f>(Table2[[#This Row],[Sharpe Ratio]]-AVERAGE(Table2[Sharpe Ratio]))/_xlfn.STDEV.P(Table2[Sharpe Ratio])</f>
        <v>-0.73562862250492922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737</v>
      </c>
      <c r="AT723">
        <f>_xlfn.RANK.AVG(Table2[[#This Row],[6M Return vs Nifty Z-Score]],Table2[6M Return vs Nifty Z-Score])</f>
        <v>736</v>
      </c>
      <c r="AU723">
        <f>_xlfn.RANK.AVG(Table2[[#This Row],[Sharpe Ratio Z-Score]],Table2[Sharpe Ratio Z-Score])</f>
        <v>551.5</v>
      </c>
      <c r="AV723">
        <f>(Table2[[#This Row],[Rank 1Y]]+Table2[[#This Row],[Rank 6M]]+Table2[[#This Row],[Rank Sharpe]])/3</f>
        <v>674.83333333333337</v>
      </c>
    </row>
    <row r="724" spans="1:48" x14ac:dyDescent="0.3">
      <c r="A724" t="s">
        <v>1353</v>
      </c>
      <c r="B724" t="s">
        <v>1354</v>
      </c>
      <c r="C724" t="s">
        <v>3177</v>
      </c>
      <c r="D724" t="s">
        <v>124</v>
      </c>
      <c r="E724">
        <v>8453.1715094499996</v>
      </c>
      <c r="F724">
        <v>707.65</v>
      </c>
      <c r="G724">
        <v>-38.645904060986297</v>
      </c>
      <c r="H724">
        <f>(Table2[[#This Row],[1Y Return vs Nifty]]-AVERAGE(Table2[1Y Return vs Nifty]))/_xlfn.STDEV.P(Table2[1Y Return vs Nifty])</f>
        <v>-1.1122680744013616</v>
      </c>
      <c r="I724">
        <v>5.0044015586430399</v>
      </c>
      <c r="J724">
        <f>(Table2[[#This Row],[1M Return vs Nifty]]-AVERAGE(Table2[1M Return vs Nifty]))/_xlfn.STDEV.P(Table2[1M Return vs Nifty])</f>
        <v>0.60333646784286388</v>
      </c>
      <c r="K724">
        <v>-8.8953252375909795</v>
      </c>
      <c r="L724">
        <f>(Table2[[#This Row],[6M Return vs Nifty]]-AVERAGE(Table2[6M Return vs Nifty]))/_xlfn.STDEV.P(Table2[6M Return vs Nifty])</f>
        <v>-0.850318091016532</v>
      </c>
      <c r="M724">
        <v>-4.5048196094758701</v>
      </c>
      <c r="N724">
        <f>(Table2[[#This Row],[1W Return vs Nifty]]-AVERAGE(Table2[1W Return vs Nifty]))/_xlfn.STDEV.P(Table2[1W Return vs Nifty])</f>
        <v>-0.4281946858209208</v>
      </c>
      <c r="O724">
        <v>694.23</v>
      </c>
      <c r="P724">
        <v>682.539025145761</v>
      </c>
      <c r="Q724">
        <v>702.56036088008102</v>
      </c>
      <c r="R724">
        <v>56.386614934884797</v>
      </c>
      <c r="S724" s="1">
        <f>(Table2[[#This Row],[Close Price]]-Table2[[#This Row],[20D EMA]])/Table2[[#This Row],[20D EMA]]</f>
        <v>1.9330769341572619E-2</v>
      </c>
      <c r="T724" s="1">
        <f>(Table2[[#This Row],[Close Price]]-Table2[[#This Row],[50D EMA]])/Table2[[#This Row],[50D EMA]]</f>
        <v>3.6790533477373474E-2</v>
      </c>
      <c r="U724" s="1">
        <f>(Table2[[#This Row],[Close Price]]-Table2[[#This Row],[200D EMA]])/Table2[[#This Row],[200D EMA]]</f>
        <v>7.2444154314987028E-3</v>
      </c>
      <c r="V724">
        <v>0.81349309245679402</v>
      </c>
      <c r="W724">
        <v>701.45</v>
      </c>
      <c r="X724">
        <v>718</v>
      </c>
      <c r="Y724">
        <v>699</v>
      </c>
      <c r="Z724">
        <v>745</v>
      </c>
      <c r="AA724">
        <v>675</v>
      </c>
      <c r="AB724">
        <v>745</v>
      </c>
      <c r="AC724" s="1">
        <f>(Table2[[#This Row],[Close Price]]/Table2[[#This Row],[Day Low]])-1</f>
        <v>8.8388338441798275E-3</v>
      </c>
      <c r="AD724" s="1">
        <f>(Table2[[#This Row],[Day High]]/Table2[[#This Row],[Close Price]])-1</f>
        <v>1.4625874372924397E-2</v>
      </c>
      <c r="AE724" s="1">
        <f>(Table2[[#This Row],[Close Price]]/Table2[[#This Row],[Current Week Low]])-1</f>
        <v>1.2374821173104511E-2</v>
      </c>
      <c r="AF724" s="1">
        <f>(Table2[[#This Row],[Current Week High]]/Table2[[#This Row],[Close Price]])-1</f>
        <v>5.2780329258814485E-2</v>
      </c>
      <c r="AG724" s="1">
        <f>(Table2[[#This Row],[Close Price]]/Table2[[#This Row],[Current Month Low]])-1</f>
        <v>4.8370370370370397E-2</v>
      </c>
      <c r="AH724" s="1">
        <f>(Table2[[#This Row],[Current Month High]]/Table2[[#This Row],[Close Price]])-1</f>
        <v>5.2780329258814485E-2</v>
      </c>
      <c r="AI724">
        <v>19.974563696742699</v>
      </c>
      <c r="AJ724">
        <v>18.217507517540898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-0.14000000000000001</v>
      </c>
      <c r="AM724" t="s">
        <v>3227</v>
      </c>
      <c r="AN724">
        <v>7.55</v>
      </c>
      <c r="AO724" t="s">
        <v>3226</v>
      </c>
      <c r="AP724">
        <v>-9.6001054933272004E-2</v>
      </c>
      <c r="AQ724">
        <f>(Table2[[#This Row],[Sharpe Ratio]]-AVERAGE(Table2[Sharpe Ratio]))/_xlfn.STDEV.P(Table2[Sharpe Ratio])</f>
        <v>-1.8523060669796745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697</v>
      </c>
      <c r="AT724">
        <f>_xlfn.RANK.AVG(Table2[[#This Row],[6M Return vs Nifty Z-Score]],Table2[6M Return vs Nifty Z-Score])</f>
        <v>611</v>
      </c>
      <c r="AU724">
        <f>_xlfn.RANK.AVG(Table2[[#This Row],[Sharpe Ratio Z-Score]],Table2[Sharpe Ratio Z-Score])</f>
        <v>719</v>
      </c>
      <c r="AV724">
        <f>(Table2[[#This Row],[Rank 1Y]]+Table2[[#This Row],[Rank 6M]]+Table2[[#This Row],[Rank Sharpe]])/3</f>
        <v>675.66666666666663</v>
      </c>
    </row>
    <row r="725" spans="1:48" x14ac:dyDescent="0.3">
      <c r="A725" t="s">
        <v>634</v>
      </c>
      <c r="B725" t="s">
        <v>635</v>
      </c>
      <c r="C725" t="s">
        <v>3179</v>
      </c>
      <c r="D725" t="s">
        <v>417</v>
      </c>
      <c r="E725">
        <v>30599.926914420001</v>
      </c>
      <c r="F725">
        <v>413.8</v>
      </c>
      <c r="G725">
        <v>-30.141308570068599</v>
      </c>
      <c r="H725">
        <f>(Table2[[#This Row],[1Y Return vs Nifty]]-AVERAGE(Table2[1Y Return vs Nifty]))/_xlfn.STDEV.P(Table2[1Y Return vs Nifty])</f>
        <v>-0.97240108771037559</v>
      </c>
      <c r="I725">
        <v>-2.55535021837292</v>
      </c>
      <c r="J725">
        <f>(Table2[[#This Row],[1M Return vs Nifty]]-AVERAGE(Table2[1M Return vs Nifty]))/_xlfn.STDEV.P(Table2[1M Return vs Nifty])</f>
        <v>-0.1191639269466641</v>
      </c>
      <c r="K725">
        <v>-17.547768534006</v>
      </c>
      <c r="L725">
        <f>(Table2[[#This Row],[6M Return vs Nifty]]-AVERAGE(Table2[6M Return vs Nifty]))/_xlfn.STDEV.P(Table2[6M Return vs Nifty])</f>
        <v>-1.0957685668735102</v>
      </c>
      <c r="M725">
        <v>-2.7301144718081098</v>
      </c>
      <c r="N725">
        <f>(Table2[[#This Row],[1W Return vs Nifty]]-AVERAGE(Table2[1W Return vs Nifty]))/_xlfn.STDEV.P(Table2[1W Return vs Nifty])</f>
        <v>-4.7085526911878851E-3</v>
      </c>
      <c r="O725">
        <v>415.89</v>
      </c>
      <c r="P725">
        <v>412.180868924386</v>
      </c>
      <c r="Q725">
        <v>415.85279696710199</v>
      </c>
      <c r="R725">
        <v>46.4837743531928</v>
      </c>
      <c r="S725" s="1">
        <f>(Table2[[#This Row],[Close Price]]-Table2[[#This Row],[20D EMA]])/Table2[[#This Row],[20D EMA]]</f>
        <v>-5.0253672846184688E-3</v>
      </c>
      <c r="T725" s="1">
        <f>(Table2[[#This Row],[Close Price]]-Table2[[#This Row],[50D EMA]])/Table2[[#This Row],[50D EMA]]</f>
        <v>3.928205304237529E-3</v>
      </c>
      <c r="U725" s="1">
        <f>(Table2[[#This Row],[Close Price]]-Table2[[#This Row],[200D EMA]])/Table2[[#This Row],[200D EMA]]</f>
        <v>-4.9363548401584502E-3</v>
      </c>
      <c r="V725">
        <v>0.47712277271282999</v>
      </c>
      <c r="W725">
        <v>412</v>
      </c>
      <c r="X725">
        <v>422.75</v>
      </c>
      <c r="Y725">
        <v>398.5</v>
      </c>
      <c r="Z725">
        <v>422.75</v>
      </c>
      <c r="AA725">
        <v>398.5</v>
      </c>
      <c r="AB725">
        <v>427.7</v>
      </c>
      <c r="AC725" s="1">
        <f>(Table2[[#This Row],[Close Price]]/Table2[[#This Row],[Day Low]])-1</f>
        <v>4.3689320388349273E-3</v>
      </c>
      <c r="AD725" s="1">
        <f>(Table2[[#This Row],[Day High]]/Table2[[#This Row],[Close Price]])-1</f>
        <v>2.1628806186563487E-2</v>
      </c>
      <c r="AE725" s="1">
        <f>(Table2[[#This Row],[Close Price]]/Table2[[#This Row],[Current Week Low]])-1</f>
        <v>3.8393977415307479E-2</v>
      </c>
      <c r="AF725" s="1">
        <f>(Table2[[#This Row],[Current Week High]]/Table2[[#This Row],[Close Price]])-1</f>
        <v>2.1628806186563487E-2</v>
      </c>
      <c r="AG725" s="1">
        <f>(Table2[[#This Row],[Close Price]]/Table2[[#This Row],[Current Month Low]])-1</f>
        <v>3.8393977415307479E-2</v>
      </c>
      <c r="AH725" s="1">
        <f>(Table2[[#This Row],[Current Month High]]/Table2[[#This Row],[Close Price]])-1</f>
        <v>3.3591106814886418E-2</v>
      </c>
      <c r="AI725">
        <v>17.9313678105364</v>
      </c>
      <c r="AJ725">
        <v>16.826651609260299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0</v>
      </c>
      <c r="AM725" t="s">
        <v>3228</v>
      </c>
      <c r="AN725">
        <v>-1.72</v>
      </c>
      <c r="AO725" t="s">
        <v>3227</v>
      </c>
      <c r="AP725">
        <v>-7.2742504917760006E-2</v>
      </c>
      <c r="AQ725">
        <f>(Table2[[#This Row],[Sharpe Ratio]]-AVERAGE(Table2[Sharpe Ratio]))/_xlfn.STDEV.P(Table2[Sharpe Ratio])</f>
        <v>-1.5817642670842178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662</v>
      </c>
      <c r="AT725">
        <f>_xlfn.RANK.AVG(Table2[[#This Row],[6M Return vs Nifty Z-Score]],Table2[6M Return vs Nifty Z-Score])</f>
        <v>685</v>
      </c>
      <c r="AU725">
        <f>_xlfn.RANK.AVG(Table2[[#This Row],[Sharpe Ratio Z-Score]],Table2[Sharpe Ratio Z-Score])</f>
        <v>698</v>
      </c>
      <c r="AV725">
        <f>(Table2[[#This Row],[Rank 1Y]]+Table2[[#This Row],[Rank 6M]]+Table2[[#This Row],[Rank Sharpe]])/3</f>
        <v>681.66666666666663</v>
      </c>
    </row>
    <row r="726" spans="1:48" x14ac:dyDescent="0.3">
      <c r="A726" t="s">
        <v>1089</v>
      </c>
      <c r="B726" t="s">
        <v>1090</v>
      </c>
      <c r="C726" t="s">
        <v>3167</v>
      </c>
      <c r="D726" t="s">
        <v>21</v>
      </c>
      <c r="E726">
        <v>12275.17185312</v>
      </c>
      <c r="F726">
        <v>820.8</v>
      </c>
      <c r="G726">
        <v>-36.635390885997303</v>
      </c>
      <c r="H726">
        <f>(Table2[[#This Row],[1Y Return vs Nifty]]-AVERAGE(Table2[1Y Return vs Nifty]))/_xlfn.STDEV.P(Table2[1Y Return vs Nifty])</f>
        <v>-1.0792030779781283</v>
      </c>
      <c r="I726">
        <v>3.3297054257707099</v>
      </c>
      <c r="J726">
        <f>(Table2[[#This Row],[1M Return vs Nifty]]-AVERAGE(Table2[1M Return vs Nifty]))/_xlfn.STDEV.P(Table2[1M Return vs Nifty])</f>
        <v>0.44328245379025411</v>
      </c>
      <c r="K726">
        <v>-10.728335362135301</v>
      </c>
      <c r="L726">
        <f>(Table2[[#This Row],[6M Return vs Nifty]]-AVERAGE(Table2[6M Return vs Nifty]))/_xlfn.STDEV.P(Table2[6M Return vs Nifty])</f>
        <v>-0.90231649099523814</v>
      </c>
      <c r="M726">
        <v>-0.33553442477206602</v>
      </c>
      <c r="N726">
        <f>(Table2[[#This Row],[1W Return vs Nifty]]-AVERAGE(Table2[1W Return vs Nifty]))/_xlfn.STDEV.P(Table2[1W Return vs Nifty])</f>
        <v>0.56669422462964436</v>
      </c>
      <c r="O726">
        <v>805.59</v>
      </c>
      <c r="P726">
        <v>807.00693159359503</v>
      </c>
      <c r="Q726">
        <v>830.77780174082204</v>
      </c>
      <c r="R726">
        <v>64.6262776581612</v>
      </c>
      <c r="S726" s="1">
        <f>(Table2[[#This Row],[Close Price]]-Table2[[#This Row],[20D EMA]])/Table2[[#This Row],[20D EMA]]</f>
        <v>1.8880572003128045E-2</v>
      </c>
      <c r="T726" s="1">
        <f>(Table2[[#This Row],[Close Price]]-Table2[[#This Row],[50D EMA]])/Table2[[#This Row],[50D EMA]]</f>
        <v>1.7091635606112803E-2</v>
      </c>
      <c r="U726" s="1">
        <f>(Table2[[#This Row],[Close Price]]-Table2[[#This Row],[200D EMA]])/Table2[[#This Row],[200D EMA]]</f>
        <v>-1.2010193002165536E-2</v>
      </c>
      <c r="V726">
        <v>0.52540579972018797</v>
      </c>
      <c r="W726">
        <v>820</v>
      </c>
      <c r="X726">
        <v>826.8</v>
      </c>
      <c r="Y726">
        <v>794.6</v>
      </c>
      <c r="Z726">
        <v>833</v>
      </c>
      <c r="AA726">
        <v>792</v>
      </c>
      <c r="AB726">
        <v>833</v>
      </c>
      <c r="AC726" s="1">
        <f>(Table2[[#This Row],[Close Price]]/Table2[[#This Row],[Day Low]])-1</f>
        <v>9.7560975609756184E-4</v>
      </c>
      <c r="AD726" s="1">
        <f>(Table2[[#This Row],[Day High]]/Table2[[#This Row],[Close Price]])-1</f>
        <v>7.309941520467822E-3</v>
      </c>
      <c r="AE726" s="1">
        <f>(Table2[[#This Row],[Close Price]]/Table2[[#This Row],[Current Week Low]])-1</f>
        <v>3.2972564812484118E-2</v>
      </c>
      <c r="AF726" s="1">
        <f>(Table2[[#This Row],[Current Week High]]/Table2[[#This Row],[Close Price]])-1</f>
        <v>1.4863547758284579E-2</v>
      </c>
      <c r="AG726" s="1">
        <f>(Table2[[#This Row],[Close Price]]/Table2[[#This Row],[Current Month Low]])-1</f>
        <v>3.6363636363636376E-2</v>
      </c>
      <c r="AH726" s="1">
        <f>(Table2[[#This Row],[Current Month High]]/Table2[[#This Row],[Close Price]])-1</f>
        <v>1.4863547758284579E-2</v>
      </c>
      <c r="AI726">
        <v>17.933723196881001</v>
      </c>
      <c r="AJ726">
        <v>10.769230769230701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-0.19</v>
      </c>
      <c r="AM726" t="s">
        <v>3227</v>
      </c>
      <c r="AN726">
        <v>1.03</v>
      </c>
      <c r="AO726" t="s">
        <v>3226</v>
      </c>
      <c r="AP726">
        <v>-0.15305597335811999</v>
      </c>
      <c r="AQ726">
        <f>(Table2[[#This Row],[Sharpe Ratio]]-AVERAGE(Table2[Sharpe Ratio]))/_xlfn.STDEV.P(Table2[Sharpe Ratio])</f>
        <v>-2.5159648209971057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683</v>
      </c>
      <c r="AT726">
        <f>_xlfn.RANK.AVG(Table2[[#This Row],[6M Return vs Nifty Z-Score]],Table2[6M Return vs Nifty Z-Score])</f>
        <v>626</v>
      </c>
      <c r="AU726">
        <f>_xlfn.RANK.AVG(Table2[[#This Row],[Sharpe Ratio Z-Score]],Table2[Sharpe Ratio Z-Score])</f>
        <v>738</v>
      </c>
      <c r="AV726">
        <f>(Table2[[#This Row],[Rank 1Y]]+Table2[[#This Row],[Rank 6M]]+Table2[[#This Row],[Rank Sharpe]])/3</f>
        <v>682.33333333333337</v>
      </c>
    </row>
    <row r="727" spans="1:48" x14ac:dyDescent="0.3">
      <c r="A727" t="s">
        <v>1469</v>
      </c>
      <c r="B727" t="s">
        <v>1470</v>
      </c>
      <c r="C727" t="s">
        <v>3172</v>
      </c>
      <c r="D727" t="s">
        <v>54</v>
      </c>
      <c r="E727">
        <v>7336.1350183280001</v>
      </c>
      <c r="F727">
        <v>226.06</v>
      </c>
      <c r="G727">
        <v>-34.445999975694797</v>
      </c>
      <c r="H727">
        <f>(Table2[[#This Row],[1Y Return vs Nifty]]-AVERAGE(Table2[1Y Return vs Nifty]))/_xlfn.STDEV.P(Table2[1Y Return vs Nifty])</f>
        <v>-1.043196249712202</v>
      </c>
      <c r="I727">
        <v>-0.95132645445397401</v>
      </c>
      <c r="J727">
        <f>(Table2[[#This Row],[1M Return vs Nifty]]-AVERAGE(Table2[1M Return vs Nifty]))/_xlfn.STDEV.P(Table2[1M Return vs Nifty])</f>
        <v>3.4135789349136775E-2</v>
      </c>
      <c r="K727">
        <v>-51.999907361253598</v>
      </c>
      <c r="L727">
        <f>(Table2[[#This Row],[6M Return vs Nifty]]-AVERAGE(Table2[6M Return vs Nifty]))/_xlfn.STDEV.P(Table2[6M Return vs Nifty])</f>
        <v>-2.0730987359070716</v>
      </c>
      <c r="M727">
        <v>-3.6189215333895</v>
      </c>
      <c r="N727">
        <f>(Table2[[#This Row],[1W Return vs Nifty]]-AVERAGE(Table2[1W Return vs Nifty]))/_xlfn.STDEV.P(Table2[1W Return vs Nifty])</f>
        <v>-0.21679869522728737</v>
      </c>
      <c r="O727">
        <v>224.97</v>
      </c>
      <c r="P727">
        <v>227.93443666471799</v>
      </c>
      <c r="Q727">
        <v>257.01815498513099</v>
      </c>
      <c r="R727">
        <v>51.478241152499201</v>
      </c>
      <c r="S727" s="1">
        <f>(Table2[[#This Row],[Close Price]]-Table2[[#This Row],[20D EMA]])/Table2[[#This Row],[20D EMA]]</f>
        <v>4.8450904565053273E-3</v>
      </c>
      <c r="T727" s="1">
        <f>(Table2[[#This Row],[Close Price]]-Table2[[#This Row],[50D EMA]])/Table2[[#This Row],[50D EMA]]</f>
        <v>-8.2235782014597816E-3</v>
      </c>
      <c r="U727" s="1">
        <f>(Table2[[#This Row],[Close Price]]-Table2[[#This Row],[200D EMA]])/Table2[[#This Row],[200D EMA]]</f>
        <v>-0.12045123811165005</v>
      </c>
      <c r="V727">
        <v>0.90669957715031002</v>
      </c>
      <c r="W727">
        <v>225</v>
      </c>
      <c r="X727">
        <v>230.8</v>
      </c>
      <c r="Y727">
        <v>221.1</v>
      </c>
      <c r="Z727">
        <v>236</v>
      </c>
      <c r="AA727">
        <v>219.79</v>
      </c>
      <c r="AB727">
        <v>236</v>
      </c>
      <c r="AC727" s="1">
        <f>(Table2[[#This Row],[Close Price]]/Table2[[#This Row],[Day Low]])-1</f>
        <v>4.7111111111111104E-3</v>
      </c>
      <c r="AD727" s="1">
        <f>(Table2[[#This Row],[Day High]]/Table2[[#This Row],[Close Price]])-1</f>
        <v>2.0967884632398626E-2</v>
      </c>
      <c r="AE727" s="1">
        <f>(Table2[[#This Row],[Close Price]]/Table2[[#This Row],[Current Week Low]])-1</f>
        <v>2.2433288104929838E-2</v>
      </c>
      <c r="AF727" s="1">
        <f>(Table2[[#This Row],[Current Week High]]/Table2[[#This Row],[Close Price]])-1</f>
        <v>4.3970627267097218E-2</v>
      </c>
      <c r="AG727" s="1">
        <f>(Table2[[#This Row],[Close Price]]/Table2[[#This Row],[Current Month Low]])-1</f>
        <v>2.8527230538241133E-2</v>
      </c>
      <c r="AH727" s="1">
        <f>(Table2[[#This Row],[Current Month High]]/Table2[[#This Row],[Close Price]])-1</f>
        <v>4.3970627267097218E-2</v>
      </c>
      <c r="AI727">
        <v>109.14801380164501</v>
      </c>
      <c r="AJ727">
        <v>15.2779194288628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-0.24</v>
      </c>
      <c r="AM727" t="s">
        <v>3227</v>
      </c>
      <c r="AN727">
        <v>-1.4</v>
      </c>
      <c r="AO727" t="s">
        <v>3227</v>
      </c>
      <c r="AP727">
        <v>-2.6673606513789999E-2</v>
      </c>
      <c r="AQ727">
        <f>(Table2[[#This Row],[Sharpe Ratio]]-AVERAGE(Table2[Sharpe Ratio]))/_xlfn.STDEV.P(Table2[Sharpe Ratio])</f>
        <v>-1.0458941167481677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678</v>
      </c>
      <c r="AT727">
        <f>_xlfn.RANK.AVG(Table2[[#This Row],[6M Return vs Nifty Z-Score]],Table2[6M Return vs Nifty Z-Score])</f>
        <v>737</v>
      </c>
      <c r="AU727">
        <f>_xlfn.RANK.AVG(Table2[[#This Row],[Sharpe Ratio Z-Score]],Table2[Sharpe Ratio Z-Score])</f>
        <v>634</v>
      </c>
      <c r="AV727">
        <f>(Table2[[#This Row],[Rank 1Y]]+Table2[[#This Row],[Rank 6M]]+Table2[[#This Row],[Rank Sharpe]])/3</f>
        <v>683</v>
      </c>
    </row>
    <row r="728" spans="1:48" x14ac:dyDescent="0.3">
      <c r="A728" t="s">
        <v>1828</v>
      </c>
      <c r="B728" t="s">
        <v>1829</v>
      </c>
      <c r="C728" t="s">
        <v>3168</v>
      </c>
      <c r="D728" t="s">
        <v>51</v>
      </c>
      <c r="E728">
        <v>4279.3782171599996</v>
      </c>
      <c r="F728">
        <v>600.15</v>
      </c>
      <c r="G728">
        <v>-47.673380094560898</v>
      </c>
      <c r="H728">
        <f>(Table2[[#This Row],[1Y Return vs Nifty]]-AVERAGE(Table2[1Y Return vs Nifty]))/_xlfn.STDEV.P(Table2[1Y Return vs Nifty])</f>
        <v>-1.2607343796582771</v>
      </c>
      <c r="I728">
        <v>-6.9722591987152196</v>
      </c>
      <c r="J728">
        <f>(Table2[[#This Row],[1M Return vs Nifty]]-AVERAGE(Table2[1M Return vs Nifty]))/_xlfn.STDEV.P(Table2[1M Return vs Nifty])</f>
        <v>-0.54129663396874361</v>
      </c>
      <c r="K728">
        <v>-43.796914748742701</v>
      </c>
      <c r="L728">
        <f>(Table2[[#This Row],[6M Return vs Nifty]]-AVERAGE(Table2[6M Return vs Nifty]))/_xlfn.STDEV.P(Table2[6M Return vs Nifty])</f>
        <v>-1.8403981713132183</v>
      </c>
      <c r="M728">
        <v>-4.1650088660881099</v>
      </c>
      <c r="N728">
        <f>(Table2[[#This Row],[1W Return vs Nifty]]-AVERAGE(Table2[1W Return vs Nifty]))/_xlfn.STDEV.P(Table2[1W Return vs Nifty])</f>
        <v>-0.34710789869281439</v>
      </c>
      <c r="O728">
        <v>615.03</v>
      </c>
      <c r="P728">
        <v>650.16677231917504</v>
      </c>
      <c r="Q728">
        <v>765.63095204993897</v>
      </c>
      <c r="R728">
        <v>36.034023036670099</v>
      </c>
      <c r="S728" s="1">
        <f>(Table2[[#This Row],[Close Price]]-Table2[[#This Row],[20D EMA]])/Table2[[#This Row],[20D EMA]]</f>
        <v>-2.4193941758938582E-2</v>
      </c>
      <c r="T728" s="1">
        <f>(Table2[[#This Row],[Close Price]]-Table2[[#This Row],[50D EMA]])/Table2[[#This Row],[50D EMA]]</f>
        <v>-7.6929142565626524E-2</v>
      </c>
      <c r="U728" s="1">
        <f>(Table2[[#This Row],[Close Price]]-Table2[[#This Row],[200D EMA]])/Table2[[#This Row],[200D EMA]]</f>
        <v>-0.21613670608126792</v>
      </c>
      <c r="V728">
        <v>0.587920351346646</v>
      </c>
      <c r="W728">
        <v>597</v>
      </c>
      <c r="X728">
        <v>606.20000000000005</v>
      </c>
      <c r="Y728">
        <v>597</v>
      </c>
      <c r="Z728">
        <v>621.20000000000005</v>
      </c>
      <c r="AA728">
        <v>597</v>
      </c>
      <c r="AB728">
        <v>636.29999999999995</v>
      </c>
      <c r="AC728" s="1">
        <f>(Table2[[#This Row],[Close Price]]/Table2[[#This Row],[Day Low]])-1</f>
        <v>5.2763819095476006E-3</v>
      </c>
      <c r="AD728" s="1">
        <f>(Table2[[#This Row],[Day High]]/Table2[[#This Row],[Close Price]])-1</f>
        <v>1.0080813130050936E-2</v>
      </c>
      <c r="AE728" s="1">
        <f>(Table2[[#This Row],[Close Price]]/Table2[[#This Row],[Current Week Low]])-1</f>
        <v>5.2763819095476006E-3</v>
      </c>
      <c r="AF728" s="1">
        <f>(Table2[[#This Row],[Current Week High]]/Table2[[#This Row],[Close Price]])-1</f>
        <v>3.5074564692160415E-2</v>
      </c>
      <c r="AG728" s="1">
        <f>(Table2[[#This Row],[Close Price]]/Table2[[#This Row],[Current Month Low]])-1</f>
        <v>5.2763819095476006E-3</v>
      </c>
      <c r="AH728" s="1">
        <f>(Table2[[#This Row],[Current Month High]]/Table2[[#This Row],[Close Price]])-1</f>
        <v>6.0234941264683872E-2</v>
      </c>
      <c r="AI728">
        <v>107.148212946763</v>
      </c>
      <c r="AJ728">
        <v>2.35354310565361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-0.18</v>
      </c>
      <c r="AM728" t="s">
        <v>3227</v>
      </c>
      <c r="AN728">
        <v>-3.35</v>
      </c>
      <c r="AO728" t="s">
        <v>3227</v>
      </c>
      <c r="AP728">
        <v>-1.2783040803994001E-2</v>
      </c>
      <c r="AQ728">
        <f>(Table2[[#This Row],[Sharpe Ratio]]-AVERAGE(Table2[Sharpe Ratio]))/_xlfn.STDEV.P(Table2[Sharpe Ratio])</f>
        <v>-0.8843200441517256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714</v>
      </c>
      <c r="AT728">
        <f>_xlfn.RANK.AVG(Table2[[#This Row],[6M Return vs Nifty Z-Score]],Table2[6M Return vs Nifty Z-Score])</f>
        <v>735</v>
      </c>
      <c r="AU728">
        <f>_xlfn.RANK.AVG(Table2[[#This Row],[Sharpe Ratio Z-Score]],Table2[Sharpe Ratio Z-Score])</f>
        <v>604</v>
      </c>
      <c r="AV728">
        <f>(Table2[[#This Row],[Rank 1Y]]+Table2[[#This Row],[Rank 6M]]+Table2[[#This Row],[Rank Sharpe]])/3</f>
        <v>684.33333333333337</v>
      </c>
    </row>
    <row r="729" spans="1:48" x14ac:dyDescent="0.3">
      <c r="A729" t="s">
        <v>1451</v>
      </c>
      <c r="B729" t="s">
        <v>1452</v>
      </c>
      <c r="C729" t="s">
        <v>3168</v>
      </c>
      <c r="D729" t="s">
        <v>24</v>
      </c>
      <c r="E729">
        <v>7556.5313848799997</v>
      </c>
      <c r="F729">
        <v>477.2</v>
      </c>
      <c r="G729">
        <v>-42.716371303783802</v>
      </c>
      <c r="H729">
        <f>(Table2[[#This Row],[1Y Return vs Nifty]]-AVERAGE(Table2[1Y Return vs Nifty]))/_xlfn.STDEV.P(Table2[1Y Return vs Nifty])</f>
        <v>-1.1792111745502694</v>
      </c>
      <c r="I729">
        <v>0.48962812599250999</v>
      </c>
      <c r="J729">
        <f>(Table2[[#This Row],[1M Return vs Nifty]]-AVERAGE(Table2[1M Return vs Nifty]))/_xlfn.STDEV.P(Table2[1M Return vs Nifty])</f>
        <v>0.1718506620003272</v>
      </c>
      <c r="K729">
        <v>-10.019640963426699</v>
      </c>
      <c r="L729">
        <f>(Table2[[#This Row],[6M Return vs Nifty]]-AVERAGE(Table2[6M Return vs Nifty]))/_xlfn.STDEV.P(Table2[6M Return vs Nifty])</f>
        <v>-0.88221241502027348</v>
      </c>
      <c r="M729">
        <v>-2.2604943197092799</v>
      </c>
      <c r="N729">
        <f>(Table2[[#This Row],[1W Return vs Nifty]]-AVERAGE(Table2[1W Return vs Nifty]))/_xlfn.STDEV.P(Table2[1W Return vs Nifty])</f>
        <v>0.10735379390994201</v>
      </c>
      <c r="O729">
        <v>470.8</v>
      </c>
      <c r="P729">
        <v>467.78865045259403</v>
      </c>
      <c r="Q729">
        <v>478.11115523173999</v>
      </c>
      <c r="R729">
        <v>56.591712832865802</v>
      </c>
      <c r="S729" s="1">
        <f>(Table2[[#This Row],[Close Price]]-Table2[[#This Row],[20D EMA]])/Table2[[#This Row],[20D EMA]]</f>
        <v>1.3593882752761209E-2</v>
      </c>
      <c r="T729" s="1">
        <f>(Table2[[#This Row],[Close Price]]-Table2[[#This Row],[50D EMA]])/Table2[[#This Row],[50D EMA]]</f>
        <v>2.0118806940485432E-2</v>
      </c>
      <c r="U729" s="1">
        <f>(Table2[[#This Row],[Close Price]]-Table2[[#This Row],[200D EMA]])/Table2[[#This Row],[200D EMA]]</f>
        <v>-1.905739328124149E-3</v>
      </c>
      <c r="V729">
        <v>0.77666645860239603</v>
      </c>
      <c r="W729">
        <v>474.1</v>
      </c>
      <c r="X729">
        <v>479.8</v>
      </c>
      <c r="Y729">
        <v>472.55</v>
      </c>
      <c r="Z729">
        <v>489</v>
      </c>
      <c r="AA729">
        <v>464</v>
      </c>
      <c r="AB729">
        <v>489</v>
      </c>
      <c r="AC729" s="1">
        <f>(Table2[[#This Row],[Close Price]]/Table2[[#This Row],[Day Low]])-1</f>
        <v>6.5387049145748666E-3</v>
      </c>
      <c r="AD729" s="1">
        <f>(Table2[[#This Row],[Day High]]/Table2[[#This Row],[Close Price]])-1</f>
        <v>5.4484492875104262E-3</v>
      </c>
      <c r="AE729" s="1">
        <f>(Table2[[#This Row],[Close Price]]/Table2[[#This Row],[Current Week Low]])-1</f>
        <v>9.8402285472436457E-3</v>
      </c>
      <c r="AF729" s="1">
        <f>(Table2[[#This Row],[Current Week High]]/Table2[[#This Row],[Close Price]])-1</f>
        <v>2.4727577535624601E-2</v>
      </c>
      <c r="AG729" s="1">
        <f>(Table2[[#This Row],[Close Price]]/Table2[[#This Row],[Current Month Low]])-1</f>
        <v>2.8448275862068995E-2</v>
      </c>
      <c r="AH729" s="1">
        <f>(Table2[[#This Row],[Current Month High]]/Table2[[#This Row],[Close Price]])-1</f>
        <v>2.4727577535624601E-2</v>
      </c>
      <c r="AI729">
        <v>25.733445096395599</v>
      </c>
      <c r="AJ729">
        <v>8.9373359205570093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0.02</v>
      </c>
      <c r="AM729" t="s">
        <v>3226</v>
      </c>
      <c r="AN729">
        <v>2.0499999999999998</v>
      </c>
      <c r="AO729" t="s">
        <v>3226</v>
      </c>
      <c r="AP729">
        <v>-0.12138581471932899</v>
      </c>
      <c r="AQ729">
        <f>(Table2[[#This Row],[Sharpe Ratio]]-AVERAGE(Table2[Sharpe Ratio]))/_xlfn.STDEV.P(Table2[Sharpe Ratio])</f>
        <v>-2.1475797877341223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707</v>
      </c>
      <c r="AT729">
        <f>_xlfn.RANK.AVG(Table2[[#This Row],[6M Return vs Nifty Z-Score]],Table2[6M Return vs Nifty Z-Score])</f>
        <v>623</v>
      </c>
      <c r="AU729">
        <f>_xlfn.RANK.AVG(Table2[[#This Row],[Sharpe Ratio Z-Score]],Table2[Sharpe Ratio Z-Score])</f>
        <v>733</v>
      </c>
      <c r="AV729">
        <f>(Table2[[#This Row],[Rank 1Y]]+Table2[[#This Row],[Rank 6M]]+Table2[[#This Row],[Rank Sharpe]])/3</f>
        <v>687.66666666666663</v>
      </c>
    </row>
    <row r="730" spans="1:48" x14ac:dyDescent="0.3">
      <c r="A730" t="s">
        <v>1680</v>
      </c>
      <c r="B730" t="s">
        <v>1681</v>
      </c>
      <c r="C730" t="s">
        <v>3177</v>
      </c>
      <c r="D730" t="s">
        <v>493</v>
      </c>
      <c r="E730">
        <v>5205.694997394</v>
      </c>
      <c r="F730">
        <v>104.49</v>
      </c>
      <c r="G730">
        <v>-38.533586229708597</v>
      </c>
      <c r="H730">
        <f>(Table2[[#This Row],[1Y Return vs Nifty]]-AVERAGE(Table2[1Y Return vs Nifty]))/_xlfn.STDEV.P(Table2[1Y Return vs Nifty])</f>
        <v>-1.1104208899433525</v>
      </c>
      <c r="I730">
        <v>-7.33663922699452</v>
      </c>
      <c r="J730">
        <f>(Table2[[#This Row],[1M Return vs Nifty]]-AVERAGE(Table2[1M Return vs Nifty]))/_xlfn.STDEV.P(Table2[1M Return vs Nifty])</f>
        <v>-0.57612115229295924</v>
      </c>
      <c r="K730">
        <v>-12.727161461696699</v>
      </c>
      <c r="L730">
        <f>(Table2[[#This Row],[6M Return vs Nifty]]-AVERAGE(Table2[6M Return vs Nifty]))/_xlfn.STDEV.P(Table2[6M Return vs Nifty])</f>
        <v>-0.95901871954332574</v>
      </c>
      <c r="M730">
        <v>-6.9301123946674297</v>
      </c>
      <c r="N730">
        <f>(Table2[[#This Row],[1W Return vs Nifty]]-AVERAGE(Table2[1W Return vs Nifty]))/_xlfn.STDEV.P(Table2[1W Return vs Nifty])</f>
        <v>-1.0069262404373427</v>
      </c>
      <c r="O730">
        <v>107.5</v>
      </c>
      <c r="P730">
        <v>107.881274755172</v>
      </c>
      <c r="Q730">
        <v>108.620835980379</v>
      </c>
      <c r="R730">
        <v>32.906274466674198</v>
      </c>
      <c r="S730" s="1">
        <f>(Table2[[#This Row],[Close Price]]-Table2[[#This Row],[20D EMA]])/Table2[[#This Row],[20D EMA]]</f>
        <v>-2.8000000000000049E-2</v>
      </c>
      <c r="T730" s="1">
        <f>(Table2[[#This Row],[Close Price]]-Table2[[#This Row],[50D EMA]])/Table2[[#This Row],[50D EMA]]</f>
        <v>-3.1435249192857936E-2</v>
      </c>
      <c r="U730" s="1">
        <f>(Table2[[#This Row],[Close Price]]-Table2[[#This Row],[200D EMA]])/Table2[[#This Row],[200D EMA]]</f>
        <v>-3.8029867318690014E-2</v>
      </c>
      <c r="V730">
        <v>0.62905332220643395</v>
      </c>
      <c r="W730">
        <v>104.22</v>
      </c>
      <c r="X730">
        <v>106.25</v>
      </c>
      <c r="Y730">
        <v>104</v>
      </c>
      <c r="Z730">
        <v>108.8</v>
      </c>
      <c r="AA730">
        <v>104</v>
      </c>
      <c r="AB730">
        <v>112.4</v>
      </c>
      <c r="AC730" s="1">
        <f>(Table2[[#This Row],[Close Price]]/Table2[[#This Row],[Day Low]])-1</f>
        <v>2.5906735751295429E-3</v>
      </c>
      <c r="AD730" s="1">
        <f>(Table2[[#This Row],[Day High]]/Table2[[#This Row],[Close Price]])-1</f>
        <v>1.6843717102115185E-2</v>
      </c>
      <c r="AE730" s="1">
        <f>(Table2[[#This Row],[Close Price]]/Table2[[#This Row],[Current Week Low]])-1</f>
        <v>4.7115384615383782E-3</v>
      </c>
      <c r="AF730" s="1">
        <f>(Table2[[#This Row],[Current Week High]]/Table2[[#This Row],[Close Price]])-1</f>
        <v>4.1247966312565776E-2</v>
      </c>
      <c r="AG730" s="1">
        <f>(Table2[[#This Row],[Close Price]]/Table2[[#This Row],[Current Month Low]])-1</f>
        <v>4.7115384615383782E-3</v>
      </c>
      <c r="AH730" s="1">
        <f>(Table2[[#This Row],[Current Month High]]/Table2[[#This Row],[Close Price]])-1</f>
        <v>7.5701024021437524E-2</v>
      </c>
      <c r="AI730">
        <v>31.782945736434002</v>
      </c>
      <c r="AJ730">
        <v>14.1967213114754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-7.0000000000000007E-2</v>
      </c>
      <c r="AM730" t="s">
        <v>3227</v>
      </c>
      <c r="AN730">
        <v>-6.84</v>
      </c>
      <c r="AO730" t="s">
        <v>3227</v>
      </c>
      <c r="AP730">
        <v>-0.10333344591737501</v>
      </c>
      <c r="AQ730">
        <f>(Table2[[#This Row],[Sharpe Ratio]]-AVERAGE(Table2[Sharpe Ratio]))/_xlfn.STDEV.P(Table2[Sharpe Ratio])</f>
        <v>-1.9375959175100566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695</v>
      </c>
      <c r="AT730">
        <f>_xlfn.RANK.AVG(Table2[[#This Row],[6M Return vs Nifty Z-Score]],Table2[6M Return vs Nifty Z-Score])</f>
        <v>651</v>
      </c>
      <c r="AU730">
        <f>_xlfn.RANK.AVG(Table2[[#This Row],[Sharpe Ratio Z-Score]],Table2[Sharpe Ratio Z-Score])</f>
        <v>724</v>
      </c>
      <c r="AV730">
        <f>(Table2[[#This Row],[Rank 1Y]]+Table2[[#This Row],[Rank 6M]]+Table2[[#This Row],[Rank Sharpe]])/3</f>
        <v>690</v>
      </c>
    </row>
    <row r="731" spans="1:48" x14ac:dyDescent="0.3">
      <c r="A731" t="s">
        <v>1209</v>
      </c>
      <c r="B731" t="s">
        <v>1210</v>
      </c>
      <c r="C731" t="s">
        <v>3178</v>
      </c>
      <c r="D731" t="s">
        <v>1211</v>
      </c>
      <c r="E731">
        <v>10086.569758095</v>
      </c>
      <c r="F731">
        <v>927.95</v>
      </c>
      <c r="G731">
        <v>-43.037647219426098</v>
      </c>
      <c r="H731">
        <f>(Table2[[#This Row],[1Y Return vs Nifty]]-AVERAGE(Table2[1Y Return vs Nifty]))/_xlfn.STDEV.P(Table2[1Y Return vs Nifty])</f>
        <v>-1.1844948937189543</v>
      </c>
      <c r="I731">
        <v>-5.3873478190246704</v>
      </c>
      <c r="J731">
        <f>(Table2[[#This Row],[1M Return vs Nifty]]-AVERAGE(Table2[1M Return vs Nifty]))/_xlfn.STDEV.P(Table2[1M Return vs Nifty])</f>
        <v>-0.38982352594761766</v>
      </c>
      <c r="K731">
        <v>-17.456072559813201</v>
      </c>
      <c r="L731">
        <f>(Table2[[#This Row],[6M Return vs Nifty]]-AVERAGE(Table2[6M Return vs Nifty]))/_xlfn.STDEV.P(Table2[6M Return vs Nifty])</f>
        <v>-1.093167357050024</v>
      </c>
      <c r="M731">
        <v>-3.9943289902772698</v>
      </c>
      <c r="N731">
        <f>(Table2[[#This Row],[1W Return vs Nifty]]-AVERAGE(Table2[1W Return vs Nifty]))/_xlfn.STDEV.P(Table2[1W Return vs Nifty])</f>
        <v>-0.30637969034087165</v>
      </c>
      <c r="O731">
        <v>935.14</v>
      </c>
      <c r="P731">
        <v>948.10534732165195</v>
      </c>
      <c r="Q731">
        <v>1003.42995842353</v>
      </c>
      <c r="R731">
        <v>43.1458708039412</v>
      </c>
      <c r="S731" s="1">
        <f>(Table2[[#This Row],[Close Price]]-Table2[[#This Row],[20D EMA]])/Table2[[#This Row],[20D EMA]]</f>
        <v>-7.6886883247427561E-3</v>
      </c>
      <c r="T731" s="1">
        <f>(Table2[[#This Row],[Close Price]]-Table2[[#This Row],[50D EMA]])/Table2[[#This Row],[50D EMA]]</f>
        <v>-2.1258552521183121E-2</v>
      </c>
      <c r="U731" s="1">
        <f>(Table2[[#This Row],[Close Price]]-Table2[[#This Row],[200D EMA]])/Table2[[#This Row],[200D EMA]]</f>
        <v>-7.5221950261595866E-2</v>
      </c>
      <c r="V731">
        <v>0.62498913192788097</v>
      </c>
      <c r="W731">
        <v>926</v>
      </c>
      <c r="X731">
        <v>935</v>
      </c>
      <c r="Y731">
        <v>921</v>
      </c>
      <c r="Z731">
        <v>945</v>
      </c>
      <c r="AA731">
        <v>917</v>
      </c>
      <c r="AB731">
        <v>965</v>
      </c>
      <c r="AC731" s="1">
        <f>(Table2[[#This Row],[Close Price]]/Table2[[#This Row],[Day Low]])-1</f>
        <v>2.1058315334774313E-3</v>
      </c>
      <c r="AD731" s="1">
        <f>(Table2[[#This Row],[Day High]]/Table2[[#This Row],[Close Price]])-1</f>
        <v>7.5973921008674061E-3</v>
      </c>
      <c r="AE731" s="1">
        <f>(Table2[[#This Row],[Close Price]]/Table2[[#This Row],[Current Week Low]])-1</f>
        <v>7.5461454940282113E-3</v>
      </c>
      <c r="AF731" s="1">
        <f>(Table2[[#This Row],[Current Week High]]/Table2[[#This Row],[Close Price]])-1</f>
        <v>1.8373834797133393E-2</v>
      </c>
      <c r="AG731" s="1">
        <f>(Table2[[#This Row],[Close Price]]/Table2[[#This Row],[Current Month Low]])-1</f>
        <v>1.1941112322791714E-2</v>
      </c>
      <c r="AH731" s="1">
        <f>(Table2[[#This Row],[Current Month High]]/Table2[[#This Row],[Close Price]])-1</f>
        <v>3.9926720189665366E-2</v>
      </c>
      <c r="AI731">
        <v>39.770461770569497</v>
      </c>
      <c r="AJ731">
        <v>8.6592505854800894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-0.13</v>
      </c>
      <c r="AM731" t="s">
        <v>3227</v>
      </c>
      <c r="AN731">
        <v>-0.75</v>
      </c>
      <c r="AO731" t="s">
        <v>3227</v>
      </c>
      <c r="AP731">
        <v>-6.5978440382865003E-2</v>
      </c>
      <c r="AQ731">
        <f>(Table2[[#This Row],[Sharpe Ratio]]-AVERAGE(Table2[Sharpe Ratio]))/_xlfn.STDEV.P(Table2[Sharpe Ratio])</f>
        <v>-1.503085149398075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708</v>
      </c>
      <c r="AT731">
        <f>_xlfn.RANK.AVG(Table2[[#This Row],[6M Return vs Nifty Z-Score]],Table2[6M Return vs Nifty Z-Score])</f>
        <v>683</v>
      </c>
      <c r="AU731">
        <f>_xlfn.RANK.AVG(Table2[[#This Row],[Sharpe Ratio Z-Score]],Table2[Sharpe Ratio Z-Score])</f>
        <v>684</v>
      </c>
      <c r="AV731">
        <f>(Table2[[#This Row],[Rank 1Y]]+Table2[[#This Row],[Rank 6M]]+Table2[[#This Row],[Rank Sharpe]])/3</f>
        <v>691.66666666666663</v>
      </c>
    </row>
    <row r="732" spans="1:48" x14ac:dyDescent="0.3">
      <c r="A732" t="s">
        <v>865</v>
      </c>
      <c r="B732" t="s">
        <v>866</v>
      </c>
      <c r="C732" t="s">
        <v>3178</v>
      </c>
      <c r="D732" t="s">
        <v>588</v>
      </c>
      <c r="E732">
        <v>18481.617614300001</v>
      </c>
      <c r="F732">
        <v>1437.95</v>
      </c>
      <c r="G732">
        <v>-40.356513660614603</v>
      </c>
      <c r="H732">
        <f>(Table2[[#This Row],[1Y Return vs Nifty]]-AVERAGE(Table2[1Y Return vs Nifty]))/_xlfn.STDEV.P(Table2[1Y Return vs Nifty])</f>
        <v>-1.1404008421926333</v>
      </c>
      <c r="I732">
        <v>-3.6394000901380799</v>
      </c>
      <c r="J732">
        <f>(Table2[[#This Row],[1M Return vs Nifty]]-AVERAGE(Table2[1M Return vs Nifty]))/_xlfn.STDEV.P(Table2[1M Return vs Nifty])</f>
        <v>-0.22276871231846976</v>
      </c>
      <c r="K732">
        <v>-12.8142911770131</v>
      </c>
      <c r="L732">
        <f>(Table2[[#This Row],[6M Return vs Nifty]]-AVERAGE(Table2[6M Return vs Nifty]))/_xlfn.STDEV.P(Table2[6M Return vs Nifty])</f>
        <v>-0.96149039480926524</v>
      </c>
      <c r="M732">
        <v>-2.84108456336857</v>
      </c>
      <c r="N732">
        <f>(Table2[[#This Row],[1W Return vs Nifty]]-AVERAGE(Table2[1W Return vs Nifty]))/_xlfn.STDEV.P(Table2[1W Return vs Nifty])</f>
        <v>-3.1188610685356714E-2</v>
      </c>
      <c r="O732">
        <v>1444.05</v>
      </c>
      <c r="P732">
        <v>1460.51988164106</v>
      </c>
      <c r="Q732">
        <v>1478.7268676618601</v>
      </c>
      <c r="R732">
        <v>50.190383874078201</v>
      </c>
      <c r="S732" s="1">
        <f>(Table2[[#This Row],[Close Price]]-Table2[[#This Row],[20D EMA]])/Table2[[#This Row],[20D EMA]]</f>
        <v>-4.224230462934046E-3</v>
      </c>
      <c r="T732" s="1">
        <f>(Table2[[#This Row],[Close Price]]-Table2[[#This Row],[50D EMA]])/Table2[[#This Row],[50D EMA]]</f>
        <v>-1.5453320372263702E-2</v>
      </c>
      <c r="U732" s="1">
        <f>(Table2[[#This Row],[Close Price]]-Table2[[#This Row],[200D EMA]])/Table2[[#This Row],[200D EMA]]</f>
        <v>-2.7575658868182851E-2</v>
      </c>
      <c r="V732">
        <v>0.59220782619928802</v>
      </c>
      <c r="W732">
        <v>1428.8</v>
      </c>
      <c r="X732">
        <v>1444</v>
      </c>
      <c r="Y732">
        <v>1381</v>
      </c>
      <c r="Z732">
        <v>1445</v>
      </c>
      <c r="AA732">
        <v>1381</v>
      </c>
      <c r="AB732">
        <v>1476.95</v>
      </c>
      <c r="AC732" s="1">
        <f>(Table2[[#This Row],[Close Price]]/Table2[[#This Row],[Day Low]])-1</f>
        <v>6.4039753639417718E-3</v>
      </c>
      <c r="AD732" s="1">
        <f>(Table2[[#This Row],[Day High]]/Table2[[#This Row],[Close Price]])-1</f>
        <v>4.2073785597551705E-3</v>
      </c>
      <c r="AE732" s="1">
        <f>(Table2[[#This Row],[Close Price]]/Table2[[#This Row],[Current Week Low]])-1</f>
        <v>4.1238233164373694E-2</v>
      </c>
      <c r="AF732" s="1">
        <f>(Table2[[#This Row],[Current Week High]]/Table2[[#This Row],[Close Price]])-1</f>
        <v>4.9028130324419994E-3</v>
      </c>
      <c r="AG732" s="1">
        <f>(Table2[[#This Row],[Close Price]]/Table2[[#This Row],[Current Month Low]])-1</f>
        <v>4.1238233164373694E-2</v>
      </c>
      <c r="AH732" s="1">
        <f>(Table2[[#This Row],[Current Month High]]/Table2[[#This Row],[Close Price]])-1</f>
        <v>2.7121944434785661E-2</v>
      </c>
      <c r="AI732">
        <v>19.9102889530234</v>
      </c>
      <c r="AJ732">
        <v>13.3136327817178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-0.11</v>
      </c>
      <c r="AM732" t="s">
        <v>3227</v>
      </c>
      <c r="AN732">
        <v>-0.82</v>
      </c>
      <c r="AO732" t="s">
        <v>3227</v>
      </c>
      <c r="AP732">
        <v>-0.107732775302123</v>
      </c>
      <c r="AQ732">
        <f>(Table2[[#This Row],[Sharpe Ratio]]-AVERAGE(Table2[Sharpe Ratio]))/_xlfn.STDEV.P(Table2[Sharpe Ratio])</f>
        <v>-1.988768604082904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702</v>
      </c>
      <c r="AT732">
        <f>_xlfn.RANK.AVG(Table2[[#This Row],[6M Return vs Nifty Z-Score]],Table2[6M Return vs Nifty Z-Score])</f>
        <v>654</v>
      </c>
      <c r="AU732">
        <f>_xlfn.RANK.AVG(Table2[[#This Row],[Sharpe Ratio Z-Score]],Table2[Sharpe Ratio Z-Score])</f>
        <v>727</v>
      </c>
      <c r="AV732">
        <f>(Table2[[#This Row],[Rank 1Y]]+Table2[[#This Row],[Rank 6M]]+Table2[[#This Row],[Rank Sharpe]])/3</f>
        <v>694.33333333333337</v>
      </c>
    </row>
    <row r="733" spans="1:48" x14ac:dyDescent="0.3">
      <c r="A733" t="s">
        <v>1355</v>
      </c>
      <c r="B733" t="s">
        <v>1356</v>
      </c>
      <c r="C733" t="s">
        <v>3182</v>
      </c>
      <c r="D733" t="s">
        <v>467</v>
      </c>
      <c r="E733">
        <v>8449.5825478400002</v>
      </c>
      <c r="F733">
        <v>769.3</v>
      </c>
      <c r="G733">
        <v>-46.234097641645697</v>
      </c>
      <c r="H733">
        <f>(Table2[[#This Row],[1Y Return vs Nifty]]-AVERAGE(Table2[1Y Return vs Nifty]))/_xlfn.STDEV.P(Table2[1Y Return vs Nifty])</f>
        <v>-1.2370638711783097</v>
      </c>
      <c r="I733">
        <v>-5.7781466452998496</v>
      </c>
      <c r="J733">
        <f>(Table2[[#This Row],[1M Return vs Nifty]]-AVERAGE(Table2[1M Return vs Nifty]))/_xlfn.STDEV.P(Table2[1M Return vs Nifty])</f>
        <v>-0.42717294092782132</v>
      </c>
      <c r="K733">
        <v>-31.100378864951701</v>
      </c>
      <c r="L733">
        <f>(Table2[[#This Row],[6M Return vs Nifty]]-AVERAGE(Table2[6M Return vs Nifty]))/_xlfn.STDEV.P(Table2[6M Return vs Nifty])</f>
        <v>-1.4802258283516747</v>
      </c>
      <c r="M733">
        <v>-2.4945181618042498</v>
      </c>
      <c r="N733">
        <f>(Table2[[#This Row],[1W Return vs Nifty]]-AVERAGE(Table2[1W Return vs Nifty]))/_xlfn.STDEV.P(Table2[1W Return vs Nifty])</f>
        <v>5.1510234410698907E-2</v>
      </c>
      <c r="O733">
        <v>774.62</v>
      </c>
      <c r="P733">
        <v>779.96198532066205</v>
      </c>
      <c r="Q733">
        <v>834.85661344926598</v>
      </c>
      <c r="R733">
        <v>43.864474449933198</v>
      </c>
      <c r="S733" s="1">
        <f>(Table2[[#This Row],[Close Price]]-Table2[[#This Row],[20D EMA]])/Table2[[#This Row],[20D EMA]]</f>
        <v>-6.8678836074462964E-3</v>
      </c>
      <c r="T733" s="1">
        <f>(Table2[[#This Row],[Close Price]]-Table2[[#This Row],[50D EMA]])/Table2[[#This Row],[50D EMA]]</f>
        <v>-1.3669878175253228E-2</v>
      </c>
      <c r="U733" s="1">
        <f>(Table2[[#This Row],[Close Price]]-Table2[[#This Row],[200D EMA]])/Table2[[#This Row],[200D EMA]]</f>
        <v>-7.852439855320123E-2</v>
      </c>
      <c r="V733">
        <v>0.344815622716242</v>
      </c>
      <c r="W733">
        <v>761.8</v>
      </c>
      <c r="X733">
        <v>774.75</v>
      </c>
      <c r="Y733">
        <v>756.35</v>
      </c>
      <c r="Z733">
        <v>780</v>
      </c>
      <c r="AA733">
        <v>756.35</v>
      </c>
      <c r="AB733">
        <v>785.5</v>
      </c>
      <c r="AC733" s="1">
        <f>(Table2[[#This Row],[Close Price]]/Table2[[#This Row],[Day Low]])-1</f>
        <v>9.8451037017590615E-3</v>
      </c>
      <c r="AD733" s="1">
        <f>(Table2[[#This Row],[Day High]]/Table2[[#This Row],[Close Price]])-1</f>
        <v>7.0843624073833045E-3</v>
      </c>
      <c r="AE733" s="1">
        <f>(Table2[[#This Row],[Close Price]]/Table2[[#This Row],[Current Week Low]])-1</f>
        <v>1.7121702915316783E-2</v>
      </c>
      <c r="AF733" s="1">
        <f>(Table2[[#This Row],[Current Week High]]/Table2[[#This Row],[Close Price]])-1</f>
        <v>1.3908748212660971E-2</v>
      </c>
      <c r="AG733" s="1">
        <f>(Table2[[#This Row],[Close Price]]/Table2[[#This Row],[Current Month Low]])-1</f>
        <v>1.7121702915316783E-2</v>
      </c>
      <c r="AH733" s="1">
        <f>(Table2[[#This Row],[Current Month High]]/Table2[[#This Row],[Close Price]])-1</f>
        <v>2.1058104770570685E-2</v>
      </c>
      <c r="AI733">
        <v>43.806057454829002</v>
      </c>
      <c r="AJ733">
        <v>6.7878956135480202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-0.03</v>
      </c>
      <c r="AM733" t="s">
        <v>3227</v>
      </c>
      <c r="AN733">
        <v>-1.89</v>
      </c>
      <c r="AO733" t="s">
        <v>3227</v>
      </c>
      <c r="AP733">
        <v>-3.1861660669623003E-2</v>
      </c>
      <c r="AQ733">
        <f>(Table2[[#This Row],[Sharpe Ratio]]-AVERAGE(Table2[Sharpe Ratio]))/_xlfn.STDEV.P(Table2[Sharpe Ratio])</f>
        <v>-1.1062411937730923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711</v>
      </c>
      <c r="AT733">
        <f>_xlfn.RANK.AVG(Table2[[#This Row],[6M Return vs Nifty Z-Score]],Table2[6M Return vs Nifty Z-Score])</f>
        <v>730</v>
      </c>
      <c r="AU733">
        <f>_xlfn.RANK.AVG(Table2[[#This Row],[Sharpe Ratio Z-Score]],Table2[Sharpe Ratio Z-Score])</f>
        <v>642</v>
      </c>
      <c r="AV733">
        <f>(Table2[[#This Row],[Rank 1Y]]+Table2[[#This Row],[Rank 6M]]+Table2[[#This Row],[Rank Sharpe]])/3</f>
        <v>694.33333333333337</v>
      </c>
    </row>
    <row r="734" spans="1:48" x14ac:dyDescent="0.3">
      <c r="A734" t="s">
        <v>1310</v>
      </c>
      <c r="B734" t="s">
        <v>1311</v>
      </c>
      <c r="C734" t="s">
        <v>3178</v>
      </c>
      <c r="D734" t="s">
        <v>81</v>
      </c>
      <c r="E734">
        <v>8736.7421868099991</v>
      </c>
      <c r="F734">
        <v>295.89999999999998</v>
      </c>
      <c r="G734">
        <v>-67.971633507007894</v>
      </c>
      <c r="H734">
        <f>(Table2[[#This Row],[1Y Return vs Nifty]]-AVERAGE(Table2[1Y Return vs Nifty]))/_xlfn.STDEV.P(Table2[1Y Return vs Nifty])</f>
        <v>-1.5945604320461766</v>
      </c>
      <c r="I734">
        <v>-8.5836752921006703</v>
      </c>
      <c r="J734">
        <f>(Table2[[#This Row],[1M Return vs Nifty]]-AVERAGE(Table2[1M Return vs Nifty]))/_xlfn.STDEV.P(Table2[1M Return vs Nifty])</f>
        <v>-0.69530284977874834</v>
      </c>
      <c r="K734">
        <v>-12.1318874914602</v>
      </c>
      <c r="L734">
        <f>(Table2[[#This Row],[6M Return vs Nifty]]-AVERAGE(Table2[6M Return vs Nifty]))/_xlfn.STDEV.P(Table2[6M Return vs Nifty])</f>
        <v>-0.94213212759994258</v>
      </c>
      <c r="M734">
        <v>-4.6468515471640197</v>
      </c>
      <c r="N734">
        <f>(Table2[[#This Row],[1W Return vs Nifty]]-AVERAGE(Table2[1W Return vs Nifty]))/_xlfn.STDEV.P(Table2[1W Return vs Nifty])</f>
        <v>-0.46208682643393684</v>
      </c>
      <c r="O734">
        <v>294.02999999999997</v>
      </c>
      <c r="P734">
        <v>296.11297203722199</v>
      </c>
      <c r="Q734">
        <v>336.13277752962301</v>
      </c>
      <c r="R734">
        <v>56.957041730783899</v>
      </c>
      <c r="S734" s="1">
        <f>(Table2[[#This Row],[Close Price]]-Table2[[#This Row],[20D EMA]])/Table2[[#This Row],[20D EMA]]</f>
        <v>6.3598952487841538E-3</v>
      </c>
      <c r="T734" s="1">
        <f>(Table2[[#This Row],[Close Price]]-Table2[[#This Row],[50D EMA]])/Table2[[#This Row],[50D EMA]]</f>
        <v>-7.1922562445270145E-4</v>
      </c>
      <c r="U734" s="1">
        <f>(Table2[[#This Row],[Close Price]]-Table2[[#This Row],[200D EMA]])/Table2[[#This Row],[200D EMA]]</f>
        <v>-0.11969311004213912</v>
      </c>
      <c r="V734">
        <v>0.40600453105456702</v>
      </c>
      <c r="W734">
        <v>292</v>
      </c>
      <c r="X734">
        <v>299.95</v>
      </c>
      <c r="Y734">
        <v>289</v>
      </c>
      <c r="Z734">
        <v>299.95</v>
      </c>
      <c r="AA734">
        <v>289</v>
      </c>
      <c r="AB734">
        <v>302.95</v>
      </c>
      <c r="AC734" s="1">
        <f>(Table2[[#This Row],[Close Price]]/Table2[[#This Row],[Day Low]])-1</f>
        <v>1.3356164383561575E-2</v>
      </c>
      <c r="AD734" s="1">
        <f>(Table2[[#This Row],[Day High]]/Table2[[#This Row],[Close Price]])-1</f>
        <v>1.3687056437985845E-2</v>
      </c>
      <c r="AE734" s="1">
        <f>(Table2[[#This Row],[Close Price]]/Table2[[#This Row],[Current Week Low]])-1</f>
        <v>2.3875432525951368E-2</v>
      </c>
      <c r="AF734" s="1">
        <f>(Table2[[#This Row],[Current Week High]]/Table2[[#This Row],[Close Price]])-1</f>
        <v>1.3687056437985845E-2</v>
      </c>
      <c r="AG734" s="1">
        <f>(Table2[[#This Row],[Close Price]]/Table2[[#This Row],[Current Month Low]])-1</f>
        <v>2.3875432525951368E-2</v>
      </c>
      <c r="AH734" s="1">
        <f>(Table2[[#This Row],[Current Month High]]/Table2[[#This Row],[Close Price]])-1</f>
        <v>2.3825616762419788E-2</v>
      </c>
      <c r="AI734">
        <v>80.128421764109504</v>
      </c>
      <c r="AJ734">
        <v>13.3716475095785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-0.08</v>
      </c>
      <c r="AM734" t="s">
        <v>3227</v>
      </c>
      <c r="AN734">
        <v>0.9</v>
      </c>
      <c r="AO734" t="s">
        <v>3226</v>
      </c>
      <c r="AP734">
        <v>-8.9854824433218003E-2</v>
      </c>
      <c r="AQ734">
        <f>(Table2[[#This Row],[Sharpe Ratio]]-AVERAGE(Table2[Sharpe Ratio]))/_xlfn.STDEV.P(Table2[Sharpe Ratio])</f>
        <v>-1.7808135508534337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736</v>
      </c>
      <c r="AT734">
        <f>_xlfn.RANK.AVG(Table2[[#This Row],[6M Return vs Nifty Z-Score]],Table2[6M Return vs Nifty Z-Score])</f>
        <v>645</v>
      </c>
      <c r="AU734">
        <f>_xlfn.RANK.AVG(Table2[[#This Row],[Sharpe Ratio Z-Score]],Table2[Sharpe Ratio Z-Score])</f>
        <v>714</v>
      </c>
      <c r="AV734">
        <f>(Table2[[#This Row],[Rank 1Y]]+Table2[[#This Row],[Rank 6M]]+Table2[[#This Row],[Rank Sharpe]])/3</f>
        <v>698.33333333333337</v>
      </c>
    </row>
    <row r="735" spans="1:48" x14ac:dyDescent="0.3">
      <c r="A735" t="s">
        <v>2249</v>
      </c>
      <c r="B735" t="s">
        <v>2250</v>
      </c>
      <c r="C735" t="s">
        <v>3184</v>
      </c>
      <c r="D735" t="s">
        <v>1927</v>
      </c>
      <c r="E735">
        <v>2577.7586156000002</v>
      </c>
      <c r="F735">
        <v>14</v>
      </c>
      <c r="G735">
        <v>-55.093489580361798</v>
      </c>
      <c r="H735">
        <f>(Table2[[#This Row],[1Y Return vs Nifty]]-AVERAGE(Table2[1Y Return vs Nifty]))/_xlfn.STDEV.P(Table2[1Y Return vs Nifty])</f>
        <v>-1.3827658573228527</v>
      </c>
      <c r="I735">
        <v>-12.276618279669901</v>
      </c>
      <c r="J735">
        <f>(Table2[[#This Row],[1M Return vs Nifty]]-AVERAGE(Table2[1M Return vs Nifty]))/_xlfn.STDEV.P(Table2[1M Return vs Nifty])</f>
        <v>-1.0482446982883804</v>
      </c>
      <c r="K735">
        <v>-29.903015359588</v>
      </c>
      <c r="L735">
        <f>(Table2[[#This Row],[6M Return vs Nifty]]-AVERAGE(Table2[6M Return vs Nifty]))/_xlfn.STDEV.P(Table2[6M Return vs Nifty])</f>
        <v>-1.4462593021235202</v>
      </c>
      <c r="M735">
        <v>-4.4718303544720897</v>
      </c>
      <c r="N735">
        <f>(Table2[[#This Row],[1W Return vs Nifty]]-AVERAGE(Table2[1W Return vs Nifty]))/_xlfn.STDEV.P(Table2[1W Return vs Nifty])</f>
        <v>-0.42032267838720083</v>
      </c>
      <c r="O735">
        <v>14.43</v>
      </c>
      <c r="P735">
        <v>14.950836907126099</v>
      </c>
      <c r="Q735">
        <v>16.638101409326001</v>
      </c>
      <c r="R735">
        <v>37.576456305963099</v>
      </c>
      <c r="S735" s="1">
        <f>(Table2[[#This Row],[Close Price]]-Table2[[#This Row],[20D EMA]])/Table2[[#This Row],[20D EMA]]</f>
        <v>-2.9799029799029781E-2</v>
      </c>
      <c r="T735" s="1">
        <f>(Table2[[#This Row],[Close Price]]-Table2[[#This Row],[50D EMA]])/Table2[[#This Row],[50D EMA]]</f>
        <v>-6.359757069337682E-2</v>
      </c>
      <c r="U735" s="1">
        <f>(Table2[[#This Row],[Close Price]]-Table2[[#This Row],[200D EMA]])/Table2[[#This Row],[200D EMA]]</f>
        <v>-0.15855783928851946</v>
      </c>
      <c r="V735">
        <v>0.76155783158839296</v>
      </c>
      <c r="W735">
        <v>13.95</v>
      </c>
      <c r="X735">
        <v>14.22</v>
      </c>
      <c r="Y735">
        <v>13.68</v>
      </c>
      <c r="Z735">
        <v>14.63</v>
      </c>
      <c r="AA735">
        <v>13.68</v>
      </c>
      <c r="AB735">
        <v>14.9</v>
      </c>
      <c r="AC735" s="1">
        <f>(Table2[[#This Row],[Close Price]]/Table2[[#This Row],[Day Low]])-1</f>
        <v>3.5842293906811484E-3</v>
      </c>
      <c r="AD735" s="1">
        <f>(Table2[[#This Row],[Day High]]/Table2[[#This Row],[Close Price]])-1</f>
        <v>1.5714285714285792E-2</v>
      </c>
      <c r="AE735" s="1">
        <f>(Table2[[#This Row],[Close Price]]/Table2[[#This Row],[Current Week Low]])-1</f>
        <v>2.3391812865497075E-2</v>
      </c>
      <c r="AF735" s="1">
        <f>(Table2[[#This Row],[Current Week High]]/Table2[[#This Row],[Close Price]])-1</f>
        <v>4.5000000000000151E-2</v>
      </c>
      <c r="AG735" s="1">
        <f>(Table2[[#This Row],[Close Price]]/Table2[[#This Row],[Current Month Low]])-1</f>
        <v>2.3391812865497075E-2</v>
      </c>
      <c r="AH735" s="1">
        <f>(Table2[[#This Row],[Current Month High]]/Table2[[#This Row],[Close Price]])-1</f>
        <v>6.4285714285714279E-2</v>
      </c>
      <c r="AI735">
        <v>86.071428571428498</v>
      </c>
      <c r="AJ735">
        <v>8.9494163424124604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-0.15</v>
      </c>
      <c r="AM735" t="s">
        <v>3227</v>
      </c>
      <c r="AN735">
        <v>-5.85</v>
      </c>
      <c r="AO735" t="s">
        <v>3227</v>
      </c>
      <c r="AP735">
        <v>-3.3405764313736E-2</v>
      </c>
      <c r="AQ735">
        <f>(Table2[[#This Row],[Sharpe Ratio]]-AVERAGE(Table2[Sharpe Ratio]))/_xlfn.STDEV.P(Table2[Sharpe Ratio])</f>
        <v>-1.1242020975622302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727</v>
      </c>
      <c r="AT735">
        <f>_xlfn.RANK.AVG(Table2[[#This Row],[6M Return vs Nifty Z-Score]],Table2[6M Return vs Nifty Z-Score])</f>
        <v>726</v>
      </c>
      <c r="AU735">
        <f>_xlfn.RANK.AVG(Table2[[#This Row],[Sharpe Ratio Z-Score]],Table2[Sharpe Ratio Z-Score])</f>
        <v>646</v>
      </c>
      <c r="AV735">
        <f>(Table2[[#This Row],[Rank 1Y]]+Table2[[#This Row],[Rank 6M]]+Table2[[#This Row],[Rank Sharpe]])/3</f>
        <v>699.66666666666663</v>
      </c>
    </row>
    <row r="736" spans="1:48" x14ac:dyDescent="0.3">
      <c r="A736" t="s">
        <v>2288</v>
      </c>
      <c r="B736" t="s">
        <v>2289</v>
      </c>
      <c r="C736" t="s">
        <v>3182</v>
      </c>
      <c r="D736" t="s">
        <v>383</v>
      </c>
      <c r="E736">
        <v>2495.8235453759999</v>
      </c>
      <c r="F736">
        <v>216.72</v>
      </c>
      <c r="G736">
        <v>-51.686502511619203</v>
      </c>
      <c r="H736">
        <f>(Table2[[#This Row],[1Y Return vs Nifty]]-AVERAGE(Table2[1Y Return vs Nifty]))/_xlfn.STDEV.P(Table2[1Y Return vs Nifty])</f>
        <v>-1.326734384043603</v>
      </c>
      <c r="I736">
        <v>-3.2910411579857901</v>
      </c>
      <c r="J736">
        <f>(Table2[[#This Row],[1M Return vs Nifty]]-AVERAGE(Table2[1M Return vs Nifty]))/_xlfn.STDEV.P(Table2[1M Return vs Nifty])</f>
        <v>-0.18947536176512181</v>
      </c>
      <c r="K736">
        <v>-29.878798096138802</v>
      </c>
      <c r="L736">
        <f>(Table2[[#This Row],[6M Return vs Nifty]]-AVERAGE(Table2[6M Return vs Nifty]))/_xlfn.STDEV.P(Table2[6M Return vs Nifty])</f>
        <v>-1.4455723124913522</v>
      </c>
      <c r="M736">
        <v>-3.8247016256186801</v>
      </c>
      <c r="N736">
        <f>(Table2[[#This Row],[1W Return vs Nifty]]-AVERAGE(Table2[1W Return vs Nifty]))/_xlfn.STDEV.P(Table2[1W Return vs Nifty])</f>
        <v>-0.2659026357544092</v>
      </c>
      <c r="O736">
        <v>217.68</v>
      </c>
      <c r="P736">
        <v>219.30233806876299</v>
      </c>
      <c r="Q736">
        <v>249.54687004321599</v>
      </c>
      <c r="R736">
        <v>46.330918743804602</v>
      </c>
      <c r="S736" s="1">
        <f>(Table2[[#This Row],[Close Price]]-Table2[[#This Row],[20D EMA]])/Table2[[#This Row],[20D EMA]]</f>
        <v>-4.4101433296582504E-3</v>
      </c>
      <c r="T736" s="1">
        <f>(Table2[[#This Row],[Close Price]]-Table2[[#This Row],[50D EMA]])/Table2[[#This Row],[50D EMA]]</f>
        <v>-1.1775241848781808E-2</v>
      </c>
      <c r="U736" s="1">
        <f>(Table2[[#This Row],[Close Price]]-Table2[[#This Row],[200D EMA]])/Table2[[#This Row],[200D EMA]]</f>
        <v>-0.13154590974245081</v>
      </c>
      <c r="V736">
        <v>0.83205282239959799</v>
      </c>
      <c r="W736">
        <v>216.01</v>
      </c>
      <c r="X736">
        <v>220</v>
      </c>
      <c r="Y736">
        <v>215.16</v>
      </c>
      <c r="Z736">
        <v>221.4</v>
      </c>
      <c r="AA736">
        <v>215.16</v>
      </c>
      <c r="AB736">
        <v>232</v>
      </c>
      <c r="AC736" s="1">
        <f>(Table2[[#This Row],[Close Price]]/Table2[[#This Row],[Day Low]])-1</f>
        <v>3.286884866441353E-3</v>
      </c>
      <c r="AD736" s="1">
        <f>(Table2[[#This Row],[Day High]]/Table2[[#This Row],[Close Price]])-1</f>
        <v>1.5134736064968735E-2</v>
      </c>
      <c r="AE736" s="1">
        <f>(Table2[[#This Row],[Close Price]]/Table2[[#This Row],[Current Week Low]])-1</f>
        <v>7.2504182933630368E-3</v>
      </c>
      <c r="AF736" s="1">
        <f>(Table2[[#This Row],[Current Week High]]/Table2[[#This Row],[Close Price]])-1</f>
        <v>2.1594684385382035E-2</v>
      </c>
      <c r="AG736" s="1">
        <f>(Table2[[#This Row],[Close Price]]/Table2[[#This Row],[Current Month Low]])-1</f>
        <v>7.2504182933630368E-3</v>
      </c>
      <c r="AH736" s="1">
        <f>(Table2[[#This Row],[Current Month High]]/Table2[[#This Row],[Close Price]])-1</f>
        <v>7.0505721668512322E-2</v>
      </c>
      <c r="AI736">
        <v>99.220191952750099</v>
      </c>
      <c r="AJ736">
        <v>13.1697127937336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-0.1</v>
      </c>
      <c r="AM736" t="s">
        <v>3227</v>
      </c>
      <c r="AN736">
        <v>-5.0599999999999996</v>
      </c>
      <c r="AO736" t="s">
        <v>3227</v>
      </c>
      <c r="AP736">
        <v>-4.1684456071730998E-2</v>
      </c>
      <c r="AQ736">
        <f>(Table2[[#This Row],[Sharpe Ratio]]-AVERAGE(Table2[Sharpe Ratio]))/_xlfn.STDEV.P(Table2[Sharpe Ratio])</f>
        <v>-1.2204992514043176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720</v>
      </c>
      <c r="AT736">
        <f>_xlfn.RANK.AVG(Table2[[#This Row],[6M Return vs Nifty Z-Score]],Table2[6M Return vs Nifty Z-Score])</f>
        <v>725</v>
      </c>
      <c r="AU736">
        <f>_xlfn.RANK.AVG(Table2[[#This Row],[Sharpe Ratio Z-Score]],Table2[Sharpe Ratio Z-Score])</f>
        <v>657</v>
      </c>
      <c r="AV736">
        <f>(Table2[[#This Row],[Rank 1Y]]+Table2[[#This Row],[Rank 6M]]+Table2[[#This Row],[Rank Sharpe]])/3</f>
        <v>700.66666666666663</v>
      </c>
    </row>
    <row r="737" spans="1:48" x14ac:dyDescent="0.3">
      <c r="A737" t="s">
        <v>1050</v>
      </c>
      <c r="B737" t="s">
        <v>1051</v>
      </c>
      <c r="C737" t="s">
        <v>3184</v>
      </c>
      <c r="D737" t="s">
        <v>613</v>
      </c>
      <c r="E737">
        <v>13057.30099548</v>
      </c>
      <c r="F737">
        <v>135.94</v>
      </c>
      <c r="G737">
        <v>-77.068833746620399</v>
      </c>
      <c r="H737">
        <f>(Table2[[#This Row],[1Y Return vs Nifty]]-AVERAGE(Table2[1Y Return vs Nifty]))/_xlfn.STDEV.P(Table2[1Y Return vs Nifty])</f>
        <v>-1.7441734249507714</v>
      </c>
      <c r="I737">
        <v>-6.7580326073991897</v>
      </c>
      <c r="J737">
        <f>(Table2[[#This Row],[1M Return vs Nifty]]-AVERAGE(Table2[1M Return vs Nifty]))/_xlfn.STDEV.P(Table2[1M Return vs Nifty])</f>
        <v>-0.52082257590895076</v>
      </c>
      <c r="K737">
        <v>-21.678507572341399</v>
      </c>
      <c r="L737">
        <f>(Table2[[#This Row],[6M Return vs Nifty]]-AVERAGE(Table2[6M Return vs Nifty]))/_xlfn.STDEV.P(Table2[6M Return vs Nifty])</f>
        <v>-1.2129484001144293</v>
      </c>
      <c r="M737">
        <v>-3.2754621334124998</v>
      </c>
      <c r="N737">
        <f>(Table2[[#This Row],[1W Return vs Nifty]]-AVERAGE(Table2[1W Return vs Nifty]))/_xlfn.STDEV.P(Table2[1W Return vs Nifty])</f>
        <v>-0.13484125334234276</v>
      </c>
      <c r="O737">
        <v>137.59</v>
      </c>
      <c r="P737">
        <v>140.75722172931</v>
      </c>
      <c r="Q737">
        <v>167.331389054699</v>
      </c>
      <c r="R737">
        <v>46.722038926758003</v>
      </c>
      <c r="S737" s="1">
        <f>(Table2[[#This Row],[Close Price]]-Table2[[#This Row],[20D EMA]])/Table2[[#This Row],[20D EMA]]</f>
        <v>-1.1992150592339601E-2</v>
      </c>
      <c r="T737" s="1">
        <f>(Table2[[#This Row],[Close Price]]-Table2[[#This Row],[50D EMA]])/Table2[[#This Row],[50D EMA]]</f>
        <v>-3.4223620430460032E-2</v>
      </c>
      <c r="U737" s="1">
        <f>(Table2[[#This Row],[Close Price]]-Table2[[#This Row],[200D EMA]])/Table2[[#This Row],[200D EMA]]</f>
        <v>-0.18760012232037029</v>
      </c>
      <c r="V737">
        <v>0.85383968318250503</v>
      </c>
      <c r="W737">
        <v>135.6</v>
      </c>
      <c r="X737">
        <v>139.80000000000001</v>
      </c>
      <c r="Y737">
        <v>132.57</v>
      </c>
      <c r="Z737">
        <v>142</v>
      </c>
      <c r="AA737">
        <v>132.57</v>
      </c>
      <c r="AB737">
        <v>143.05000000000001</v>
      </c>
      <c r="AC737" s="1">
        <f>(Table2[[#This Row],[Close Price]]/Table2[[#This Row],[Day Low]])-1</f>
        <v>2.5073746312684886E-3</v>
      </c>
      <c r="AD737" s="1">
        <f>(Table2[[#This Row],[Day High]]/Table2[[#This Row],[Close Price]])-1</f>
        <v>2.8394880094159358E-2</v>
      </c>
      <c r="AE737" s="1">
        <f>(Table2[[#This Row],[Close Price]]/Table2[[#This Row],[Current Week Low]])-1</f>
        <v>2.5420532548842134E-2</v>
      </c>
      <c r="AF737" s="1">
        <f>(Table2[[#This Row],[Current Week High]]/Table2[[#This Row],[Close Price]])-1</f>
        <v>4.457849051051932E-2</v>
      </c>
      <c r="AG737" s="1">
        <f>(Table2[[#This Row],[Close Price]]/Table2[[#This Row],[Current Month Low]])-1</f>
        <v>2.5420532548842134E-2</v>
      </c>
      <c r="AH737" s="1">
        <f>(Table2[[#This Row],[Current Month High]]/Table2[[#This Row],[Close Price]])-1</f>
        <v>5.2302486391055059E-2</v>
      </c>
      <c r="AI737">
        <v>120.464910990142</v>
      </c>
      <c r="AJ737">
        <v>8.3187250996015791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-0.17</v>
      </c>
      <c r="AM737" t="s">
        <v>3227</v>
      </c>
      <c r="AN737">
        <v>-6.67</v>
      </c>
      <c r="AO737" t="s">
        <v>3227</v>
      </c>
      <c r="AP737">
        <v>-7.6493682284423006E-2</v>
      </c>
      <c r="AQ737">
        <f>(Table2[[#This Row],[Sharpe Ratio]]-AVERAGE(Table2[Sharpe Ratio]))/_xlfn.STDEV.P(Table2[Sharpe Ratio])</f>
        <v>-1.6253976954719407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738</v>
      </c>
      <c r="AT737">
        <f>_xlfn.RANK.AVG(Table2[[#This Row],[6M Return vs Nifty Z-Score]],Table2[6M Return vs Nifty Z-Score])</f>
        <v>703</v>
      </c>
      <c r="AU737">
        <f>_xlfn.RANK.AVG(Table2[[#This Row],[Sharpe Ratio Z-Score]],Table2[Sharpe Ratio Z-Score])</f>
        <v>702</v>
      </c>
      <c r="AV737">
        <f>(Table2[[#This Row],[Rank 1Y]]+Table2[[#This Row],[Rank 6M]]+Table2[[#This Row],[Rank Sharpe]])/3</f>
        <v>714.33333333333337</v>
      </c>
    </row>
    <row r="738" spans="1:48" x14ac:dyDescent="0.3">
      <c r="A738" t="s">
        <v>1678</v>
      </c>
      <c r="B738" t="s">
        <v>1679</v>
      </c>
      <c r="C738" t="s">
        <v>3178</v>
      </c>
      <c r="D738" t="s">
        <v>464</v>
      </c>
      <c r="E738">
        <v>5240.5220883599904</v>
      </c>
      <c r="F738">
        <v>315.89999999999998</v>
      </c>
      <c r="G738">
        <v>-52.917880098330997</v>
      </c>
      <c r="H738">
        <f>(Table2[[#This Row],[1Y Return vs Nifty]]-AVERAGE(Table2[1Y Return vs Nifty]))/_xlfn.STDEV.P(Table2[1Y Return vs Nifty])</f>
        <v>-1.346985679089455</v>
      </c>
      <c r="I738">
        <v>-2.0780271000432502</v>
      </c>
      <c r="J738">
        <f>(Table2[[#This Row],[1M Return vs Nifty]]-AVERAGE(Table2[1M Return vs Nifty]))/_xlfn.STDEV.P(Table2[1M Return vs Nifty])</f>
        <v>-7.3545214638694234E-2</v>
      </c>
      <c r="K738">
        <v>-27.579764229783098</v>
      </c>
      <c r="L738">
        <f>(Table2[[#This Row],[6M Return vs Nifty]]-AVERAGE(Table2[6M Return vs Nifty]))/_xlfn.STDEV.P(Table2[6M Return vs Nifty])</f>
        <v>-1.3803538606417891</v>
      </c>
      <c r="M738">
        <v>-5.7077061221359804</v>
      </c>
      <c r="N738">
        <f>(Table2[[#This Row],[1W Return vs Nifty]]-AVERAGE(Table2[1W Return vs Nifty]))/_xlfn.STDEV.P(Table2[1W Return vs Nifty])</f>
        <v>-0.7152315276197666</v>
      </c>
      <c r="O738">
        <v>315.19</v>
      </c>
      <c r="P738">
        <v>321.39956188730099</v>
      </c>
      <c r="Q738">
        <v>357.580894664391</v>
      </c>
      <c r="R738">
        <v>52.979668993045003</v>
      </c>
      <c r="S738" s="1">
        <f>(Table2[[#This Row],[Close Price]]-Table2[[#This Row],[20D EMA]])/Table2[[#This Row],[20D EMA]]</f>
        <v>2.2526095371045388E-3</v>
      </c>
      <c r="T738" s="1">
        <f>(Table2[[#This Row],[Close Price]]-Table2[[#This Row],[50D EMA]])/Table2[[#This Row],[50D EMA]]</f>
        <v>-1.7111292420583443E-2</v>
      </c>
      <c r="U738" s="1">
        <f>(Table2[[#This Row],[Close Price]]-Table2[[#This Row],[200D EMA]])/Table2[[#This Row],[200D EMA]]</f>
        <v>-0.1165635392895104</v>
      </c>
      <c r="V738">
        <v>0.66822325025879603</v>
      </c>
      <c r="W738">
        <v>309.5</v>
      </c>
      <c r="X738">
        <v>328.65</v>
      </c>
      <c r="Y738">
        <v>305.35000000000002</v>
      </c>
      <c r="Z738">
        <v>328.65</v>
      </c>
      <c r="AA738">
        <v>305.35000000000002</v>
      </c>
      <c r="AB738">
        <v>328.65</v>
      </c>
      <c r="AC738" s="1">
        <f>(Table2[[#This Row],[Close Price]]/Table2[[#This Row],[Day Low]])-1</f>
        <v>2.0678513731825499E-2</v>
      </c>
      <c r="AD738" s="1">
        <f>(Table2[[#This Row],[Day High]]/Table2[[#This Row],[Close Price]])-1</f>
        <v>4.0360873694206933E-2</v>
      </c>
      <c r="AE738" s="1">
        <f>(Table2[[#This Row],[Close Price]]/Table2[[#This Row],[Current Week Low]])-1</f>
        <v>3.4550515801539117E-2</v>
      </c>
      <c r="AF738" s="1">
        <f>(Table2[[#This Row],[Current Week High]]/Table2[[#This Row],[Close Price]])-1</f>
        <v>4.0360873694206933E-2</v>
      </c>
      <c r="AG738" s="1">
        <f>(Table2[[#This Row],[Close Price]]/Table2[[#This Row],[Current Month Low]])-1</f>
        <v>3.4550515801539117E-2</v>
      </c>
      <c r="AH738" s="1">
        <f>(Table2[[#This Row],[Current Month High]]/Table2[[#This Row],[Close Price]])-1</f>
        <v>4.0360873694206933E-2</v>
      </c>
      <c r="AI738">
        <v>71.699905033238295</v>
      </c>
      <c r="AJ738">
        <v>20.274129069103299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-0.1</v>
      </c>
      <c r="AM738" t="s">
        <v>3227</v>
      </c>
      <c r="AN738">
        <v>-1.4</v>
      </c>
      <c r="AO738" t="s">
        <v>3227</v>
      </c>
      <c r="AP738">
        <v>-0.10738973723360801</v>
      </c>
      <c r="AQ738">
        <f>(Table2[[#This Row],[Sharpe Ratio]]-AVERAGE(Table2[Sharpe Ratio]))/_xlfn.STDEV.P(Table2[Sharpe Ratio])</f>
        <v>-1.9847784096629248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722</v>
      </c>
      <c r="AT738">
        <f>_xlfn.RANK.AVG(Table2[[#This Row],[6M Return vs Nifty Z-Score]],Table2[6M Return vs Nifty Z-Score])</f>
        <v>720</v>
      </c>
      <c r="AU738">
        <f>_xlfn.RANK.AVG(Table2[[#This Row],[Sharpe Ratio Z-Score]],Table2[Sharpe Ratio Z-Score])</f>
        <v>726</v>
      </c>
      <c r="AV738">
        <f>(Table2[[#This Row],[Rank 1Y]]+Table2[[#This Row],[Rank 6M]]+Table2[[#This Row],[Rank Sharpe]])/3</f>
        <v>722.66666666666663</v>
      </c>
    </row>
    <row r="739" spans="1:48" x14ac:dyDescent="0.3">
      <c r="A739" t="s">
        <v>2179</v>
      </c>
      <c r="B739" t="s">
        <v>2180</v>
      </c>
      <c r="C739" t="s">
        <v>3180</v>
      </c>
      <c r="D739" t="s">
        <v>261</v>
      </c>
      <c r="E739">
        <v>2760.3146837999998</v>
      </c>
      <c r="F739">
        <v>404.35</v>
      </c>
      <c r="G739">
        <v>-58.210570081378997</v>
      </c>
      <c r="H739">
        <f>(Table2[[#This Row],[1Y Return vs Nifty]]-AVERAGE(Table2[1Y Return vs Nifty]))/_xlfn.STDEV.P(Table2[1Y Return vs Nifty])</f>
        <v>-1.4340295132387746</v>
      </c>
      <c r="I739">
        <v>-6.1900466707554402</v>
      </c>
      <c r="J739">
        <f>(Table2[[#This Row],[1M Return vs Nifty]]-AVERAGE(Table2[1M Return vs Nifty]))/_xlfn.STDEV.P(Table2[1M Return vs Nifty])</f>
        <v>-0.4665390391521404</v>
      </c>
      <c r="K739">
        <v>-24.485303683593798</v>
      </c>
      <c r="L739">
        <f>(Table2[[#This Row],[6M Return vs Nifty]]-AVERAGE(Table2[6M Return vs Nifty]))/_xlfn.STDEV.P(Table2[6M Return vs Nifty])</f>
        <v>-1.2925709318709633</v>
      </c>
      <c r="M739">
        <v>-5.6899676065281497</v>
      </c>
      <c r="N739">
        <f>(Table2[[#This Row],[1W Return vs Nifty]]-AVERAGE(Table2[1W Return vs Nifty]))/_xlfn.STDEV.P(Table2[1W Return vs Nifty])</f>
        <v>-0.71099870312245672</v>
      </c>
      <c r="O739">
        <v>411.01</v>
      </c>
      <c r="P739">
        <v>423.30926174291102</v>
      </c>
      <c r="Q739">
        <v>469.82314635504599</v>
      </c>
      <c r="R739">
        <v>38.007800122237803</v>
      </c>
      <c r="S739" s="1">
        <f>(Table2[[#This Row],[Close Price]]-Table2[[#This Row],[20D EMA]])/Table2[[#This Row],[20D EMA]]</f>
        <v>-1.6203985304493729E-2</v>
      </c>
      <c r="T739" s="1">
        <f>(Table2[[#This Row],[Close Price]]-Table2[[#This Row],[50D EMA]])/Table2[[#This Row],[50D EMA]]</f>
        <v>-4.4788204408401415E-2</v>
      </c>
      <c r="U739" s="1">
        <f>(Table2[[#This Row],[Close Price]]-Table2[[#This Row],[200D EMA]])/Table2[[#This Row],[200D EMA]]</f>
        <v>-0.13935700457288203</v>
      </c>
      <c r="V739">
        <v>0.71232886263432904</v>
      </c>
      <c r="W739">
        <v>403.6</v>
      </c>
      <c r="X739">
        <v>408.9</v>
      </c>
      <c r="Y739">
        <v>402.15</v>
      </c>
      <c r="Z739">
        <v>412</v>
      </c>
      <c r="AA739">
        <v>402.15</v>
      </c>
      <c r="AB739">
        <v>427.8</v>
      </c>
      <c r="AC739" s="1">
        <f>(Table2[[#This Row],[Close Price]]/Table2[[#This Row],[Day Low]])-1</f>
        <v>1.858275520317143E-3</v>
      </c>
      <c r="AD739" s="1">
        <f>(Table2[[#This Row],[Day High]]/Table2[[#This Row],[Close Price]])-1</f>
        <v>1.1252627674044557E-2</v>
      </c>
      <c r="AE739" s="1">
        <f>(Table2[[#This Row],[Close Price]]/Table2[[#This Row],[Current Week Low]])-1</f>
        <v>5.470595548924706E-3</v>
      </c>
      <c r="AF739" s="1">
        <f>(Table2[[#This Row],[Current Week High]]/Table2[[#This Row],[Close Price]])-1</f>
        <v>1.8919253122295032E-2</v>
      </c>
      <c r="AG739" s="1">
        <f>(Table2[[#This Row],[Close Price]]/Table2[[#This Row],[Current Month Low]])-1</f>
        <v>5.470595548924706E-3</v>
      </c>
      <c r="AH739" s="1">
        <f>(Table2[[#This Row],[Current Month High]]/Table2[[#This Row],[Close Price]])-1</f>
        <v>5.7994311858538428E-2</v>
      </c>
      <c r="AI739">
        <v>48.905651044886802</v>
      </c>
      <c r="AJ739">
        <v>1.62101030409651</v>
      </c>
      <c r="AK739" t="str">
        <f>IF(AND(Table2[[#This Row],[20D EMA]]&gt;Table2[[#This Row],[50D EMA]],Table2[[#This Row],[50D EMA]]&gt;Table2[[#This Row],[200D EMA]]),"Uptrend","Downtrend/NoTrend")</f>
        <v>Downtrend/NoTrend</v>
      </c>
      <c r="AL739">
        <v>-0.19</v>
      </c>
      <c r="AM739" t="s">
        <v>3227</v>
      </c>
      <c r="AN739">
        <v>-2</v>
      </c>
      <c r="AO739" t="s">
        <v>3227</v>
      </c>
      <c r="AP739">
        <v>-0.14431749226292001</v>
      </c>
      <c r="AQ739">
        <f>(Table2[[#This Row],[Sharpe Ratio]]-AVERAGE(Table2[Sharpe Ratio]))/_xlfn.STDEV.P(Table2[Sharpe Ratio])</f>
        <v>-2.4143194302796664</v>
      </c>
      <c r="AR7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9">
        <f>_xlfn.RANK.AVG(Table2[[#This Row],[1Y Return vs Nifty Z-Score]],Table2[1Y Return vs Nifty Z-Score])</f>
        <v>731</v>
      </c>
      <c r="AT739">
        <f>_xlfn.RANK.AVG(Table2[[#This Row],[6M Return vs Nifty Z-Score]],Table2[6M Return vs Nifty Z-Score])</f>
        <v>715</v>
      </c>
      <c r="AU739">
        <f>_xlfn.RANK.AVG(Table2[[#This Row],[Sharpe Ratio Z-Score]],Table2[Sharpe Ratio Z-Score])</f>
        <v>737</v>
      </c>
      <c r="AV739">
        <f>(Table2[[#This Row],[Rank 1Y]]+Table2[[#This Row],[Rank 6M]]+Table2[[#This Row],[Rank Sharpe]])/3</f>
        <v>727.66666666666663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6928-B644-4280-A0DD-BE0E454BF6C6}">
  <dimension ref="A1:Q1496"/>
  <sheetViews>
    <sheetView topLeftCell="G977" workbookViewId="0">
      <selection sqref="A1:Q1213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664062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3165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1992823.6003483499</v>
      </c>
      <c r="F2">
        <v>2945.25</v>
      </c>
      <c r="G2">
        <v>-6.1775215419457599</v>
      </c>
      <c r="H2">
        <v>-3.9195722248007501</v>
      </c>
      <c r="I2">
        <v>-12.444493505355499</v>
      </c>
      <c r="J2">
        <v>-3.0461242907612398</v>
      </c>
      <c r="K2">
        <v>2983.8588861852299</v>
      </c>
      <c r="L2">
        <v>2853.9204771534401</v>
      </c>
      <c r="M2">
        <v>44.105209932308803</v>
      </c>
      <c r="N2">
        <v>1.25803239845882</v>
      </c>
      <c r="O2">
        <v>9.2470927765045197</v>
      </c>
      <c r="P2">
        <v>32.650993109039298</v>
      </c>
      <c r="Q2">
        <v>1.615789148613E-3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1636316.2608906799</v>
      </c>
      <c r="F3">
        <v>4522.6000000000004</v>
      </c>
      <c r="G3">
        <v>0.41950441417538098</v>
      </c>
      <c r="H3">
        <v>2.3926800483072101</v>
      </c>
      <c r="I3">
        <v>-6.2642896013976799</v>
      </c>
      <c r="J3">
        <v>-1.4818957065977501</v>
      </c>
      <c r="K3">
        <v>4333.0037601732301</v>
      </c>
      <c r="L3">
        <v>4003.4458593946802</v>
      </c>
      <c r="M3">
        <v>61.041004935213799</v>
      </c>
      <c r="N3">
        <v>0.71808610070210899</v>
      </c>
      <c r="O3">
        <v>1.5400433379029601</v>
      </c>
      <c r="P3">
        <v>36.593174267592801</v>
      </c>
      <c r="Q3">
        <v>-2.7857052375817998E-2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1270491.3395424299</v>
      </c>
      <c r="F4">
        <v>1665.95</v>
      </c>
      <c r="G4">
        <v>-24.9989864539141</v>
      </c>
      <c r="H4">
        <v>-2.68527258235618</v>
      </c>
      <c r="I4">
        <v>-1.19395803483237</v>
      </c>
      <c r="J4">
        <v>-0.630034640096374</v>
      </c>
      <c r="K4">
        <v>1629.44386543218</v>
      </c>
      <c r="L4">
        <v>1579.52881919526</v>
      </c>
      <c r="M4">
        <v>68.579024941236199</v>
      </c>
      <c r="N4">
        <v>1.4147038568302199</v>
      </c>
      <c r="O4">
        <v>7.68630511119781</v>
      </c>
      <c r="P4">
        <v>22.177404568956</v>
      </c>
      <c r="Q4">
        <v>-8.1898139289270006E-2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978110.39188321505</v>
      </c>
      <c r="F5">
        <v>1634.45</v>
      </c>
      <c r="G5">
        <v>52.258827834753397</v>
      </c>
      <c r="H5">
        <v>7.8556503390735504</v>
      </c>
      <c r="I5">
        <v>24.577120286688199</v>
      </c>
      <c r="J5">
        <v>4.3738546675191099</v>
      </c>
      <c r="K5">
        <v>1500.25889363534</v>
      </c>
      <c r="L5">
        <v>1301.1260714611001</v>
      </c>
      <c r="M5">
        <v>75.717011053623295</v>
      </c>
      <c r="N5">
        <v>1.17872101101489</v>
      </c>
      <c r="O5">
        <v>1.25118541405366</v>
      </c>
      <c r="P5">
        <v>84.568911975608302</v>
      </c>
      <c r="Q5">
        <v>0.14314258355062201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880761.42791744997</v>
      </c>
      <c r="F6">
        <v>1250.3499999999999</v>
      </c>
      <c r="G6">
        <v>-1.6809221875792701E-2</v>
      </c>
      <c r="H6">
        <v>0.83292777790418204</v>
      </c>
      <c r="I6">
        <v>8.2392571432080702E-2</v>
      </c>
      <c r="J6">
        <v>-5.8637600801178802E-2</v>
      </c>
      <c r="K6">
        <v>1205.71271472174</v>
      </c>
      <c r="L6">
        <v>1117.90520746787</v>
      </c>
      <c r="M6">
        <v>65.740357010525599</v>
      </c>
      <c r="N6">
        <v>0.90317132604089401</v>
      </c>
      <c r="O6">
        <v>0.59583316671332198</v>
      </c>
      <c r="P6">
        <v>39.082313681868698</v>
      </c>
      <c r="Q6">
        <v>8.1939161751188996E-2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21</v>
      </c>
      <c r="E7">
        <v>805224.47893529001</v>
      </c>
      <c r="F7">
        <v>1944.1</v>
      </c>
      <c r="G7">
        <v>3.4090820779788502</v>
      </c>
      <c r="H7">
        <v>2.7159633009464699</v>
      </c>
      <c r="I7">
        <v>5.3777736528447102</v>
      </c>
      <c r="J7">
        <v>-0.80197817503259206</v>
      </c>
      <c r="K7">
        <v>1819.7430293186701</v>
      </c>
      <c r="L7">
        <v>1634.0423194591499</v>
      </c>
      <c r="M7">
        <v>62.491873212373797</v>
      </c>
      <c r="N7">
        <v>0.86339543408424202</v>
      </c>
      <c r="O7">
        <v>1.62800267475953</v>
      </c>
      <c r="P7">
        <v>43.831613213479798</v>
      </c>
      <c r="Q7">
        <v>-2.8299969787974999E-2</v>
      </c>
    </row>
    <row r="8" spans="1:17" x14ac:dyDescent="0.3">
      <c r="A8" t="s">
        <v>32</v>
      </c>
      <c r="B8" t="s">
        <v>33</v>
      </c>
      <c r="C8" t="str">
        <f>IFERROR(VLOOKUP(Table1[[#This Row],[Ticker]],[1]!Table1[[Symbol]:[Industry]],2,FALSE),"-")</f>
        <v>-</v>
      </c>
      <c r="D8" t="s">
        <v>34</v>
      </c>
      <c r="E8">
        <v>705802.97434288997</v>
      </c>
      <c r="F8">
        <v>790.85</v>
      </c>
      <c r="G8">
        <v>6.2525320569890503</v>
      </c>
      <c r="H8">
        <v>-8.6710602354788104</v>
      </c>
      <c r="I8">
        <v>-9.4341416845682406</v>
      </c>
      <c r="J8">
        <v>-4.4329204356676399</v>
      </c>
      <c r="K8">
        <v>817.465211841876</v>
      </c>
      <c r="L8">
        <v>764.42196764835796</v>
      </c>
      <c r="M8">
        <v>43.572846559932799</v>
      </c>
      <c r="N8">
        <v>1.0197113328485099</v>
      </c>
      <c r="O8">
        <v>15.318960611999699</v>
      </c>
      <c r="P8">
        <v>45.590942562591998</v>
      </c>
      <c r="Q8">
        <v>6.6530931449342995E-2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689123.36918828997</v>
      </c>
      <c r="F9">
        <v>2932.95</v>
      </c>
      <c r="G9">
        <v>-9.3288788655238104</v>
      </c>
      <c r="H9">
        <v>2.7695070531117398</v>
      </c>
      <c r="I9">
        <v>11.555916937077299</v>
      </c>
      <c r="J9">
        <v>2.3632534844971498</v>
      </c>
      <c r="K9">
        <v>2740.3532001931599</v>
      </c>
      <c r="L9">
        <v>2560.6183228663399</v>
      </c>
      <c r="M9">
        <v>71.580149619010797</v>
      </c>
      <c r="N9">
        <v>1.0665885133575199</v>
      </c>
      <c r="O9">
        <v>1.0382038561857501</v>
      </c>
      <c r="P9">
        <v>35.0314219285927</v>
      </c>
      <c r="Q9">
        <v>-5.3489561341322003E-2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654099.63724891504</v>
      </c>
      <c r="F10">
        <v>1034.1500000000001</v>
      </c>
      <c r="G10">
        <v>30.5154471861755</v>
      </c>
      <c r="H10">
        <v>-10.2754354907453</v>
      </c>
      <c r="I10">
        <v>-1.594782730683</v>
      </c>
      <c r="J10">
        <v>-5.5956556803507498</v>
      </c>
      <c r="K10">
        <v>1061.00813304646</v>
      </c>
      <c r="L10">
        <v>963.93221465432202</v>
      </c>
      <c r="M10">
        <v>41.331690648608003</v>
      </c>
      <c r="N10">
        <v>0.29986934295343098</v>
      </c>
      <c r="O10">
        <v>18.164676304211099</v>
      </c>
      <c r="P10">
        <v>73.122959738846504</v>
      </c>
      <c r="Q10">
        <v>-2.1850556267766E-2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642594.34523483401</v>
      </c>
      <c r="F11">
        <v>513.85</v>
      </c>
      <c r="G11">
        <v>-13.0327014215405</v>
      </c>
      <c r="H11">
        <v>-0.22126775778472799</v>
      </c>
      <c r="I11">
        <v>6.3668275140093602</v>
      </c>
      <c r="J11">
        <v>-0.26642440966886299</v>
      </c>
      <c r="K11">
        <v>489.64291761723803</v>
      </c>
      <c r="L11">
        <v>454.20267448887898</v>
      </c>
      <c r="M11">
        <v>57.457017624495599</v>
      </c>
      <c r="N11">
        <v>0.86409015730201</v>
      </c>
      <c r="O11">
        <v>1.29415198988032</v>
      </c>
      <c r="P11">
        <v>28.671591335920802</v>
      </c>
      <c r="Q11">
        <v>0.120044965394506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496785.65736999997</v>
      </c>
      <c r="F12">
        <v>3613</v>
      </c>
      <c r="G12">
        <v>-2.0434137609619398</v>
      </c>
      <c r="H12">
        <v>-3.8436660908154798</v>
      </c>
      <c r="I12">
        <v>-13.164899878222601</v>
      </c>
      <c r="J12">
        <v>-1.7178322642341699</v>
      </c>
      <c r="K12">
        <v>3617.3194771818298</v>
      </c>
      <c r="L12">
        <v>3448.7353983169701</v>
      </c>
      <c r="M12">
        <v>49.502107241874398</v>
      </c>
      <c r="N12">
        <v>0.85343153725104404</v>
      </c>
      <c r="O12">
        <v>8.4943260448380808</v>
      </c>
      <c r="P12">
        <v>26.9478751251734</v>
      </c>
      <c r="Q12">
        <v>0.11893945403909199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21</v>
      </c>
      <c r="E13">
        <v>490567.83537872002</v>
      </c>
      <c r="F13">
        <v>1812.8</v>
      </c>
      <c r="G13">
        <v>15.812210195114901</v>
      </c>
      <c r="H13">
        <v>9.1806233866560092</v>
      </c>
      <c r="I13">
        <v>-4.15639583393828</v>
      </c>
      <c r="J13">
        <v>-0.68096758036001004</v>
      </c>
      <c r="K13">
        <v>1659.3519715156699</v>
      </c>
      <c r="L13">
        <v>1506.2426537838901</v>
      </c>
      <c r="M13">
        <v>71.978665944247098</v>
      </c>
      <c r="N13">
        <v>0.91132638638456398</v>
      </c>
      <c r="O13">
        <v>0.39717563989409799</v>
      </c>
      <c r="P13">
        <v>49.997931405403101</v>
      </c>
      <c r="Q13">
        <v>1.9429598454230999E-2</v>
      </c>
    </row>
    <row r="14" spans="1:17" x14ac:dyDescent="0.3">
      <c r="A14" t="s">
        <v>49</v>
      </c>
      <c r="B14" t="s">
        <v>50</v>
      </c>
      <c r="C14" t="str">
        <f>IFERROR(VLOOKUP(Table1[[#This Row],[Ticker]],[1]!Table1[[Symbol]:[Industry]],2,FALSE),"-")</f>
        <v>-</v>
      </c>
      <c r="D14" t="s">
        <v>51</v>
      </c>
      <c r="E14">
        <v>469959.28076825</v>
      </c>
      <c r="F14">
        <v>7598.5</v>
      </c>
      <c r="G14">
        <v>-24.700372590047898</v>
      </c>
      <c r="H14">
        <v>6.7457874863039402</v>
      </c>
      <c r="I14">
        <v>2.4251126892396799</v>
      </c>
      <c r="J14">
        <v>2.5910192223959499E-2</v>
      </c>
      <c r="K14">
        <v>7011.1777457499202</v>
      </c>
      <c r="L14">
        <v>6986.0248052631696</v>
      </c>
      <c r="M14">
        <v>78.022858564004096</v>
      </c>
      <c r="N14">
        <v>1.3793567613286699</v>
      </c>
      <c r="O14">
        <v>7.8107521221293599</v>
      </c>
      <c r="P14">
        <v>22.798086557419399</v>
      </c>
      <c r="Q14">
        <v>-5.2587978593255001E-2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54</v>
      </c>
      <c r="E15">
        <v>444776.72006374999</v>
      </c>
      <c r="F15">
        <v>1853.75</v>
      </c>
      <c r="G15">
        <v>35.030746576319103</v>
      </c>
      <c r="H15">
        <v>2.5403538502749599</v>
      </c>
      <c r="I15">
        <v>3.66799740045616</v>
      </c>
      <c r="J15">
        <v>8.3582570955033297E-2</v>
      </c>
      <c r="K15">
        <v>1730.5047492654701</v>
      </c>
      <c r="L15">
        <v>1526.45608974672</v>
      </c>
      <c r="M15">
        <v>70.496718359510794</v>
      </c>
      <c r="N15">
        <v>0.91462956128751305</v>
      </c>
      <c r="O15">
        <v>0.95751854349292997</v>
      </c>
      <c r="P15">
        <v>73.515233771704004</v>
      </c>
      <c r="Q15">
        <v>0.136856666329255</v>
      </c>
    </row>
    <row r="16" spans="1:17" x14ac:dyDescent="0.3">
      <c r="A16" t="s">
        <v>55</v>
      </c>
      <c r="B16" t="s">
        <v>56</v>
      </c>
      <c r="C16" t="str">
        <f>IFERROR(VLOOKUP(Table1[[#This Row],[Ticker]],[1]!Table1[[Symbol]:[Industry]],2,FALSE),"-")</f>
        <v>-</v>
      </c>
      <c r="D16" t="s">
        <v>57</v>
      </c>
      <c r="E16">
        <v>389224.17861876002</v>
      </c>
      <c r="F16">
        <v>401.4</v>
      </c>
      <c r="G16">
        <v>42.919653130551502</v>
      </c>
      <c r="H16">
        <v>-4.5971104920449397</v>
      </c>
      <c r="I16">
        <v>9.1962472609451407</v>
      </c>
      <c r="J16">
        <v>-1.44555095105746</v>
      </c>
      <c r="K16">
        <v>395.753221544089</v>
      </c>
      <c r="L16">
        <v>347.85735002698698</v>
      </c>
      <c r="M16">
        <v>50.228490354588999</v>
      </c>
      <c r="N16">
        <v>0.82046671710938301</v>
      </c>
      <c r="O16">
        <v>6.2032884902840202</v>
      </c>
      <c r="P16">
        <v>76.245883644346804</v>
      </c>
      <c r="Q16">
        <v>0.18185894867805</v>
      </c>
    </row>
    <row r="17" spans="1:17" x14ac:dyDescent="0.3">
      <c r="A17" t="s">
        <v>58</v>
      </c>
      <c r="B17" t="s">
        <v>59</v>
      </c>
      <c r="C17" t="str">
        <f>IFERROR(VLOOKUP(Table1[[#This Row],[Ticker]],[1]!Table1[[Symbol]:[Industry]],2,FALSE),"-")</f>
        <v>-</v>
      </c>
      <c r="D17" t="s">
        <v>60</v>
      </c>
      <c r="E17">
        <v>387219.78215127002</v>
      </c>
      <c r="F17">
        <v>12316.05</v>
      </c>
      <c r="G17">
        <v>-8.7466908005036608</v>
      </c>
      <c r="H17">
        <v>-3.4544336098361299</v>
      </c>
      <c r="I17">
        <v>-7.1399154924906298</v>
      </c>
      <c r="J17">
        <v>-0.79466768733218696</v>
      </c>
      <c r="K17">
        <v>12372.578042891701</v>
      </c>
      <c r="L17">
        <v>11808.183745734499</v>
      </c>
      <c r="M17">
        <v>50.653789116202702</v>
      </c>
      <c r="N17">
        <v>1.00801920729978</v>
      </c>
      <c r="O17">
        <v>11.074573422485299</v>
      </c>
      <c r="P17">
        <v>26.4786678510728</v>
      </c>
      <c r="Q17">
        <v>5.8537961426441999E-2</v>
      </c>
    </row>
    <row r="18" spans="1:17" x14ac:dyDescent="0.3">
      <c r="A18" t="s">
        <v>61</v>
      </c>
      <c r="B18" t="s">
        <v>62</v>
      </c>
      <c r="C18" t="str">
        <f>IFERROR(VLOOKUP(Table1[[#This Row],[Ticker]],[1]!Table1[[Symbol]:[Industry]],2,FALSE),"-")</f>
        <v>-</v>
      </c>
      <c r="D18" t="s">
        <v>24</v>
      </c>
      <c r="E18">
        <v>376499.57884396001</v>
      </c>
      <c r="F18">
        <v>1217.45</v>
      </c>
      <c r="G18">
        <v>-6.3294656046731603</v>
      </c>
      <c r="H18">
        <v>-1.42722438760516</v>
      </c>
      <c r="I18">
        <v>-2.5837523946518299</v>
      </c>
      <c r="J18">
        <v>9.2208844129349293E-2</v>
      </c>
      <c r="K18">
        <v>1186.67591644818</v>
      </c>
      <c r="L18">
        <v>1131.94256121429</v>
      </c>
      <c r="M18">
        <v>72.490309702257903</v>
      </c>
      <c r="N18">
        <v>0.77406657862065098</v>
      </c>
      <c r="O18">
        <v>10.0373731980779</v>
      </c>
      <c r="P18">
        <v>27.964052974563799</v>
      </c>
      <c r="Q18">
        <v>3.0410676012722002E-2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366652.23745886999</v>
      </c>
      <c r="F19">
        <v>291.45</v>
      </c>
      <c r="G19">
        <v>32.1425622068274</v>
      </c>
      <c r="H19">
        <v>-19.588895558982699</v>
      </c>
      <c r="I19">
        <v>-1.1314106276801299</v>
      </c>
      <c r="J19">
        <v>-7.8882141126048202</v>
      </c>
      <c r="K19">
        <v>310.694959962236</v>
      </c>
      <c r="L19">
        <v>271.95234407576697</v>
      </c>
      <c r="M19">
        <v>28.447001102313799</v>
      </c>
      <c r="N19">
        <v>0.89408646028043903</v>
      </c>
      <c r="O19">
        <v>18.3736489963973</v>
      </c>
      <c r="P19">
        <v>62.006670372429099</v>
      </c>
      <c r="Q19">
        <v>9.7939082303811001E-2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60</v>
      </c>
      <c r="E20">
        <v>365180.5135452</v>
      </c>
      <c r="F20">
        <v>992.1</v>
      </c>
      <c r="G20">
        <v>32.167439922883702</v>
      </c>
      <c r="H20">
        <v>-13.2746748704712</v>
      </c>
      <c r="I20">
        <v>-13.326822162390901</v>
      </c>
      <c r="J20">
        <v>-9.5547207124419202</v>
      </c>
      <c r="K20">
        <v>1045.64898120767</v>
      </c>
      <c r="L20">
        <v>935.54819135788296</v>
      </c>
      <c r="M20">
        <v>27.280142444908801</v>
      </c>
      <c r="N20">
        <v>1.0188898648164499</v>
      </c>
      <c r="O20">
        <v>18.838826731176201</v>
      </c>
      <c r="P20">
        <v>63.093868157159299</v>
      </c>
      <c r="Q20">
        <v>0.15533423257477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24</v>
      </c>
      <c r="E21">
        <v>361907.42638442002</v>
      </c>
      <c r="F21">
        <v>1820.35</v>
      </c>
      <c r="G21">
        <v>-26.5732366837738</v>
      </c>
      <c r="H21">
        <v>-2.2364705303978201</v>
      </c>
      <c r="I21">
        <v>-10.018948518572699</v>
      </c>
      <c r="J21">
        <v>0.82991199450638597</v>
      </c>
      <c r="K21">
        <v>1785.93663809592</v>
      </c>
      <c r="L21">
        <v>1773.6478651019199</v>
      </c>
      <c r="M21">
        <v>66.536491772282304</v>
      </c>
      <c r="N21">
        <v>0.799144324826357</v>
      </c>
      <c r="O21">
        <v>5.8312961793061699</v>
      </c>
      <c r="P21">
        <v>17.909771026977999</v>
      </c>
      <c r="Q21">
        <v>-0.109186575414873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338392.23275203502</v>
      </c>
      <c r="F22">
        <v>2968.35</v>
      </c>
      <c r="G22">
        <v>-8.4972028010344491</v>
      </c>
      <c r="H22">
        <v>-10.6025059840889</v>
      </c>
      <c r="I22">
        <v>-13.1303376025303</v>
      </c>
      <c r="J22">
        <v>-3.0928621807679901</v>
      </c>
      <c r="K22">
        <v>3065.5047315943698</v>
      </c>
      <c r="L22">
        <v>3000.8951735679998</v>
      </c>
      <c r="M22">
        <v>40.050949096221203</v>
      </c>
      <c r="N22">
        <v>0.77655407047647096</v>
      </c>
      <c r="O22">
        <v>26.127309784897299</v>
      </c>
      <c r="P22">
        <v>38.578431372548998</v>
      </c>
      <c r="Q22">
        <v>7.1218809166015001E-2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75</v>
      </c>
      <c r="E23">
        <v>337710.84793841001</v>
      </c>
      <c r="F23">
        <v>11717.95</v>
      </c>
      <c r="G23">
        <v>9.3414316313323997</v>
      </c>
      <c r="H23">
        <v>-2.1305456105456901</v>
      </c>
      <c r="I23">
        <v>6.8751756785726599</v>
      </c>
      <c r="J23">
        <v>-0.303231857813959</v>
      </c>
      <c r="K23">
        <v>11340.116688252499</v>
      </c>
      <c r="L23">
        <v>10352.8424119955</v>
      </c>
      <c r="M23">
        <v>69.999395287191305</v>
      </c>
      <c r="N23">
        <v>0.69378205581868702</v>
      </c>
      <c r="O23">
        <v>3.0726364253132998</v>
      </c>
      <c r="P23">
        <v>45.6541600114356</v>
      </c>
      <c r="Q23">
        <v>3.3740517648007E-2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78</v>
      </c>
      <c r="E24">
        <v>337538.49603693897</v>
      </c>
      <c r="F24">
        <v>5187.05</v>
      </c>
      <c r="G24">
        <v>9.6706515657845404</v>
      </c>
      <c r="H24">
        <v>-0.71817522038512205</v>
      </c>
      <c r="I24">
        <v>15.459746335471801</v>
      </c>
      <c r="J24">
        <v>-2.5667249506023802</v>
      </c>
      <c r="K24">
        <v>5019.1102281036201</v>
      </c>
      <c r="L24">
        <v>4554.69976969857</v>
      </c>
      <c r="M24">
        <v>51.415205258531699</v>
      </c>
      <c r="N24">
        <v>0.96598775036187201</v>
      </c>
      <c r="O24">
        <v>5.0500766331537097</v>
      </c>
      <c r="P24">
        <v>43.447179203539797</v>
      </c>
      <c r="Q24">
        <v>-2.1985067837419999E-3</v>
      </c>
    </row>
    <row r="25" spans="1:17" x14ac:dyDescent="0.3">
      <c r="A25" t="s">
        <v>79</v>
      </c>
      <c r="B25" t="s">
        <v>80</v>
      </c>
      <c r="C25" t="str">
        <f>IFERROR(VLOOKUP(Table1[[#This Row],[Ticker]],[1]!Table1[[Symbol]:[Industry]],2,FALSE),"-")</f>
        <v>-</v>
      </c>
      <c r="D25" t="s">
        <v>81</v>
      </c>
      <c r="E25">
        <v>334156.089652</v>
      </c>
      <c r="F25">
        <v>3767</v>
      </c>
      <c r="G25">
        <v>-10.901475871468699</v>
      </c>
      <c r="H25">
        <v>8.2775862805796994</v>
      </c>
      <c r="I25">
        <v>-11.371690542244</v>
      </c>
      <c r="J25">
        <v>-0.47132822834355098</v>
      </c>
      <c r="K25">
        <v>3521.9922012583902</v>
      </c>
      <c r="L25">
        <v>3431.7113110857199</v>
      </c>
      <c r="M25">
        <v>74.421842853953706</v>
      </c>
      <c r="N25">
        <v>0.87041567165883305</v>
      </c>
      <c r="O25">
        <v>3.1842314839394699</v>
      </c>
      <c r="P25">
        <v>23.279825896290401</v>
      </c>
      <c r="Q25">
        <v>7.1943723728647005E-2</v>
      </c>
    </row>
    <row r="26" spans="1:17" x14ac:dyDescent="0.3">
      <c r="A26" t="s">
        <v>82</v>
      </c>
      <c r="B26" t="s">
        <v>83</v>
      </c>
      <c r="C26" t="str">
        <f>IFERROR(VLOOKUP(Table1[[#This Row],[Ticker]],[1]!Table1[[Symbol]:[Industry]],2,FALSE),"-")</f>
        <v>-</v>
      </c>
      <c r="D26" t="s">
        <v>60</v>
      </c>
      <c r="E26">
        <v>328206.73227887898</v>
      </c>
      <c r="F26">
        <v>2739.1</v>
      </c>
      <c r="G26">
        <v>51.876288888561398</v>
      </c>
      <c r="H26">
        <v>-4.3807968576337002</v>
      </c>
      <c r="I26">
        <v>32.495062578142203</v>
      </c>
      <c r="J26">
        <v>-1.17944971554043</v>
      </c>
      <c r="K26">
        <v>2734.38181581449</v>
      </c>
      <c r="L26">
        <v>2323.7066584218501</v>
      </c>
      <c r="M26">
        <v>51.573289492530897</v>
      </c>
      <c r="N26">
        <v>0.83447807795865703</v>
      </c>
      <c r="O26">
        <v>10.017889087656499</v>
      </c>
      <c r="P26">
        <v>88.903448275862004</v>
      </c>
      <c r="Q26">
        <v>0.19867375472900001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327768.84337372001</v>
      </c>
      <c r="F27">
        <v>11737.15</v>
      </c>
      <c r="G27">
        <v>117.76155660541301</v>
      </c>
      <c r="H27">
        <v>15.754852237275299</v>
      </c>
      <c r="I27">
        <v>24.7107371787292</v>
      </c>
      <c r="J27">
        <v>5.9401877803296603</v>
      </c>
      <c r="K27">
        <v>10240.136944842799</v>
      </c>
      <c r="L27">
        <v>8686.7016561971795</v>
      </c>
      <c r="M27">
        <v>87.642154501294399</v>
      </c>
      <c r="N27">
        <v>1.4425672034066399</v>
      </c>
      <c r="O27">
        <v>1.33592907988737</v>
      </c>
      <c r="P27">
        <v>145.15984167267101</v>
      </c>
      <c r="Q27">
        <v>0.176107211899031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321925.70888719498</v>
      </c>
      <c r="F28">
        <v>3358.05</v>
      </c>
      <c r="G28">
        <v>-23.890457648858199</v>
      </c>
      <c r="H28">
        <v>5.56520366066081</v>
      </c>
      <c r="I28">
        <v>2.1393088746432398</v>
      </c>
      <c r="J28">
        <v>2.3757825023912602</v>
      </c>
      <c r="K28">
        <v>3112.3238629192401</v>
      </c>
      <c r="L28">
        <v>3029.2938682741001</v>
      </c>
      <c r="M28">
        <v>78.453958078763094</v>
      </c>
      <c r="N28">
        <v>1.06612654568165</v>
      </c>
      <c r="O28">
        <v>1.9326692574559401</v>
      </c>
      <c r="P28">
        <v>25.764952623497202</v>
      </c>
      <c r="Q28">
        <v>-5.6245134271978997E-2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313673.77620344999</v>
      </c>
      <c r="F29">
        <v>1452.1</v>
      </c>
      <c r="G29">
        <v>44.555301296585803</v>
      </c>
      <c r="H29">
        <v>-7.5915180589059004</v>
      </c>
      <c r="I29">
        <v>4.7840432219646596</v>
      </c>
      <c r="J29">
        <v>-1.58604876903146</v>
      </c>
      <c r="K29">
        <v>1472.8040762422299</v>
      </c>
      <c r="L29">
        <v>1310.3342246877</v>
      </c>
      <c r="M29">
        <v>44.8970505244382</v>
      </c>
      <c r="N29">
        <v>0.55361697647427699</v>
      </c>
      <c r="O29">
        <v>11.6589766545003</v>
      </c>
      <c r="P29">
        <v>92.4585818422796</v>
      </c>
      <c r="Q29">
        <v>6.6003322938521E-2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313662.86379577499</v>
      </c>
      <c r="F30">
        <v>337.25</v>
      </c>
      <c r="G30">
        <v>48.219732489083199</v>
      </c>
      <c r="H30">
        <v>-5.5292135198316297</v>
      </c>
      <c r="I30">
        <v>12.332341727240401</v>
      </c>
      <c r="J30">
        <v>-0.37626091489559199</v>
      </c>
      <c r="K30">
        <v>334.411803951477</v>
      </c>
      <c r="L30">
        <v>295.48179057745699</v>
      </c>
      <c r="M30">
        <v>57.3102136357208</v>
      </c>
      <c r="N30">
        <v>1.0575742977909199</v>
      </c>
      <c r="O30">
        <v>7.4870274277242403</v>
      </c>
      <c r="P30">
        <v>76.293779404077299</v>
      </c>
      <c r="Q30">
        <v>0.11909427152990899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310642.64362500003</v>
      </c>
      <c r="F31">
        <v>4644.95</v>
      </c>
      <c r="G31">
        <v>107.64452849904301</v>
      </c>
      <c r="H31">
        <v>-7.2619483082466498</v>
      </c>
      <c r="I31">
        <v>37.5506736698174</v>
      </c>
      <c r="J31">
        <v>-5.1628472117827702</v>
      </c>
      <c r="K31">
        <v>4777.7577154172004</v>
      </c>
      <c r="L31">
        <v>4009.6466268757999</v>
      </c>
      <c r="M31">
        <v>42.335728699849398</v>
      </c>
      <c r="N31">
        <v>0.62077608832555597</v>
      </c>
      <c r="O31">
        <v>22.170313996921301</v>
      </c>
      <c r="P31">
        <v>162.753139495418</v>
      </c>
      <c r="Q31">
        <v>0.241881397662808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302127.75623117498</v>
      </c>
      <c r="F32">
        <v>490.25</v>
      </c>
      <c r="G32">
        <v>48.968112322052498</v>
      </c>
      <c r="H32">
        <v>-11.099429240699401</v>
      </c>
      <c r="I32">
        <v>2.2829832777631598</v>
      </c>
      <c r="J32">
        <v>-2.4412965984266699</v>
      </c>
      <c r="K32">
        <v>504.56124790489099</v>
      </c>
      <c r="L32">
        <v>446.399625907923</v>
      </c>
      <c r="M32">
        <v>37.3129118119978</v>
      </c>
      <c r="N32">
        <v>1.1332138985939599</v>
      </c>
      <c r="O32">
        <v>10.8720040795512</v>
      </c>
      <c r="P32">
        <v>82.249070631970199</v>
      </c>
      <c r="Q32">
        <v>0.138273626663177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40</v>
      </c>
      <c r="E33">
        <v>301911.62476151501</v>
      </c>
      <c r="F33">
        <v>1894.45</v>
      </c>
      <c r="G33">
        <v>-4.3381193257909398</v>
      </c>
      <c r="H33">
        <v>13.9866483831103</v>
      </c>
      <c r="I33">
        <v>5.1551210654656199</v>
      </c>
      <c r="J33">
        <v>-2.8103802453545099</v>
      </c>
      <c r="K33">
        <v>1695.73315334472</v>
      </c>
      <c r="L33">
        <v>1621.45493137525</v>
      </c>
      <c r="M33">
        <v>78.631129392369303</v>
      </c>
      <c r="N33">
        <v>1.3961149856211399</v>
      </c>
      <c r="O33">
        <v>0.65718282351079305</v>
      </c>
      <c r="P33">
        <v>33.5012860716676</v>
      </c>
      <c r="Q33">
        <v>-2.7469514010609999E-2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21</v>
      </c>
      <c r="E34">
        <v>287701.35304121999</v>
      </c>
      <c r="F34">
        <v>550.6</v>
      </c>
      <c r="G34">
        <v>3.1047519131749999E-2</v>
      </c>
      <c r="H34">
        <v>3.3620622535447402</v>
      </c>
      <c r="I34">
        <v>-6.1094717143974</v>
      </c>
      <c r="J34">
        <v>-1.40291873133439</v>
      </c>
      <c r="K34">
        <v>516.44960226987405</v>
      </c>
      <c r="L34">
        <v>484.63999613032502</v>
      </c>
      <c r="M34">
        <v>67.767026573476599</v>
      </c>
      <c r="N34">
        <v>0.92096603963781798</v>
      </c>
      <c r="O34">
        <v>5.3214674900108703</v>
      </c>
      <c r="P34">
        <v>46.8070923876816</v>
      </c>
      <c r="Q34">
        <v>-0.103318511188533</v>
      </c>
    </row>
    <row r="35" spans="1:17" x14ac:dyDescent="0.3">
      <c r="A35" t="s">
        <v>106</v>
      </c>
      <c r="B35" t="s">
        <v>107</v>
      </c>
      <c r="C35" t="str">
        <f>IFERROR(VLOOKUP(Table1[[#This Row],[Ticker]],[1]!Table1[[Symbol]:[Industry]],2,FALSE),"-")</f>
        <v>-</v>
      </c>
      <c r="D35" t="s">
        <v>108</v>
      </c>
      <c r="E35">
        <v>283256.68771596003</v>
      </c>
      <c r="F35">
        <v>1788.2</v>
      </c>
      <c r="G35">
        <v>55.0555117344922</v>
      </c>
      <c r="H35">
        <v>-5.1842436625200703</v>
      </c>
      <c r="I35">
        <v>-11.6051009021825</v>
      </c>
      <c r="J35">
        <v>-7.49220058877642</v>
      </c>
      <c r="K35">
        <v>1836.6531650802101</v>
      </c>
      <c r="L35">
        <v>1707.6264291565601</v>
      </c>
      <c r="M35">
        <v>31.419777488298301</v>
      </c>
      <c r="N35">
        <v>0.60109186553413396</v>
      </c>
      <c r="O35">
        <v>21.580360138686899</v>
      </c>
      <c r="P35">
        <v>119.263073999141</v>
      </c>
      <c r="Q35">
        <v>4.9840019111018999E-2</v>
      </c>
    </row>
    <row r="36" spans="1:17" x14ac:dyDescent="0.3">
      <c r="A36" t="s">
        <v>109</v>
      </c>
      <c r="B36" t="s">
        <v>110</v>
      </c>
      <c r="C36" t="str">
        <f>IFERROR(VLOOKUP(Table1[[#This Row],[Ticker]],[1]!Table1[[Symbol]:[Industry]],2,FALSE),"-")</f>
        <v>-</v>
      </c>
      <c r="D36" t="s">
        <v>111</v>
      </c>
      <c r="E36">
        <v>257129.41285321399</v>
      </c>
      <c r="F36">
        <v>7233.15</v>
      </c>
      <c r="G36">
        <v>223.865462360386</v>
      </c>
      <c r="H36">
        <v>8.4404576885867808</v>
      </c>
      <c r="I36">
        <v>68.125104182012194</v>
      </c>
      <c r="J36">
        <v>-0.92164054220304004</v>
      </c>
      <c r="K36">
        <v>6352.95372281656</v>
      </c>
      <c r="L36">
        <v>4721.9270191007699</v>
      </c>
      <c r="M36">
        <v>72.682875213363999</v>
      </c>
      <c r="N36">
        <v>0.68560763927503798</v>
      </c>
      <c r="O36">
        <v>1.2698478532866</v>
      </c>
      <c r="P36">
        <v>271.88431876606597</v>
      </c>
      <c r="Q36">
        <v>0.28335372314287899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18</v>
      </c>
      <c r="E37">
        <v>244565.727555177</v>
      </c>
      <c r="F37">
        <v>173.19</v>
      </c>
      <c r="G37">
        <v>59.685469813761401</v>
      </c>
      <c r="H37">
        <v>-2.2370832409253398</v>
      </c>
      <c r="I37">
        <v>-9.2449939033404096</v>
      </c>
      <c r="J37">
        <v>-6.4534972048880599</v>
      </c>
      <c r="K37">
        <v>172.50896073501499</v>
      </c>
      <c r="L37">
        <v>156.45943734212599</v>
      </c>
      <c r="M37">
        <v>45.6808163505777</v>
      </c>
      <c r="N37">
        <v>0.98851656510049002</v>
      </c>
      <c r="O37">
        <v>13.6324268144812</v>
      </c>
      <c r="P37">
        <v>102.56140350877099</v>
      </c>
      <c r="Q37">
        <v>9.9121273736284002E-2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Row],[Ticker]],[1]!Table1[[Symbol]:[Industry]],2,FALSE),"-")</f>
        <v>-</v>
      </c>
      <c r="D38" t="s">
        <v>57</v>
      </c>
      <c r="E38">
        <v>244317.79721764501</v>
      </c>
      <c r="F38">
        <v>633.45000000000005</v>
      </c>
      <c r="G38">
        <v>41.639006912560198</v>
      </c>
      <c r="H38">
        <v>-11.494854632628099</v>
      </c>
      <c r="I38">
        <v>4.6345949228180396</v>
      </c>
      <c r="J38">
        <v>-1.38793036252427</v>
      </c>
      <c r="K38">
        <v>673.22487540794202</v>
      </c>
      <c r="L38">
        <v>603.57164871984605</v>
      </c>
      <c r="M38">
        <v>40.757265338156699</v>
      </c>
      <c r="N38">
        <v>0.65470190487845104</v>
      </c>
      <c r="O38">
        <v>41.423948220064702</v>
      </c>
      <c r="P38">
        <v>118.921721099015</v>
      </c>
      <c r="Q38">
        <v>0.16751125128623801</v>
      </c>
    </row>
    <row r="39" spans="1:17" x14ac:dyDescent="0.3">
      <c r="A39" t="s">
        <v>116</v>
      </c>
      <c r="B39" t="s">
        <v>117</v>
      </c>
      <c r="C39" t="str">
        <f>IFERROR(VLOOKUP(Table1[[#This Row],[Ticker]],[1]!Table1[[Symbol]:[Industry]],2,FALSE),"-")</f>
        <v>-</v>
      </c>
      <c r="D39" t="s">
        <v>118</v>
      </c>
      <c r="E39">
        <v>244066.74348239999</v>
      </c>
      <c r="F39">
        <v>2531.4</v>
      </c>
      <c r="G39">
        <v>-12.209433076801901</v>
      </c>
      <c r="H39">
        <v>-3.1430320102593399</v>
      </c>
      <c r="I39">
        <v>-17.264649037095101</v>
      </c>
      <c r="J39">
        <v>-1.28613709714545</v>
      </c>
      <c r="K39">
        <v>2520.6345299753398</v>
      </c>
      <c r="L39">
        <v>2480.12142730097</v>
      </c>
      <c r="M39">
        <v>57.157314581414703</v>
      </c>
      <c r="N39">
        <v>1.2285178492862701</v>
      </c>
      <c r="O39">
        <v>9.3979616022754104</v>
      </c>
      <c r="P39">
        <v>14.2841664014302</v>
      </c>
      <c r="Q39">
        <v>-2.5278651136233E-2</v>
      </c>
    </row>
    <row r="40" spans="1:17" x14ac:dyDescent="0.3">
      <c r="A40" t="s">
        <v>119</v>
      </c>
      <c r="B40" t="s">
        <v>120</v>
      </c>
      <c r="C40" t="str">
        <f>IFERROR(VLOOKUP(Table1[[#This Row],[Ticker]],[1]!Table1[[Symbol]:[Industry]],2,FALSE),"-")</f>
        <v>-</v>
      </c>
      <c r="D40" t="s">
        <v>121</v>
      </c>
      <c r="E40">
        <v>238965.59411137499</v>
      </c>
      <c r="F40">
        <v>6710.25</v>
      </c>
      <c r="G40">
        <v>48.923818123384599</v>
      </c>
      <c r="H40">
        <v>-8.7022594486287694</v>
      </c>
      <c r="I40">
        <v>29.034479296965301</v>
      </c>
      <c r="J40">
        <v>-2.4133810445671098</v>
      </c>
      <c r="K40">
        <v>6901.5440427349304</v>
      </c>
      <c r="L40">
        <v>5964.1211872465101</v>
      </c>
      <c r="M40">
        <v>46.296309374207802</v>
      </c>
      <c r="N40">
        <v>0.72511317300337896</v>
      </c>
      <c r="O40">
        <v>18.754144778510401</v>
      </c>
      <c r="P40">
        <v>106.72365988909399</v>
      </c>
      <c r="Q40">
        <v>0.156458809478804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237592.7945594</v>
      </c>
      <c r="F41">
        <v>272.89999999999998</v>
      </c>
      <c r="G41">
        <v>152.41352152043899</v>
      </c>
      <c r="H41">
        <v>2.1085876781092598</v>
      </c>
      <c r="I41">
        <v>68.316734749113806</v>
      </c>
      <c r="J41">
        <v>9.3257657972027506</v>
      </c>
      <c r="K41">
        <v>244.31021850138799</v>
      </c>
      <c r="L41">
        <v>189.993841286101</v>
      </c>
      <c r="M41">
        <v>61.895455590293601</v>
      </c>
      <c r="N41">
        <v>1.23411269890798</v>
      </c>
      <c r="O41">
        <v>4.96518871381459</v>
      </c>
      <c r="P41">
        <v>181.34020618556599</v>
      </c>
      <c r="Q41">
        <v>6.8486971186782999E-2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232638.99859947999</v>
      </c>
      <c r="F42">
        <v>954.55</v>
      </c>
      <c r="G42">
        <v>-8.5963839157005104</v>
      </c>
      <c r="H42">
        <v>-1.69359425859373</v>
      </c>
      <c r="I42">
        <v>5.1107261644215498</v>
      </c>
      <c r="J42">
        <v>1.24804538605945</v>
      </c>
      <c r="K42">
        <v>923.32102294594301</v>
      </c>
      <c r="L42">
        <v>873.56323670015195</v>
      </c>
      <c r="M42">
        <v>64.594770589525993</v>
      </c>
      <c r="N42">
        <v>0.93793950535307002</v>
      </c>
      <c r="O42">
        <v>1.8752291655754001</v>
      </c>
      <c r="P42">
        <v>32.026279391424602</v>
      </c>
      <c r="Q42">
        <v>1.4239024625027E-2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51</v>
      </c>
      <c r="E43">
        <v>223572.07057571999</v>
      </c>
      <c r="F43">
        <v>351.9</v>
      </c>
      <c r="G43">
        <v>20.1626053193506</v>
      </c>
      <c r="H43">
        <v>1.1010376237925401</v>
      </c>
      <c r="I43">
        <v>-8.0476624367717804</v>
      </c>
      <c r="J43">
        <v>-0.82876540074402305</v>
      </c>
      <c r="K43">
        <v>338.38815963979999</v>
      </c>
      <c r="L43">
        <v>308.34767791489401</v>
      </c>
      <c r="M43">
        <v>63.886099024653802</v>
      </c>
      <c r="N43">
        <v>1.7228853300965099</v>
      </c>
      <c r="O43">
        <v>12.1625461778914</v>
      </c>
      <c r="P43">
        <v>72.288861689106398</v>
      </c>
    </row>
    <row r="44" spans="1:17" x14ac:dyDescent="0.3">
      <c r="A44" t="s">
        <v>130</v>
      </c>
      <c r="B44" t="s">
        <v>131</v>
      </c>
      <c r="C44" t="str">
        <f>IFERROR(VLOOKUP(Table1[[#This Row],[Ticker]],[1]!Table1[[Symbol]:[Industry]],2,FALSE),"-")</f>
        <v>-</v>
      </c>
      <c r="D44" t="s">
        <v>132</v>
      </c>
      <c r="E44">
        <v>218570.76285</v>
      </c>
      <c r="F44">
        <v>167.25</v>
      </c>
      <c r="G44">
        <v>85.636877393002806</v>
      </c>
      <c r="H44">
        <v>-15.4166593259348</v>
      </c>
      <c r="I44">
        <v>19.338776857126799</v>
      </c>
      <c r="J44">
        <v>-5.9580760271118098</v>
      </c>
      <c r="K44">
        <v>178.59332646001599</v>
      </c>
      <c r="L44">
        <v>151.38086486518799</v>
      </c>
      <c r="M44">
        <v>26.555907095393799</v>
      </c>
      <c r="N44">
        <v>0.27666360307295701</v>
      </c>
      <c r="O44">
        <v>36.920777279521602</v>
      </c>
      <c r="P44">
        <v>154.372623574144</v>
      </c>
      <c r="Q44">
        <v>0.17153423674035101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135</v>
      </c>
      <c r="E45">
        <v>213767.91893016</v>
      </c>
      <c r="F45">
        <v>863.6</v>
      </c>
      <c r="G45">
        <v>36.911108850591901</v>
      </c>
      <c r="H45">
        <v>-5.1691607303708702</v>
      </c>
      <c r="I45">
        <v>-11.2394767396207</v>
      </c>
      <c r="J45">
        <v>-2.1608236270594499</v>
      </c>
      <c r="K45">
        <v>841.42495612404105</v>
      </c>
      <c r="L45">
        <v>791.36310007642498</v>
      </c>
      <c r="M45">
        <v>65.551016020460807</v>
      </c>
      <c r="N45">
        <v>0.72514069217111699</v>
      </c>
      <c r="O45">
        <v>12.0426123205187</v>
      </c>
      <c r="P45">
        <v>68.490878938640094</v>
      </c>
      <c r="Q45">
        <v>0.129342027636835</v>
      </c>
    </row>
    <row r="46" spans="1:17" x14ac:dyDescent="0.3">
      <c r="A46" t="s">
        <v>136</v>
      </c>
      <c r="B46" t="s">
        <v>137</v>
      </c>
      <c r="C46" t="str">
        <f>IFERROR(VLOOKUP(Table1[[#This Row],[Ticker]],[1]!Table1[[Symbol]:[Industry]],2,FALSE),"-")</f>
        <v>-</v>
      </c>
      <c r="D46" t="s">
        <v>138</v>
      </c>
      <c r="E46">
        <v>211947.037146855</v>
      </c>
      <c r="F46">
        <v>289.95</v>
      </c>
      <c r="G46">
        <v>87.0936255677818</v>
      </c>
      <c r="H46">
        <v>-8.4383069625983094</v>
      </c>
      <c r="I46">
        <v>37.0958183176609</v>
      </c>
      <c r="J46">
        <v>-0.88515777732532797</v>
      </c>
      <c r="K46">
        <v>296.68205237860002</v>
      </c>
      <c r="L46">
        <v>247.84901946028199</v>
      </c>
      <c r="M46">
        <v>44.291815507092799</v>
      </c>
      <c r="N46">
        <v>0.66439697668257902</v>
      </c>
      <c r="O46">
        <v>17.434040351784699</v>
      </c>
      <c r="P46">
        <v>128.30708661417299</v>
      </c>
      <c r="Q46">
        <v>0.20144196171426301</v>
      </c>
    </row>
    <row r="47" spans="1:17" x14ac:dyDescent="0.3">
      <c r="A47" t="s">
        <v>139</v>
      </c>
      <c r="B47" t="s">
        <v>140</v>
      </c>
      <c r="C47" t="str">
        <f>IFERROR(VLOOKUP(Table1[[#This Row],[Ticker]],[1]!Table1[[Symbol]:[Industry]],2,FALSE),"-")</f>
        <v>-</v>
      </c>
      <c r="D47" t="s">
        <v>141</v>
      </c>
      <c r="E47">
        <v>210072.07890495</v>
      </c>
      <c r="F47">
        <v>646.65</v>
      </c>
      <c r="G47">
        <v>50.6688884971798</v>
      </c>
      <c r="H47">
        <v>5.0593031834088897</v>
      </c>
      <c r="I47">
        <v>0.70968037566258202</v>
      </c>
      <c r="J47">
        <v>4.3647971943914099</v>
      </c>
      <c r="K47">
        <v>616.34054734344795</v>
      </c>
      <c r="L47">
        <v>557.79101582558098</v>
      </c>
      <c r="M47">
        <v>71.754065050991599</v>
      </c>
      <c r="N47">
        <v>0.98017713926445305</v>
      </c>
      <c r="O47">
        <v>5.3305497564370299</v>
      </c>
      <c r="P47">
        <v>95.209201231660899</v>
      </c>
      <c r="Q47">
        <v>0.21582477187214599</v>
      </c>
    </row>
    <row r="48" spans="1:17" x14ac:dyDescent="0.3">
      <c r="A48" t="s">
        <v>142</v>
      </c>
      <c r="B48" t="s">
        <v>143</v>
      </c>
      <c r="C48" t="str">
        <f>IFERROR(VLOOKUP(Table1[[#This Row],[Ticker]],[1]!Table1[[Symbol]:[Industry]],2,FALSE),"-")</f>
        <v>-</v>
      </c>
      <c r="D48" t="s">
        <v>144</v>
      </c>
      <c r="E48">
        <v>209829.34153999999</v>
      </c>
      <c r="F48">
        <v>496.6</v>
      </c>
      <c r="G48">
        <v>31.3855923040202</v>
      </c>
      <c r="H48">
        <v>-24.906270652366999</v>
      </c>
      <c r="I48">
        <v>49.277187973260297</v>
      </c>
      <c r="J48">
        <v>-3.0799069332395299</v>
      </c>
      <c r="K48">
        <v>550.63735286957206</v>
      </c>
      <c r="L48">
        <v>489.18165752906901</v>
      </c>
      <c r="M48">
        <v>48.297489461021001</v>
      </c>
      <c r="N48">
        <v>0.77052469390126799</v>
      </c>
      <c r="O48">
        <v>62.6459927507047</v>
      </c>
      <c r="P48">
        <v>74.490513000702705</v>
      </c>
      <c r="Q48">
        <v>2.9809154635712001E-2</v>
      </c>
    </row>
    <row r="49" spans="1:17" x14ac:dyDescent="0.3">
      <c r="A49" t="s">
        <v>145</v>
      </c>
      <c r="B49" t="s">
        <v>146</v>
      </c>
      <c r="C49" t="str">
        <f>IFERROR(VLOOKUP(Table1[[#This Row],[Ticker]],[1]!Table1[[Symbol]:[Industry]],2,FALSE),"-")</f>
        <v>-</v>
      </c>
      <c r="D49" t="s">
        <v>127</v>
      </c>
      <c r="E49">
        <v>191609.725622809</v>
      </c>
      <c r="F49">
        <v>153.49</v>
      </c>
      <c r="G49">
        <v>-7.8609573170860703</v>
      </c>
      <c r="H49">
        <v>-5.3983151364188204</v>
      </c>
      <c r="I49">
        <v>-8.4188864215356798</v>
      </c>
      <c r="J49">
        <v>-1.93705359777405</v>
      </c>
      <c r="K49">
        <v>156.65741530570099</v>
      </c>
      <c r="L49">
        <v>152.50972434499201</v>
      </c>
      <c r="M49">
        <v>59.797232941719599</v>
      </c>
      <c r="N49">
        <v>0.90709925838083205</v>
      </c>
      <c r="O49">
        <v>20.268421395530599</v>
      </c>
      <c r="P49">
        <v>33.935427574171001</v>
      </c>
      <c r="Q49">
        <v>-2.0295352141742998E-2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149</v>
      </c>
      <c r="E50">
        <v>190903.808630115</v>
      </c>
      <c r="F50">
        <v>4942.3500000000004</v>
      </c>
      <c r="G50">
        <v>75.610820897748198</v>
      </c>
      <c r="H50">
        <v>12.0257210067975</v>
      </c>
      <c r="I50">
        <v>43.518941619455497</v>
      </c>
      <c r="J50">
        <v>0.97431022285428703</v>
      </c>
      <c r="K50">
        <v>4536.7174858280496</v>
      </c>
      <c r="L50">
        <v>3839.73851156005</v>
      </c>
      <c r="M50">
        <v>70.032492799108198</v>
      </c>
      <c r="N50">
        <v>1.0394690461158</v>
      </c>
      <c r="O50">
        <v>1.8746143029125799</v>
      </c>
      <c r="P50">
        <v>111.813487046521</v>
      </c>
      <c r="Q50">
        <v>9.8659705744557999E-2</v>
      </c>
    </row>
    <row r="51" spans="1:17" x14ac:dyDescent="0.3">
      <c r="A51" t="s">
        <v>150</v>
      </c>
      <c r="B51" t="s">
        <v>151</v>
      </c>
      <c r="C51" t="str">
        <f>IFERROR(VLOOKUP(Table1[[#This Row],[Ticker]],[1]!Table1[[Symbol]:[Industry]],2,FALSE),"-")</f>
        <v>-</v>
      </c>
      <c r="D51" t="s">
        <v>21</v>
      </c>
      <c r="E51">
        <v>189972.61469662</v>
      </c>
      <c r="F51">
        <v>6416.2</v>
      </c>
      <c r="G51">
        <v>-10.505606530309599</v>
      </c>
      <c r="H51">
        <v>14.783275006918799</v>
      </c>
      <c r="I51">
        <v>8.2383494611824002</v>
      </c>
      <c r="J51">
        <v>-2.0289865563670899E-2</v>
      </c>
      <c r="K51">
        <v>5767.8063680769001</v>
      </c>
      <c r="L51">
        <v>5379.8585512801601</v>
      </c>
      <c r="M51">
        <v>80.172631467192602</v>
      </c>
      <c r="N51">
        <v>1.1737535175598299</v>
      </c>
      <c r="O51">
        <v>0.48393129889965297</v>
      </c>
      <c r="P51">
        <v>42.1541801907589</v>
      </c>
      <c r="Q51">
        <v>-1.8280070638828999E-2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75</v>
      </c>
      <c r="E52">
        <v>186866.23042325501</v>
      </c>
      <c r="F52">
        <v>2784.35</v>
      </c>
      <c r="G52">
        <v>18.275374648687301</v>
      </c>
      <c r="H52">
        <v>2.0281394528533498</v>
      </c>
      <c r="I52">
        <v>14.290016096574499</v>
      </c>
      <c r="J52">
        <v>-1.19001852776128</v>
      </c>
      <c r="K52">
        <v>2671.9900981554001</v>
      </c>
      <c r="L52">
        <v>2400.4747744303099</v>
      </c>
      <c r="M52">
        <v>66.312631559006206</v>
      </c>
      <c r="N52">
        <v>0.63840801441626305</v>
      </c>
      <c r="O52">
        <v>3.3544633397381798</v>
      </c>
      <c r="P52">
        <v>52.918200451805298</v>
      </c>
      <c r="Q52">
        <v>7.6051991911403993E-2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40</v>
      </c>
      <c r="E53">
        <v>184980.26517465001</v>
      </c>
      <c r="F53">
        <v>1846.5</v>
      </c>
      <c r="G53">
        <v>10.8949196207921</v>
      </c>
      <c r="H53">
        <v>4.2200841805093701</v>
      </c>
      <c r="I53">
        <v>8.87810378585562</v>
      </c>
      <c r="J53">
        <v>-3.5724254742006099</v>
      </c>
      <c r="K53">
        <v>1741.8658329535799</v>
      </c>
      <c r="L53">
        <v>1545.04696852402</v>
      </c>
      <c r="M53">
        <v>46.151774971688702</v>
      </c>
      <c r="N53">
        <v>1.1168045540732601</v>
      </c>
      <c r="O53">
        <v>4.8470078526942899</v>
      </c>
      <c r="P53">
        <v>46.043421520939603</v>
      </c>
      <c r="Q53">
        <v>3.3362690534865999E-2</v>
      </c>
    </row>
    <row r="54" spans="1:17" x14ac:dyDescent="0.3">
      <c r="A54" t="s">
        <v>156</v>
      </c>
      <c r="B54" t="s">
        <v>157</v>
      </c>
      <c r="C54" t="str">
        <f>IFERROR(VLOOKUP(Table1[[#This Row],[Ticker]],[1]!Table1[[Symbol]:[Industry]],2,FALSE),"-")</f>
        <v>-</v>
      </c>
      <c r="D54" t="s">
        <v>158</v>
      </c>
      <c r="E54">
        <v>177252.21862217999</v>
      </c>
      <c r="F54">
        <v>454.05</v>
      </c>
      <c r="G54">
        <v>68.280351175514895</v>
      </c>
      <c r="H54">
        <v>-3.1638758912296399</v>
      </c>
      <c r="I54">
        <v>64.981230227607796</v>
      </c>
      <c r="J54">
        <v>-7.41657120907057</v>
      </c>
      <c r="K54">
        <v>445.608574061105</v>
      </c>
      <c r="L54">
        <v>380.41395851157</v>
      </c>
      <c r="M54">
        <v>52.431053561929701</v>
      </c>
      <c r="N54">
        <v>0.87144042107138597</v>
      </c>
      <c r="O54">
        <v>11.606651249862299</v>
      </c>
      <c r="P54">
        <v>118.293269230769</v>
      </c>
      <c r="Q54">
        <v>3.3197406128892999E-2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161</v>
      </c>
      <c r="E55">
        <v>168351.07015499999</v>
      </c>
      <c r="F55">
        <v>3310</v>
      </c>
      <c r="G55">
        <v>6.6688731350221699</v>
      </c>
      <c r="H55">
        <v>2.8477318492505002</v>
      </c>
      <c r="I55">
        <v>1.9739759804585499</v>
      </c>
      <c r="J55">
        <v>-0.78617537708345298</v>
      </c>
      <c r="K55">
        <v>3141.3007800375899</v>
      </c>
      <c r="L55">
        <v>2945.0548707988501</v>
      </c>
      <c r="M55">
        <v>76.769304033194899</v>
      </c>
      <c r="N55">
        <v>1.52829603526937</v>
      </c>
      <c r="O55">
        <v>0.63444108761330198</v>
      </c>
      <c r="P55">
        <v>44.380711434865098</v>
      </c>
      <c r="Q55">
        <v>1.0572794524486E-2</v>
      </c>
    </row>
    <row r="56" spans="1:17" x14ac:dyDescent="0.3">
      <c r="A56" t="s">
        <v>162</v>
      </c>
      <c r="B56" t="s">
        <v>163</v>
      </c>
      <c r="C56" t="str">
        <f>IFERROR(VLOOKUP(Table1[[#This Row],[Ticker]],[1]!Table1[[Symbol]:[Industry]],2,FALSE),"-")</f>
        <v>-</v>
      </c>
      <c r="D56" t="s">
        <v>132</v>
      </c>
      <c r="E56">
        <v>164840.08291200001</v>
      </c>
      <c r="F56">
        <v>499.5</v>
      </c>
      <c r="G56">
        <v>98.103636262073906</v>
      </c>
      <c r="H56">
        <v>-2.9053150520049198</v>
      </c>
      <c r="I56">
        <v>10.3599036176902</v>
      </c>
      <c r="J56">
        <v>-11.2946348576448</v>
      </c>
      <c r="K56">
        <v>518.36749723652395</v>
      </c>
      <c r="L56">
        <v>441.57027882168097</v>
      </c>
      <c r="M56">
        <v>29.9154444910656</v>
      </c>
      <c r="N56">
        <v>0.79143132533467297</v>
      </c>
      <c r="O56">
        <v>16.1161161161161</v>
      </c>
      <c r="P56">
        <v>127.200363884466</v>
      </c>
      <c r="Q56">
        <v>0.18321957342074899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166</v>
      </c>
      <c r="E57">
        <v>162838.87168499999</v>
      </c>
      <c r="F57">
        <v>7684.4</v>
      </c>
      <c r="G57">
        <v>50.674733351607998</v>
      </c>
      <c r="H57">
        <v>-5.6206530502255498</v>
      </c>
      <c r="I57">
        <v>22.019978183626201</v>
      </c>
      <c r="J57">
        <v>-0.59463641170571402</v>
      </c>
      <c r="K57">
        <v>7797.9147420035697</v>
      </c>
      <c r="L57">
        <v>6779.8685319961196</v>
      </c>
      <c r="M57">
        <v>49.684739918909202</v>
      </c>
      <c r="N57">
        <v>0.67495630254532402</v>
      </c>
      <c r="O57">
        <v>19.071755764926301</v>
      </c>
      <c r="P57">
        <v>99.594805194805105</v>
      </c>
      <c r="Q57">
        <v>0.17443282553508899</v>
      </c>
    </row>
    <row r="58" spans="1:17" x14ac:dyDescent="0.3">
      <c r="A58" t="s">
        <v>167</v>
      </c>
      <c r="B58" t="s">
        <v>168</v>
      </c>
      <c r="C58" t="str">
        <f>IFERROR(VLOOKUP(Table1[[#This Row],[Ticker]],[1]!Table1[[Symbol]:[Industry]],2,FALSE),"-")</f>
        <v>-</v>
      </c>
      <c r="D58" t="s">
        <v>21</v>
      </c>
      <c r="E58">
        <v>161996.85953384999</v>
      </c>
      <c r="F58">
        <v>1656.05</v>
      </c>
      <c r="G58">
        <v>5.0505193896892298</v>
      </c>
      <c r="H58">
        <v>3.6512279848803701</v>
      </c>
      <c r="I58">
        <v>14.393674044825501</v>
      </c>
      <c r="J58">
        <v>-2.0111420452470399</v>
      </c>
      <c r="K58">
        <v>1550.9705838295699</v>
      </c>
      <c r="L58">
        <v>1384.6758607644199</v>
      </c>
      <c r="M58">
        <v>64.084323199288505</v>
      </c>
      <c r="N58">
        <v>0.86666770340212695</v>
      </c>
      <c r="O58">
        <v>0.54044261948613603</v>
      </c>
      <c r="P58">
        <v>50.8036242771934</v>
      </c>
      <c r="Q58">
        <v>-1.2476767439237001E-2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-</v>
      </c>
      <c r="D59" t="s">
        <v>75</v>
      </c>
      <c r="E59">
        <v>155078.25417488001</v>
      </c>
      <c r="F59">
        <v>629.6</v>
      </c>
      <c r="G59">
        <v>15.4934374204813</v>
      </c>
      <c r="H59">
        <v>-6.1924974018486498</v>
      </c>
      <c r="I59">
        <v>-2.68952167793686</v>
      </c>
      <c r="J59">
        <v>-2.1804112612116802</v>
      </c>
      <c r="K59">
        <v>637.840133088377</v>
      </c>
      <c r="L59">
        <v>597.53450063951095</v>
      </c>
      <c r="M59">
        <v>54.181555408288602</v>
      </c>
      <c r="N59">
        <v>0.61416354953590102</v>
      </c>
      <c r="O59">
        <v>12.285578144853799</v>
      </c>
      <c r="P59">
        <v>55.822299220393496</v>
      </c>
      <c r="Q59">
        <v>3.2381029898155E-2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173</v>
      </c>
      <c r="E60">
        <v>152544.32344611001</v>
      </c>
      <c r="F60">
        <v>1491.3</v>
      </c>
      <c r="G60">
        <v>22.247346140250201</v>
      </c>
      <c r="H60">
        <v>3.1410047537013899</v>
      </c>
      <c r="I60">
        <v>9.4165538320906705</v>
      </c>
      <c r="J60">
        <v>4.58161530520578</v>
      </c>
      <c r="K60">
        <v>1441.49304760629</v>
      </c>
      <c r="L60">
        <v>1298.40875995801</v>
      </c>
      <c r="M60">
        <v>56.516906944951003</v>
      </c>
      <c r="N60">
        <v>1.07925671785929</v>
      </c>
      <c r="O60">
        <v>3.3896600281633402</v>
      </c>
      <c r="P60">
        <v>55.3761200250052</v>
      </c>
      <c r="Q60">
        <v>8.9279896261440003E-3</v>
      </c>
    </row>
    <row r="61" spans="1:17" x14ac:dyDescent="0.3">
      <c r="A61" t="s">
        <v>174</v>
      </c>
      <c r="B61" t="s">
        <v>175</v>
      </c>
      <c r="C61" t="str">
        <f>IFERROR(VLOOKUP(Table1[[#This Row],[Ticker]],[1]!Table1[[Symbol]:[Industry]],2,FALSE),"-")</f>
        <v>-</v>
      </c>
      <c r="D61" t="s">
        <v>40</v>
      </c>
      <c r="E61">
        <v>151779.60405142</v>
      </c>
      <c r="F61">
        <v>705.4</v>
      </c>
      <c r="G61">
        <v>-17.8506134404699</v>
      </c>
      <c r="H61">
        <v>-3.7034697797419001</v>
      </c>
      <c r="I61">
        <v>0.360997386268467</v>
      </c>
      <c r="J61">
        <v>-6.5268624547740597</v>
      </c>
      <c r="K61">
        <v>692.91359594773598</v>
      </c>
      <c r="L61">
        <v>637.90477772813597</v>
      </c>
      <c r="M61">
        <v>36.452926224583301</v>
      </c>
      <c r="N61">
        <v>0.73969714798452701</v>
      </c>
      <c r="O61">
        <v>7.9104054437198803</v>
      </c>
      <c r="P61">
        <v>37.935080172076603</v>
      </c>
      <c r="Q61">
        <v>-6.3704744189344006E-2</v>
      </c>
    </row>
    <row r="62" spans="1:17" x14ac:dyDescent="0.3">
      <c r="A62" t="s">
        <v>176</v>
      </c>
      <c r="B62" t="s">
        <v>177</v>
      </c>
      <c r="C62" t="str">
        <f>IFERROR(VLOOKUP(Table1[[#This Row],[Ticker]],[1]!Table1[[Symbol]:[Industry]],2,FALSE),"-")</f>
        <v>-</v>
      </c>
      <c r="D62" t="s">
        <v>178</v>
      </c>
      <c r="E62">
        <v>150630.625756975</v>
      </c>
      <c r="F62">
        <v>673.25</v>
      </c>
      <c r="G62">
        <v>12.991230816314999</v>
      </c>
      <c r="H62">
        <v>1.5451976930375</v>
      </c>
      <c r="I62">
        <v>17.522058003571601</v>
      </c>
      <c r="J62">
        <v>-0.6880755432815</v>
      </c>
      <c r="K62">
        <v>667.11675433104801</v>
      </c>
      <c r="L62">
        <v>613.64580207054496</v>
      </c>
      <c r="M62">
        <v>52.352509005794801</v>
      </c>
      <c r="N62">
        <v>0.87493647333140001</v>
      </c>
      <c r="O62">
        <v>6.2383958410694396</v>
      </c>
      <c r="P62">
        <v>50.027855153203298</v>
      </c>
      <c r="Q62">
        <v>2.2917276691630999E-2</v>
      </c>
    </row>
    <row r="63" spans="1:17" x14ac:dyDescent="0.3">
      <c r="A63" t="s">
        <v>179</v>
      </c>
      <c r="B63" t="s">
        <v>180</v>
      </c>
      <c r="C63" t="str">
        <f>IFERROR(VLOOKUP(Table1[[#This Row],[Ticker]],[1]!Table1[[Symbol]:[Industry]],2,FALSE),"-")</f>
        <v>-</v>
      </c>
      <c r="D63" t="s">
        <v>132</v>
      </c>
      <c r="E63">
        <v>149488.12648000001</v>
      </c>
      <c r="F63">
        <v>567.70000000000005</v>
      </c>
      <c r="G63">
        <v>105.94283347074099</v>
      </c>
      <c r="H63">
        <v>-6.0974277846426004</v>
      </c>
      <c r="I63">
        <v>11.308611472399299</v>
      </c>
      <c r="J63">
        <v>-10.920765013003299</v>
      </c>
      <c r="K63">
        <v>588.30374947038399</v>
      </c>
      <c r="L63">
        <v>494.633401544847</v>
      </c>
      <c r="M63">
        <v>32.186217950441502</v>
      </c>
      <c r="N63">
        <v>0.63324464393810698</v>
      </c>
      <c r="O63">
        <v>15.2016910339968</v>
      </c>
      <c r="P63">
        <v>136.93656093489099</v>
      </c>
      <c r="Q63">
        <v>0.18708896851509799</v>
      </c>
    </row>
    <row r="64" spans="1:17" x14ac:dyDescent="0.3">
      <c r="A64" t="s">
        <v>181</v>
      </c>
      <c r="B64" t="s">
        <v>182</v>
      </c>
      <c r="C64" t="str">
        <f>IFERROR(VLOOKUP(Table1[[#This Row],[Ticker]],[1]!Table1[[Symbol]:[Industry]],2,FALSE),"-")</f>
        <v>-</v>
      </c>
      <c r="D64" t="s">
        <v>18</v>
      </c>
      <c r="E64">
        <v>148507.04285423999</v>
      </c>
      <c r="F64">
        <v>342.3</v>
      </c>
      <c r="G64">
        <v>66.1793761205858</v>
      </c>
      <c r="H64">
        <v>-1.3388859302323799</v>
      </c>
      <c r="I64">
        <v>-0.73938344723377503</v>
      </c>
      <c r="J64">
        <v>-6.9845433596150901</v>
      </c>
      <c r="K64">
        <v>336.93940223845999</v>
      </c>
      <c r="L64">
        <v>294.77685699705899</v>
      </c>
      <c r="M64">
        <v>38.601073542966802</v>
      </c>
      <c r="N64">
        <v>0.94137314170772002</v>
      </c>
      <c r="O64">
        <v>7.2743207712532696</v>
      </c>
      <c r="P64">
        <v>106.54699049630401</v>
      </c>
      <c r="Q64">
        <v>3.6043571983696003E-2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118</v>
      </c>
      <c r="E65">
        <v>147726.93461976</v>
      </c>
      <c r="F65">
        <v>6133.1</v>
      </c>
      <c r="G65">
        <v>6.74925870450007</v>
      </c>
      <c r="H65">
        <v>2.5893110012567799</v>
      </c>
      <c r="I65">
        <v>11.013650825800701</v>
      </c>
      <c r="J65">
        <v>2.56850590229128</v>
      </c>
      <c r="K65">
        <v>5768.4374960291198</v>
      </c>
      <c r="L65">
        <v>5304.97840943953</v>
      </c>
      <c r="M65">
        <v>80.648443336801506</v>
      </c>
      <c r="N65">
        <v>1.1341387236324201</v>
      </c>
      <c r="O65">
        <v>0.25598799954344997</v>
      </c>
      <c r="P65">
        <v>41.065390896335998</v>
      </c>
      <c r="Q65">
        <v>2.5648376690294999E-2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187</v>
      </c>
      <c r="E66">
        <v>145971.88074170001</v>
      </c>
      <c r="F66">
        <v>5498.65</v>
      </c>
      <c r="G66">
        <v>20.2571289952885</v>
      </c>
      <c r="H66">
        <v>6.7254454451394201</v>
      </c>
      <c r="I66">
        <v>42.747396284478903</v>
      </c>
      <c r="J66">
        <v>5.05336078601918</v>
      </c>
      <c r="K66">
        <v>4889.9917892539697</v>
      </c>
      <c r="L66">
        <v>4274.57968689482</v>
      </c>
      <c r="M66">
        <v>88.225845503040603</v>
      </c>
      <c r="N66">
        <v>1.02508379090521</v>
      </c>
      <c r="O66">
        <v>0.60196593709365098</v>
      </c>
      <c r="P66">
        <v>66.863411525505995</v>
      </c>
      <c r="Q66">
        <v>-2.4589503523707E-2</v>
      </c>
    </row>
    <row r="67" spans="1:17" x14ac:dyDescent="0.3">
      <c r="A67" t="s">
        <v>188</v>
      </c>
      <c r="B67" t="s">
        <v>189</v>
      </c>
      <c r="C67" t="str">
        <f>IFERROR(VLOOKUP(Table1[[#This Row],[Ticker]],[1]!Table1[[Symbol]:[Industry]],2,FALSE),"-")</f>
        <v>-</v>
      </c>
      <c r="D67" t="s">
        <v>190</v>
      </c>
      <c r="E67">
        <v>143908.768146341</v>
      </c>
      <c r="F67">
        <v>218.87</v>
      </c>
      <c r="G67">
        <v>49.812608586245901</v>
      </c>
      <c r="H67">
        <v>-10.4701947058406</v>
      </c>
      <c r="I67">
        <v>14.4703129617212</v>
      </c>
      <c r="J67">
        <v>-5.3295728079218403</v>
      </c>
      <c r="K67">
        <v>225.796797685093</v>
      </c>
      <c r="L67">
        <v>195.96681533889</v>
      </c>
      <c r="M67">
        <v>35.028907002445898</v>
      </c>
      <c r="N67">
        <v>0.67951116546068102</v>
      </c>
      <c r="O67">
        <v>12.532553570612601</v>
      </c>
      <c r="P67">
        <v>88.437365475677893</v>
      </c>
      <c r="Q67">
        <v>8.6780998249086999E-2</v>
      </c>
    </row>
    <row r="68" spans="1:17" x14ac:dyDescent="0.3">
      <c r="A68" t="s">
        <v>191</v>
      </c>
      <c r="B68" t="s">
        <v>192</v>
      </c>
      <c r="C68" t="str">
        <f>IFERROR(VLOOKUP(Table1[[#This Row],[Ticker]],[1]!Table1[[Symbol]:[Industry]],2,FALSE),"-")</f>
        <v>-</v>
      </c>
      <c r="D68" t="s">
        <v>95</v>
      </c>
      <c r="E68">
        <v>141170.10118646</v>
      </c>
      <c r="F68">
        <v>441.8</v>
      </c>
      <c r="G68">
        <v>40.376672213291201</v>
      </c>
      <c r="H68">
        <v>-0.18077314536227701</v>
      </c>
      <c r="I68">
        <v>3.5105368159928698</v>
      </c>
      <c r="J68">
        <v>2.5841534085853599</v>
      </c>
      <c r="K68">
        <v>429.84205600330102</v>
      </c>
      <c r="L68">
        <v>392.90534381980899</v>
      </c>
      <c r="M68">
        <v>63.078483174667603</v>
      </c>
      <c r="N68">
        <v>1.0721670365406799</v>
      </c>
      <c r="O68">
        <v>6.60932548664554</v>
      </c>
      <c r="P68">
        <v>91.421143847487002</v>
      </c>
      <c r="Q68">
        <v>0.145526169488537</v>
      </c>
    </row>
    <row r="69" spans="1:17" x14ac:dyDescent="0.3">
      <c r="A69" t="s">
        <v>193</v>
      </c>
      <c r="B69" t="s">
        <v>194</v>
      </c>
      <c r="C69" t="str">
        <f>IFERROR(VLOOKUP(Table1[[#This Row],[Ticker]],[1]!Table1[[Symbol]:[Industry]],2,FALSE),"-")</f>
        <v>-</v>
      </c>
      <c r="D69" t="s">
        <v>86</v>
      </c>
      <c r="E69">
        <v>134385.51650160999</v>
      </c>
      <c r="F69">
        <v>2828.65</v>
      </c>
      <c r="G69">
        <v>68.148827494857102</v>
      </c>
      <c r="H69">
        <v>4.5304321877477696</v>
      </c>
      <c r="I69">
        <v>16.526122245707601</v>
      </c>
      <c r="J69">
        <v>-5.1982684728115701E-3</v>
      </c>
      <c r="K69">
        <v>2614.72242073594</v>
      </c>
      <c r="L69">
        <v>2226.5830402203301</v>
      </c>
      <c r="M69">
        <v>74.097303588371304</v>
      </c>
      <c r="N69">
        <v>0.67629399762443199</v>
      </c>
      <c r="O69">
        <v>1.10830254715146</v>
      </c>
      <c r="P69">
        <v>96.543218454696998</v>
      </c>
      <c r="Q69">
        <v>0.26665340717737901</v>
      </c>
    </row>
    <row r="70" spans="1:17" x14ac:dyDescent="0.3">
      <c r="A70" t="s">
        <v>195</v>
      </c>
      <c r="B70" t="s">
        <v>196</v>
      </c>
      <c r="C70" t="str">
        <f>IFERROR(VLOOKUP(Table1[[#This Row],[Ticker]],[1]!Table1[[Symbol]:[Industry]],2,FALSE),"-")</f>
        <v>-</v>
      </c>
      <c r="D70" t="s">
        <v>54</v>
      </c>
      <c r="E70">
        <v>134030.71992239999</v>
      </c>
      <c r="F70">
        <v>1659.7</v>
      </c>
      <c r="G70">
        <v>8.7594061809308492</v>
      </c>
      <c r="H70">
        <v>-1.1408838907263901</v>
      </c>
      <c r="I70">
        <v>-2.4600329943353199</v>
      </c>
      <c r="J70">
        <v>5.5728091393880602E-2</v>
      </c>
      <c r="K70">
        <v>1576.49076259863</v>
      </c>
      <c r="L70">
        <v>1442.4827926165301</v>
      </c>
      <c r="M70">
        <v>68.695004131010194</v>
      </c>
      <c r="N70">
        <v>0.82243570980930203</v>
      </c>
      <c r="O70">
        <v>1.31951557510392</v>
      </c>
      <c r="P70">
        <v>46.616607773851499</v>
      </c>
      <c r="Q70">
        <v>5.0654299651919997E-2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Row],[Ticker]],[1]!Table1[[Symbol]:[Industry]],2,FALSE),"-")</f>
        <v>-</v>
      </c>
      <c r="D71" t="s">
        <v>57</v>
      </c>
      <c r="E71">
        <v>134015.8722406</v>
      </c>
      <c r="F71">
        <v>768.25</v>
      </c>
      <c r="G71">
        <v>67.784770045208106</v>
      </c>
      <c r="H71">
        <v>5.5243361047545996</v>
      </c>
      <c r="I71">
        <v>51.361648279348501</v>
      </c>
      <c r="J71">
        <v>3.86360452573585</v>
      </c>
      <c r="K71">
        <v>705.01741837613497</v>
      </c>
      <c r="L71">
        <v>595.63834729752296</v>
      </c>
      <c r="M71">
        <v>75.724561801376595</v>
      </c>
      <c r="N71">
        <v>1.08477163643305</v>
      </c>
      <c r="O71">
        <v>0.95671981776765902</v>
      </c>
      <c r="P71">
        <v>121.079136690647</v>
      </c>
      <c r="Q71">
        <v>8.5901398694917003E-2</v>
      </c>
    </row>
    <row r="72" spans="1:17" x14ac:dyDescent="0.3">
      <c r="A72" t="s">
        <v>199</v>
      </c>
      <c r="B72" t="s">
        <v>200</v>
      </c>
      <c r="C72" t="str">
        <f>IFERROR(VLOOKUP(Table1[[#This Row],[Ticker]],[1]!Table1[[Symbol]:[Industry]],2,FALSE),"-")</f>
        <v>-</v>
      </c>
      <c r="D72" t="s">
        <v>201</v>
      </c>
      <c r="E72">
        <v>133146.9147393</v>
      </c>
      <c r="F72">
        <v>4858.3</v>
      </c>
      <c r="G72">
        <v>19.9808066430625</v>
      </c>
      <c r="H72">
        <v>-4.0531122028192303</v>
      </c>
      <c r="I72">
        <v>14.786946055960801</v>
      </c>
      <c r="J72">
        <v>-0.441137680892145</v>
      </c>
      <c r="K72">
        <v>4808.7923102538998</v>
      </c>
      <c r="L72">
        <v>4405.0783948150402</v>
      </c>
      <c r="M72">
        <v>56.138021676153699</v>
      </c>
      <c r="N72">
        <v>0.67646641840455701</v>
      </c>
      <c r="O72">
        <v>4.1290163225819496</v>
      </c>
      <c r="P72">
        <v>48.345038167938903</v>
      </c>
      <c r="Q72">
        <v>5.1448349036679997E-2</v>
      </c>
    </row>
    <row r="73" spans="1:17" x14ac:dyDescent="0.3">
      <c r="A73" t="s">
        <v>202</v>
      </c>
      <c r="B73" t="s">
        <v>203</v>
      </c>
      <c r="C73" t="str">
        <f>IFERROR(VLOOKUP(Table1[[#This Row],[Ticker]],[1]!Table1[[Symbol]:[Industry]],2,FALSE),"-")</f>
        <v>-</v>
      </c>
      <c r="D73" t="s">
        <v>51</v>
      </c>
      <c r="E73">
        <v>132321.32418570001</v>
      </c>
      <c r="F73">
        <v>1574.5</v>
      </c>
      <c r="G73">
        <v>9.36905153630968</v>
      </c>
      <c r="H73">
        <v>10.9761769723351</v>
      </c>
      <c r="I73">
        <v>34.926685689497198</v>
      </c>
      <c r="J73">
        <v>0.162912046242323</v>
      </c>
      <c r="K73">
        <v>1427.8370226243001</v>
      </c>
      <c r="L73">
        <v>1285.75207011561</v>
      </c>
      <c r="M73">
        <v>73.095857604368206</v>
      </c>
      <c r="N73">
        <v>1.2762074514452399</v>
      </c>
      <c r="O73">
        <v>1.23848840901874</v>
      </c>
      <c r="P73">
        <v>55.706091772151801</v>
      </c>
      <c r="Q73">
        <v>0.121255872341322</v>
      </c>
    </row>
    <row r="74" spans="1:17" x14ac:dyDescent="0.3">
      <c r="A74" t="s">
        <v>204</v>
      </c>
      <c r="B74" t="s">
        <v>205</v>
      </c>
      <c r="C74" t="str">
        <f>IFERROR(VLOOKUP(Table1[[#This Row],[Ticker]],[1]!Table1[[Symbol]:[Industry]],2,FALSE),"-")</f>
        <v>-</v>
      </c>
      <c r="D74" t="s">
        <v>206</v>
      </c>
      <c r="E74">
        <v>129084.050600934</v>
      </c>
      <c r="F74">
        <v>190.49</v>
      </c>
      <c r="G74">
        <v>68.933909430780005</v>
      </c>
      <c r="H74">
        <v>-5.47078524530348</v>
      </c>
      <c r="I74">
        <v>57.589570183327297</v>
      </c>
      <c r="J74">
        <v>-4.4173690094207902</v>
      </c>
      <c r="K74">
        <v>187.118193594487</v>
      </c>
      <c r="L74">
        <v>151.04634898143999</v>
      </c>
      <c r="M74">
        <v>50.542849705770799</v>
      </c>
      <c r="N74">
        <v>0.59730249633659904</v>
      </c>
      <c r="O74">
        <v>9.6540500813690997</v>
      </c>
      <c r="P74">
        <v>119.45852534562199</v>
      </c>
      <c r="Q74">
        <v>3.7535967122550001E-2</v>
      </c>
    </row>
    <row r="75" spans="1:17" x14ac:dyDescent="0.3">
      <c r="A75" t="s">
        <v>207</v>
      </c>
      <c r="B75" t="s">
        <v>208</v>
      </c>
      <c r="C75" t="str">
        <f>IFERROR(VLOOKUP(Table1[[#This Row],[Ticker]],[1]!Table1[[Symbol]:[Industry]],2,FALSE),"-")</f>
        <v>-</v>
      </c>
      <c r="D75" t="s">
        <v>51</v>
      </c>
      <c r="E75">
        <v>126642.5838468</v>
      </c>
      <c r="F75">
        <v>3368.25</v>
      </c>
      <c r="G75">
        <v>49.975549431779697</v>
      </c>
      <c r="H75">
        <v>8.8785432558854804</v>
      </c>
      <c r="I75">
        <v>29.8267629281147</v>
      </c>
      <c r="J75">
        <v>2.4210488444181801</v>
      </c>
      <c r="K75">
        <v>3042.3263972509199</v>
      </c>
      <c r="L75">
        <v>2575.3552604159199</v>
      </c>
      <c r="M75">
        <v>69.107893382962004</v>
      </c>
      <c r="N75">
        <v>0.75882964518668705</v>
      </c>
      <c r="O75">
        <v>1.68485118384917</v>
      </c>
      <c r="P75">
        <v>91.285458727319195</v>
      </c>
      <c r="Q75">
        <v>0.11460473342779</v>
      </c>
    </row>
    <row r="76" spans="1:17" x14ac:dyDescent="0.3">
      <c r="A76" t="s">
        <v>209</v>
      </c>
      <c r="B76" t="s">
        <v>210</v>
      </c>
      <c r="C76" t="str">
        <f>IFERROR(VLOOKUP(Table1[[#This Row],[Ticker]],[1]!Table1[[Symbol]:[Industry]],2,FALSE),"-")</f>
        <v>-</v>
      </c>
      <c r="D76" t="s">
        <v>211</v>
      </c>
      <c r="E76">
        <v>124634.64571134999</v>
      </c>
      <c r="F76">
        <v>1988.05</v>
      </c>
      <c r="G76">
        <v>15.81557238261</v>
      </c>
      <c r="H76">
        <v>5.0083881748702597</v>
      </c>
      <c r="I76">
        <v>19.601047199100002</v>
      </c>
      <c r="J76">
        <v>4.39701814018846</v>
      </c>
      <c r="K76">
        <v>1869.2595878764</v>
      </c>
      <c r="L76">
        <v>1672.69477713579</v>
      </c>
      <c r="M76">
        <v>75.915992877223104</v>
      </c>
      <c r="N76">
        <v>0.83647801925783005</v>
      </c>
      <c r="O76">
        <v>1.75800407434421</v>
      </c>
      <c r="P76">
        <v>61.256438333941702</v>
      </c>
      <c r="Q76">
        <v>7.5771625563569997E-3</v>
      </c>
    </row>
    <row r="77" spans="1:17" x14ac:dyDescent="0.3">
      <c r="A77" t="s">
        <v>212</v>
      </c>
      <c r="B77" t="s">
        <v>213</v>
      </c>
      <c r="C77" t="str">
        <f>IFERROR(VLOOKUP(Table1[[#This Row],[Ticker]],[1]!Table1[[Symbol]:[Industry]],2,FALSE),"-")</f>
        <v>-</v>
      </c>
      <c r="D77" t="s">
        <v>34</v>
      </c>
      <c r="E77">
        <v>123828.267376155</v>
      </c>
      <c r="F77">
        <v>239.45</v>
      </c>
      <c r="G77">
        <v>-11.578746493670399</v>
      </c>
      <c r="H77">
        <v>-8.4652938020454993</v>
      </c>
      <c r="I77">
        <v>-23.490409838362201</v>
      </c>
      <c r="J77">
        <v>-4.8174297630132896</v>
      </c>
      <c r="K77">
        <v>249.63450370299</v>
      </c>
      <c r="L77">
        <v>246.17677456505999</v>
      </c>
      <c r="M77">
        <v>43.970441536127701</v>
      </c>
      <c r="N77">
        <v>0.87524317847748301</v>
      </c>
      <c r="O77">
        <v>25.1618291918981</v>
      </c>
      <c r="P77">
        <v>27.468725046579699</v>
      </c>
      <c r="Q77">
        <v>0.13603268601485599</v>
      </c>
    </row>
    <row r="78" spans="1:17" x14ac:dyDescent="0.3">
      <c r="A78" t="s">
        <v>214</v>
      </c>
      <c r="B78" t="s">
        <v>215</v>
      </c>
      <c r="C78" t="str">
        <f>IFERROR(VLOOKUP(Table1[[#This Row],[Ticker]],[1]!Table1[[Symbol]:[Industry]],2,FALSE),"-")</f>
        <v>-</v>
      </c>
      <c r="D78" t="s">
        <v>135</v>
      </c>
      <c r="E78">
        <v>122431.14730116</v>
      </c>
      <c r="F78">
        <v>1230.2</v>
      </c>
      <c r="G78">
        <v>28.704117321054401</v>
      </c>
      <c r="H78">
        <v>-13.637932452301101</v>
      </c>
      <c r="I78">
        <v>6.2203666129241704</v>
      </c>
      <c r="J78">
        <v>-3.5634974655263001</v>
      </c>
      <c r="K78">
        <v>1278.44613054099</v>
      </c>
      <c r="L78">
        <v>1183.0680870552601</v>
      </c>
      <c r="M78">
        <v>56.219102155207104</v>
      </c>
      <c r="N78">
        <v>0.72615583474910605</v>
      </c>
      <c r="O78">
        <v>34.120468216550101</v>
      </c>
      <c r="P78">
        <v>75.317087074248207</v>
      </c>
      <c r="Q78">
        <v>8.7782140517388002E-2</v>
      </c>
    </row>
    <row r="79" spans="1:17" x14ac:dyDescent="0.3">
      <c r="A79" t="s">
        <v>216</v>
      </c>
      <c r="B79" t="s">
        <v>217</v>
      </c>
      <c r="C79" t="str">
        <f>IFERROR(VLOOKUP(Table1[[#This Row],[Ticker]],[1]!Table1[[Symbol]:[Industry]],2,FALSE),"-")</f>
        <v>-</v>
      </c>
      <c r="D79" t="s">
        <v>34</v>
      </c>
      <c r="E79">
        <v>122343.393864937</v>
      </c>
      <c r="F79">
        <v>111.11</v>
      </c>
      <c r="G79">
        <v>26.809243114296301</v>
      </c>
      <c r="H79">
        <v>-10.783257834356601</v>
      </c>
      <c r="I79">
        <v>-21.741932991188499</v>
      </c>
      <c r="J79">
        <v>-5.7829429592217299</v>
      </c>
      <c r="K79">
        <v>116.32996258489401</v>
      </c>
      <c r="L79">
        <v>111.251782678654</v>
      </c>
      <c r="M79">
        <v>45.323575037000097</v>
      </c>
      <c r="N79">
        <v>0.681369842320942</v>
      </c>
      <c r="O79">
        <v>28.611286112861102</v>
      </c>
      <c r="P79">
        <v>67.586726998491699</v>
      </c>
      <c r="Q79">
        <v>0.12157634656017</v>
      </c>
    </row>
    <row r="80" spans="1:17" x14ac:dyDescent="0.3">
      <c r="A80" t="s">
        <v>218</v>
      </c>
      <c r="B80" t="s">
        <v>219</v>
      </c>
      <c r="C80" t="str">
        <f>IFERROR(VLOOKUP(Table1[[#This Row],[Ticker]],[1]!Table1[[Symbol]:[Industry]],2,FALSE),"-")</f>
        <v>-</v>
      </c>
      <c r="D80" t="s">
        <v>220</v>
      </c>
      <c r="E80">
        <v>119747.51129341</v>
      </c>
      <c r="F80">
        <v>1210.3</v>
      </c>
      <c r="G80">
        <v>11.447122642564899</v>
      </c>
      <c r="H80">
        <v>-1.2448936623493001</v>
      </c>
      <c r="I80">
        <v>-11.333703924178399</v>
      </c>
      <c r="J80">
        <v>0.94335486491804199</v>
      </c>
      <c r="K80">
        <v>1179.0075666313801</v>
      </c>
      <c r="L80">
        <v>1096.79225347639</v>
      </c>
      <c r="M80">
        <v>57.382172022342502</v>
      </c>
      <c r="N80">
        <v>1.1290306623391899</v>
      </c>
      <c r="O80">
        <v>3.5627859888577298</v>
      </c>
      <c r="P80">
        <v>43.315044312874598</v>
      </c>
      <c r="Q80">
        <v>1.1361502310294E-2</v>
      </c>
    </row>
    <row r="81" spans="1:17" x14ac:dyDescent="0.3">
      <c r="A81" t="s">
        <v>221</v>
      </c>
      <c r="B81" t="s">
        <v>222</v>
      </c>
      <c r="C81" t="str">
        <f>IFERROR(VLOOKUP(Table1[[#This Row],[Ticker]],[1]!Table1[[Symbol]:[Industry]],2,FALSE),"-")</f>
        <v>-</v>
      </c>
      <c r="D81" t="s">
        <v>223</v>
      </c>
      <c r="E81">
        <v>118122.12218786</v>
      </c>
      <c r="F81">
        <v>983.3</v>
      </c>
      <c r="G81">
        <v>-8.8471795126425405</v>
      </c>
      <c r="H81">
        <v>-13.952270440445201</v>
      </c>
      <c r="I81">
        <v>-11.539769382067799</v>
      </c>
      <c r="J81">
        <v>-1.8555233989548601</v>
      </c>
      <c r="K81">
        <v>1045.4305450634199</v>
      </c>
      <c r="L81">
        <v>1054.72079288532</v>
      </c>
      <c r="M81">
        <v>33.699513317612002</v>
      </c>
      <c r="N81">
        <v>0.54288137362428102</v>
      </c>
      <c r="O81">
        <v>37.0893928607749</v>
      </c>
      <c r="P81">
        <v>43.338192419824999</v>
      </c>
      <c r="Q81">
        <v>-3.5514059620803E-2</v>
      </c>
    </row>
    <row r="82" spans="1:17" x14ac:dyDescent="0.3">
      <c r="A82" t="s">
        <v>224</v>
      </c>
      <c r="B82" t="s">
        <v>225</v>
      </c>
      <c r="C82" t="str">
        <f>IFERROR(VLOOKUP(Table1[[#This Row],[Ticker]],[1]!Table1[[Symbol]:[Industry]],2,FALSE),"-")</f>
        <v>-</v>
      </c>
      <c r="D82" t="s">
        <v>173</v>
      </c>
      <c r="E82">
        <v>117132.05917028899</v>
      </c>
      <c r="F82">
        <v>660.9</v>
      </c>
      <c r="G82">
        <v>-9.47028239358532</v>
      </c>
      <c r="H82">
        <v>1.8980579844223699</v>
      </c>
      <c r="I82">
        <v>11.8395067872412</v>
      </c>
      <c r="J82">
        <v>1.1525926845918599</v>
      </c>
      <c r="K82">
        <v>632.32625394895899</v>
      </c>
      <c r="L82">
        <v>585.223897322943</v>
      </c>
      <c r="M82">
        <v>64.002013771981197</v>
      </c>
      <c r="N82">
        <v>1.01604693080133</v>
      </c>
      <c r="O82">
        <v>1.6038735058253999</v>
      </c>
      <c r="P82">
        <v>35.098119378577202</v>
      </c>
      <c r="Q82">
        <v>-7.6328477550469995E-2</v>
      </c>
    </row>
    <row r="83" spans="1:17" x14ac:dyDescent="0.3">
      <c r="A83" t="s">
        <v>226</v>
      </c>
      <c r="B83" t="s">
        <v>227</v>
      </c>
      <c r="C83" t="str">
        <f>IFERROR(VLOOKUP(Table1[[#This Row],[Ticker]],[1]!Table1[[Symbol]:[Industry]],2,FALSE),"-")</f>
        <v>-</v>
      </c>
      <c r="D83" t="s">
        <v>54</v>
      </c>
      <c r="E83">
        <v>116821.21252479999</v>
      </c>
      <c r="F83">
        <v>3451.7</v>
      </c>
      <c r="G83">
        <v>58.385815616282997</v>
      </c>
      <c r="H83">
        <v>-1.5747627789316601</v>
      </c>
      <c r="I83">
        <v>14.301881183643401</v>
      </c>
      <c r="J83">
        <v>-1.8282150250126701</v>
      </c>
      <c r="K83">
        <v>3249.6965647453699</v>
      </c>
      <c r="L83">
        <v>2765.0358052557499</v>
      </c>
      <c r="M83">
        <v>61.156709225298101</v>
      </c>
      <c r="N83">
        <v>1.00609361286084</v>
      </c>
      <c r="O83">
        <v>3.5431816206506999</v>
      </c>
      <c r="P83">
        <v>89.5028685937028</v>
      </c>
      <c r="Q83">
        <v>0.103291072442609</v>
      </c>
    </row>
    <row r="84" spans="1:17" x14ac:dyDescent="0.3">
      <c r="A84" t="s">
        <v>228</v>
      </c>
      <c r="B84" t="s">
        <v>229</v>
      </c>
      <c r="C84" t="str">
        <f>IFERROR(VLOOKUP(Table1[[#This Row],[Ticker]],[1]!Table1[[Symbol]:[Industry]],2,FALSE),"-")</f>
        <v>-</v>
      </c>
      <c r="D84" t="s">
        <v>86</v>
      </c>
      <c r="E84">
        <v>115904.476790439</v>
      </c>
      <c r="F84">
        <v>5795.8</v>
      </c>
      <c r="G84">
        <v>67.214326400478299</v>
      </c>
      <c r="H84">
        <v>3.4669529826367298</v>
      </c>
      <c r="I84">
        <v>13.181298309727101</v>
      </c>
      <c r="J84">
        <v>-0.82520244428731404</v>
      </c>
      <c r="K84">
        <v>5451.1709853939001</v>
      </c>
      <c r="L84">
        <v>4814.8758267507601</v>
      </c>
      <c r="M84">
        <v>74.202369229698704</v>
      </c>
      <c r="N84">
        <v>1.18929988269202</v>
      </c>
      <c r="O84">
        <v>1.7038200075917</v>
      </c>
      <c r="P84">
        <v>98.2181637852904</v>
      </c>
      <c r="Q84">
        <v>7.9835724417642001E-2</v>
      </c>
    </row>
    <row r="85" spans="1:17" x14ac:dyDescent="0.3">
      <c r="A85" t="s">
        <v>230</v>
      </c>
      <c r="B85" t="s">
        <v>231</v>
      </c>
      <c r="C85" t="str">
        <f>IFERROR(VLOOKUP(Table1[[#This Row],[Ticker]],[1]!Table1[[Symbol]:[Industry]],2,FALSE),"-")</f>
        <v>-</v>
      </c>
      <c r="D85" t="s">
        <v>132</v>
      </c>
      <c r="E85">
        <v>115781.166153</v>
      </c>
      <c r="F85">
        <v>555.29999999999995</v>
      </c>
      <c r="G85">
        <v>206.77306840575</v>
      </c>
      <c r="H85">
        <v>-10.247208556129999</v>
      </c>
      <c r="I85">
        <v>134.19204742392299</v>
      </c>
      <c r="J85">
        <v>-7.5412129063565398</v>
      </c>
      <c r="K85">
        <v>544.65615083607997</v>
      </c>
      <c r="L85">
        <v>383.57525722175899</v>
      </c>
      <c r="M85">
        <v>34.872163136321397</v>
      </c>
      <c r="N85">
        <v>0.56068701582094804</v>
      </c>
      <c r="O85">
        <v>16.513596254276901</v>
      </c>
      <c r="P85">
        <v>290.64368624692202</v>
      </c>
      <c r="Q85">
        <v>0.22155748192066399</v>
      </c>
    </row>
    <row r="86" spans="1:17" x14ac:dyDescent="0.3">
      <c r="A86" t="s">
        <v>232</v>
      </c>
      <c r="B86" t="s">
        <v>233</v>
      </c>
      <c r="C86" t="str">
        <f>IFERROR(VLOOKUP(Table1[[#This Row],[Ticker]],[1]!Table1[[Symbol]:[Industry]],2,FALSE),"-")</f>
        <v>-</v>
      </c>
      <c r="D86" t="s">
        <v>234</v>
      </c>
      <c r="E86">
        <v>115425.8380263</v>
      </c>
      <c r="F86">
        <v>10371.299999999999</v>
      </c>
      <c r="G86">
        <v>19.874375567766201</v>
      </c>
      <c r="H86">
        <v>6.9010113249563103</v>
      </c>
      <c r="I86">
        <v>8.6563311252616799</v>
      </c>
      <c r="J86">
        <v>-5.6170536858307996</v>
      </c>
      <c r="K86">
        <v>9797.2017343275402</v>
      </c>
      <c r="L86">
        <v>8720.3052928376892</v>
      </c>
      <c r="M86">
        <v>51.511922049092703</v>
      </c>
      <c r="N86">
        <v>1.6407937383191999</v>
      </c>
      <c r="O86">
        <v>7.8456895471155903</v>
      </c>
      <c r="P86">
        <v>56.479427873081903</v>
      </c>
      <c r="Q86">
        <v>0.102785785218373</v>
      </c>
    </row>
    <row r="87" spans="1:17" x14ac:dyDescent="0.3">
      <c r="A87" t="s">
        <v>235</v>
      </c>
      <c r="B87" t="s">
        <v>236</v>
      </c>
      <c r="C87" t="str">
        <f>IFERROR(VLOOKUP(Table1[[#This Row],[Ticker]],[1]!Table1[[Symbol]:[Industry]],2,FALSE),"-")</f>
        <v>-</v>
      </c>
      <c r="D87" t="s">
        <v>24</v>
      </c>
      <c r="E87">
        <v>114047.948670389</v>
      </c>
      <c r="F87">
        <v>1464.05</v>
      </c>
      <c r="G87">
        <v>-25.7217734732669</v>
      </c>
      <c r="H87">
        <v>1.4765899956112001</v>
      </c>
      <c r="I87">
        <v>-17.837664146730699</v>
      </c>
      <c r="J87">
        <v>-1.2227249725514999</v>
      </c>
      <c r="K87">
        <v>1418.84500587206</v>
      </c>
      <c r="L87">
        <v>1440.2839670577901</v>
      </c>
      <c r="M87">
        <v>70.357335904225394</v>
      </c>
      <c r="N87">
        <v>0.70899799703367905</v>
      </c>
      <c r="O87">
        <v>15.7405826303746</v>
      </c>
      <c r="P87">
        <v>10.145200120373101</v>
      </c>
      <c r="Q87">
        <v>4.0053092794020001E-3</v>
      </c>
    </row>
    <row r="88" spans="1:17" x14ac:dyDescent="0.3">
      <c r="A88" t="s">
        <v>237</v>
      </c>
      <c r="B88" t="s">
        <v>238</v>
      </c>
      <c r="C88" t="str">
        <f>IFERROR(VLOOKUP(Table1[[#This Row],[Ticker]],[1]!Table1[[Symbol]:[Industry]],2,FALSE),"-")</f>
        <v>-</v>
      </c>
      <c r="D88" t="s">
        <v>239</v>
      </c>
      <c r="E88">
        <v>113366.212712081</v>
      </c>
      <c r="F88">
        <v>83.11</v>
      </c>
      <c r="G88">
        <v>248.87413803381099</v>
      </c>
      <c r="H88">
        <v>-6.2528950501461296</v>
      </c>
      <c r="I88">
        <v>107.24786458294599</v>
      </c>
      <c r="J88">
        <v>4.82385472202618</v>
      </c>
      <c r="K88">
        <v>70.245324696186998</v>
      </c>
      <c r="L88">
        <v>51.520399907906899</v>
      </c>
      <c r="M88">
        <v>73.310401010843606</v>
      </c>
      <c r="N88">
        <v>0.99128365657735895</v>
      </c>
      <c r="O88">
        <v>3.5254482011791701</v>
      </c>
      <c r="P88">
        <v>282.99539170506898</v>
      </c>
      <c r="Q88">
        <v>0.22620161609695999</v>
      </c>
    </row>
    <row r="89" spans="1:17" x14ac:dyDescent="0.3">
      <c r="A89" t="s">
        <v>240</v>
      </c>
      <c r="B89" t="s">
        <v>241</v>
      </c>
      <c r="C89" t="str">
        <f>IFERROR(VLOOKUP(Table1[[#This Row],[Ticker]],[1]!Table1[[Symbol]:[Industry]],2,FALSE),"-")</f>
        <v>-</v>
      </c>
      <c r="D89" t="s">
        <v>242</v>
      </c>
      <c r="E89">
        <v>112992.19578548</v>
      </c>
      <c r="F89">
        <v>428.45</v>
      </c>
      <c r="G89">
        <v>107.02025753001701</v>
      </c>
      <c r="H89">
        <v>-1.01154392088935</v>
      </c>
      <c r="I89">
        <v>65.970555685766996</v>
      </c>
      <c r="J89">
        <v>-2.1791369668164999</v>
      </c>
      <c r="K89">
        <v>415.55554815998499</v>
      </c>
      <c r="L89">
        <v>331.00669997843198</v>
      </c>
      <c r="M89">
        <v>46.556620396246203</v>
      </c>
      <c r="N89">
        <v>0.33887252688401498</v>
      </c>
      <c r="O89">
        <v>7.4454428754813797</v>
      </c>
      <c r="P89">
        <v>157.018596280743</v>
      </c>
      <c r="Q89">
        <v>4.1829198035556001E-2</v>
      </c>
    </row>
    <row r="90" spans="1:17" x14ac:dyDescent="0.3">
      <c r="A90" t="s">
        <v>243</v>
      </c>
      <c r="B90" t="s">
        <v>244</v>
      </c>
      <c r="C90" t="str">
        <f>IFERROR(VLOOKUP(Table1[[#This Row],[Ticker]],[1]!Table1[[Symbol]:[Industry]],2,FALSE),"-")</f>
        <v>-</v>
      </c>
      <c r="D90" t="s">
        <v>54</v>
      </c>
      <c r="E90">
        <v>112552.30295144999</v>
      </c>
      <c r="F90">
        <v>1118.55</v>
      </c>
      <c r="G90">
        <v>47.5500913921368</v>
      </c>
      <c r="H90">
        <v>-15.9311708981002</v>
      </c>
      <c r="I90">
        <v>0.206276803379534</v>
      </c>
      <c r="J90">
        <v>-1.7563612847308101</v>
      </c>
      <c r="K90">
        <v>1142.5342015244</v>
      </c>
      <c r="L90">
        <v>981.65136861709198</v>
      </c>
      <c r="M90">
        <v>43.954236560951102</v>
      </c>
      <c r="N90">
        <v>1.76668318729214</v>
      </c>
      <c r="O90">
        <v>18.3943498279022</v>
      </c>
      <c r="P90">
        <v>97.014531043593095</v>
      </c>
      <c r="Q90">
        <v>7.7444478936536998E-2</v>
      </c>
    </row>
    <row r="91" spans="1:17" x14ac:dyDescent="0.3">
      <c r="A91" t="s">
        <v>245</v>
      </c>
      <c r="B91" t="s">
        <v>246</v>
      </c>
      <c r="C91" t="str">
        <f>IFERROR(VLOOKUP(Table1[[#This Row],[Ticker]],[1]!Table1[[Symbol]:[Industry]],2,FALSE),"-")</f>
        <v>-</v>
      </c>
      <c r="D91" t="s">
        <v>34</v>
      </c>
      <c r="E91">
        <v>112393.743274176</v>
      </c>
      <c r="F91">
        <v>59.46</v>
      </c>
      <c r="G91">
        <v>43.545405366929998</v>
      </c>
      <c r="H91">
        <v>-10.9760470932698</v>
      </c>
      <c r="I91">
        <v>-10.122980423960099</v>
      </c>
      <c r="J91">
        <v>-5.6785481833705704</v>
      </c>
      <c r="K91">
        <v>61.745752662281603</v>
      </c>
      <c r="L91">
        <v>57.7758661722455</v>
      </c>
      <c r="M91">
        <v>51.654300342850803</v>
      </c>
      <c r="N91">
        <v>0.40091321169396499</v>
      </c>
      <c r="O91">
        <v>40.850992263706701</v>
      </c>
      <c r="P91">
        <v>88.164556962025301</v>
      </c>
      <c r="Q91">
        <v>9.6903036191181E-2</v>
      </c>
    </row>
    <row r="92" spans="1:17" x14ac:dyDescent="0.3">
      <c r="A92" t="s">
        <v>247</v>
      </c>
      <c r="B92" t="s">
        <v>248</v>
      </c>
      <c r="C92" t="str">
        <f>IFERROR(VLOOKUP(Table1[[#This Row],[Ticker]],[1]!Table1[[Symbol]:[Industry]],2,FALSE),"-")</f>
        <v>-</v>
      </c>
      <c r="D92" t="s">
        <v>54</v>
      </c>
      <c r="E92">
        <v>110950.728144389</v>
      </c>
      <c r="F92">
        <v>6660.7</v>
      </c>
      <c r="G92">
        <v>-10.277997325970199</v>
      </c>
      <c r="H92">
        <v>-8.2043832716699896</v>
      </c>
      <c r="I92">
        <v>-9.6072046252187508</v>
      </c>
      <c r="J92">
        <v>-1.87130918496876</v>
      </c>
      <c r="K92">
        <v>6711.3667292277796</v>
      </c>
      <c r="L92">
        <v>6226.1841296802504</v>
      </c>
      <c r="M92">
        <v>35.763212499990097</v>
      </c>
      <c r="N92">
        <v>0.96207194380620398</v>
      </c>
      <c r="O92">
        <v>6.70725299142733</v>
      </c>
      <c r="P92">
        <v>27.9538185206174</v>
      </c>
      <c r="Q92">
        <v>3.1326271536890001E-3</v>
      </c>
    </row>
    <row r="93" spans="1:17" x14ac:dyDescent="0.3">
      <c r="A93" t="s">
        <v>249</v>
      </c>
      <c r="B93" t="s">
        <v>250</v>
      </c>
      <c r="C93" t="str">
        <f>IFERROR(VLOOKUP(Table1[[#This Row],[Ticker]],[1]!Table1[[Symbol]:[Industry]],2,FALSE),"-")</f>
        <v>-</v>
      </c>
      <c r="D93" t="s">
        <v>251</v>
      </c>
      <c r="E93">
        <v>110800.99219175499</v>
      </c>
      <c r="F93">
        <v>1523.35</v>
      </c>
      <c r="G93">
        <v>21.6439537585034</v>
      </c>
      <c r="H93">
        <v>2.0187487674812199</v>
      </c>
      <c r="I93">
        <v>22.056471286571998</v>
      </c>
      <c r="J93">
        <v>1.1577009968112599</v>
      </c>
      <c r="K93">
        <v>1413.69243282608</v>
      </c>
      <c r="L93">
        <v>1238.1485537936501</v>
      </c>
      <c r="M93">
        <v>67.649159562743705</v>
      </c>
      <c r="N93">
        <v>0.86810324277545303</v>
      </c>
      <c r="O93">
        <v>1.2899202415728599</v>
      </c>
      <c r="P93">
        <v>55.230040250675003</v>
      </c>
      <c r="Q93">
        <v>8.8047554597502006E-2</v>
      </c>
    </row>
    <row r="94" spans="1:17" x14ac:dyDescent="0.3">
      <c r="A94" t="s">
        <v>252</v>
      </c>
      <c r="B94" t="s">
        <v>253</v>
      </c>
      <c r="C94" t="str">
        <f>IFERROR(VLOOKUP(Table1[[#This Row],[Ticker]],[1]!Table1[[Symbol]:[Industry]],2,FALSE),"-")</f>
        <v>-</v>
      </c>
      <c r="D94" t="s">
        <v>166</v>
      </c>
      <c r="E94">
        <v>109088.19526877999</v>
      </c>
      <c r="F94">
        <v>713.7</v>
      </c>
      <c r="G94">
        <v>34.6204488620006</v>
      </c>
      <c r="H94">
        <v>-2.0564170717476</v>
      </c>
      <c r="I94">
        <v>39.3957750386529</v>
      </c>
      <c r="J94">
        <v>3.7441529152636202</v>
      </c>
      <c r="K94">
        <v>697.44802753541705</v>
      </c>
      <c r="L94">
        <v>593.08749578354605</v>
      </c>
      <c r="M94">
        <v>58.272050385255802</v>
      </c>
      <c r="N94">
        <v>1.04675261397038</v>
      </c>
      <c r="O94">
        <v>9.81504833963848</v>
      </c>
      <c r="P94">
        <v>98.691536748329597</v>
      </c>
      <c r="Q94">
        <v>0.23195298446235399</v>
      </c>
    </row>
    <row r="95" spans="1:17" x14ac:dyDescent="0.3">
      <c r="A95" t="s">
        <v>254</v>
      </c>
      <c r="B95" t="s">
        <v>255</v>
      </c>
      <c r="C95" t="str">
        <f>IFERROR(VLOOKUP(Table1[[#This Row],[Ticker]],[1]!Table1[[Symbol]:[Industry]],2,FALSE),"-")</f>
        <v>-</v>
      </c>
      <c r="D95" t="s">
        <v>40</v>
      </c>
      <c r="E95">
        <v>109071.1211142</v>
      </c>
      <c r="F95">
        <v>755.25</v>
      </c>
      <c r="G95">
        <v>6.9312633416710003</v>
      </c>
      <c r="H95">
        <v>-2.8552100518424801</v>
      </c>
      <c r="I95">
        <v>16.411019396137402</v>
      </c>
      <c r="J95">
        <v>-2.2543291121602498</v>
      </c>
      <c r="K95">
        <v>711.925052241721</v>
      </c>
      <c r="L95">
        <v>621.75184791590402</v>
      </c>
      <c r="M95">
        <v>56.101642705460101</v>
      </c>
      <c r="N95">
        <v>0.65056594131997603</v>
      </c>
      <c r="O95">
        <v>2.3369745117510701</v>
      </c>
      <c r="P95">
        <v>62.962563383320699</v>
      </c>
      <c r="Q95">
        <v>-3.2729464593534E-2</v>
      </c>
    </row>
    <row r="96" spans="1:17" x14ac:dyDescent="0.3">
      <c r="A96" t="s">
        <v>256</v>
      </c>
      <c r="B96" t="s">
        <v>257</v>
      </c>
      <c r="C96" t="str">
        <f>IFERROR(VLOOKUP(Table1[[#This Row],[Ticker]],[1]!Table1[[Symbol]:[Industry]],2,FALSE),"-")</f>
        <v>-</v>
      </c>
      <c r="D96" t="s">
        <v>258</v>
      </c>
      <c r="E96">
        <v>106350.69706779</v>
      </c>
      <c r="F96">
        <v>12261.9</v>
      </c>
      <c r="G96">
        <v>164.95081829347299</v>
      </c>
      <c r="H96">
        <v>2.5967431860402099</v>
      </c>
      <c r="I96">
        <v>37.372373831815899</v>
      </c>
      <c r="J96">
        <v>0.355172679444891</v>
      </c>
      <c r="K96">
        <v>10684.6953729004</v>
      </c>
      <c r="L96">
        <v>8427.4827227356709</v>
      </c>
      <c r="M96">
        <v>78.740203175531306</v>
      </c>
      <c r="N96">
        <v>1.36857517748797</v>
      </c>
      <c r="O96">
        <v>0.42122346455280002</v>
      </c>
      <c r="P96">
        <v>216.94323821339901</v>
      </c>
      <c r="Q96">
        <v>9.9764089701741998E-2</v>
      </c>
    </row>
    <row r="97" spans="1:17" x14ac:dyDescent="0.3">
      <c r="A97" t="s">
        <v>259</v>
      </c>
      <c r="B97" t="s">
        <v>260</v>
      </c>
      <c r="C97" t="str">
        <f>IFERROR(VLOOKUP(Table1[[#This Row],[Ticker]],[1]!Table1[[Symbol]:[Industry]],2,FALSE),"-")</f>
        <v>-</v>
      </c>
      <c r="D97" t="s">
        <v>261</v>
      </c>
      <c r="E97">
        <v>104909.11199999999</v>
      </c>
      <c r="F97">
        <v>3784.6</v>
      </c>
      <c r="G97">
        <v>94.246040676133205</v>
      </c>
      <c r="H97">
        <v>-2.8052285482070598</v>
      </c>
      <c r="I97">
        <v>26.161277285057398</v>
      </c>
      <c r="J97">
        <v>-2.3916876714879902</v>
      </c>
      <c r="K97">
        <v>3752.67093556074</v>
      </c>
      <c r="L97">
        <v>3180.8348072487602</v>
      </c>
      <c r="M97">
        <v>50.386628075693999</v>
      </c>
      <c r="N97">
        <v>0.60921773454379902</v>
      </c>
      <c r="O97">
        <v>10.2335781852771</v>
      </c>
      <c r="P97">
        <v>128.91187322325001</v>
      </c>
      <c r="Q97">
        <v>0.19666659405410999</v>
      </c>
    </row>
    <row r="98" spans="1:17" x14ac:dyDescent="0.3">
      <c r="A98" t="s">
        <v>262</v>
      </c>
      <c r="B98" t="s">
        <v>263</v>
      </c>
      <c r="C98" t="str">
        <f>IFERROR(VLOOKUP(Table1[[#This Row],[Ticker]],[1]!Table1[[Symbol]:[Industry]],2,FALSE),"-")</f>
        <v>-</v>
      </c>
      <c r="D98" t="s">
        <v>127</v>
      </c>
      <c r="E98">
        <v>104324.57578997999</v>
      </c>
      <c r="F98">
        <v>1031.0999999999999</v>
      </c>
      <c r="G98">
        <v>22.705658123713501</v>
      </c>
      <c r="H98">
        <v>3.2451657169383501</v>
      </c>
      <c r="I98">
        <v>19.656543177635601</v>
      </c>
      <c r="J98">
        <v>3.7120990119081698</v>
      </c>
      <c r="K98">
        <v>969.61676139221595</v>
      </c>
      <c r="L98">
        <v>889.72765856486501</v>
      </c>
      <c r="M98">
        <v>80.959026063486903</v>
      </c>
      <c r="N98">
        <v>0.92738217318421001</v>
      </c>
      <c r="O98">
        <v>6.3912326641450896</v>
      </c>
      <c r="P98">
        <v>77.286795048143006</v>
      </c>
      <c r="Q98">
        <v>0.11587820327566099</v>
      </c>
    </row>
    <row r="99" spans="1:17" x14ac:dyDescent="0.3">
      <c r="A99" t="s">
        <v>264</v>
      </c>
      <c r="B99" t="s">
        <v>265</v>
      </c>
      <c r="C99" t="str">
        <f>IFERROR(VLOOKUP(Table1[[#This Row],[Ticker]],[1]!Table1[[Symbol]:[Industry]],2,FALSE),"-")</f>
        <v>-</v>
      </c>
      <c r="D99" t="s">
        <v>40</v>
      </c>
      <c r="E99">
        <v>104295.9278218</v>
      </c>
      <c r="F99">
        <v>2109.25</v>
      </c>
      <c r="G99">
        <v>29.203365724481099</v>
      </c>
      <c r="H99">
        <v>2.3976372715880201</v>
      </c>
      <c r="I99">
        <v>13.089567008043</v>
      </c>
      <c r="J99">
        <v>-8.9619400862380392</v>
      </c>
      <c r="K99">
        <v>2025.7851765774001</v>
      </c>
      <c r="L99">
        <v>1746.76300911465</v>
      </c>
      <c r="M99">
        <v>36.271393093170097</v>
      </c>
      <c r="N99">
        <v>1.00275161598818</v>
      </c>
      <c r="O99">
        <v>8.3323456204812096</v>
      </c>
      <c r="P99">
        <v>66.607424960505497</v>
      </c>
      <c r="Q99">
        <v>-4.6152165473480004E-3</v>
      </c>
    </row>
    <row r="100" spans="1:17" x14ac:dyDescent="0.3">
      <c r="A100" t="s">
        <v>266</v>
      </c>
      <c r="B100" t="s">
        <v>267</v>
      </c>
      <c r="C100" t="str">
        <f>IFERROR(VLOOKUP(Table1[[#This Row],[Ticker]],[1]!Table1[[Symbol]:[Industry]],2,FALSE),"-")</f>
        <v>-</v>
      </c>
      <c r="D100" t="s">
        <v>54</v>
      </c>
      <c r="E100">
        <v>102925.127910255</v>
      </c>
      <c r="F100">
        <v>2256.4499999999998</v>
      </c>
      <c r="G100">
        <v>70.643540928443997</v>
      </c>
      <c r="H100">
        <v>2.11532881177855</v>
      </c>
      <c r="I100">
        <v>25.4514303270577</v>
      </c>
      <c r="J100">
        <v>-3.6167034700360698</v>
      </c>
      <c r="K100">
        <v>2037.5248923471399</v>
      </c>
      <c r="L100">
        <v>1673.0032428899999</v>
      </c>
      <c r="M100">
        <v>64.523002051843093</v>
      </c>
      <c r="N100">
        <v>0.89720254954585499</v>
      </c>
      <c r="O100">
        <v>2.4618316381927299</v>
      </c>
      <c r="P100">
        <v>106.729271644525</v>
      </c>
      <c r="Q100">
        <v>0.109240125703209</v>
      </c>
    </row>
    <row r="101" spans="1:17" x14ac:dyDescent="0.3">
      <c r="A101" t="s">
        <v>268</v>
      </c>
      <c r="B101" t="s">
        <v>269</v>
      </c>
      <c r="C101" t="str">
        <f>IFERROR(VLOOKUP(Table1[[#This Row],[Ticker]],[1]!Table1[[Symbol]:[Industry]],2,FALSE),"-")</f>
        <v>-</v>
      </c>
      <c r="D101" t="s">
        <v>270</v>
      </c>
      <c r="E101">
        <v>102061.80144510001</v>
      </c>
      <c r="F101">
        <v>94.92</v>
      </c>
      <c r="G101">
        <v>13.866485763638099</v>
      </c>
      <c r="H101">
        <v>-13.826368002861299</v>
      </c>
      <c r="I101">
        <v>8.4860201604933696</v>
      </c>
      <c r="J101">
        <v>-7.1932656171027496</v>
      </c>
      <c r="K101">
        <v>92.426364452777406</v>
      </c>
      <c r="L101">
        <v>84.031451944740297</v>
      </c>
      <c r="M101">
        <v>61.777656819073101</v>
      </c>
      <c r="N101">
        <v>0.63441358389324498</v>
      </c>
      <c r="O101">
        <v>13.6746734091866</v>
      </c>
      <c r="P101">
        <v>59.529411764705799</v>
      </c>
      <c r="Q101">
        <v>8.6794565226712E-2</v>
      </c>
    </row>
    <row r="102" spans="1:17" x14ac:dyDescent="0.3">
      <c r="A102" t="s">
        <v>271</v>
      </c>
      <c r="B102" t="s">
        <v>272</v>
      </c>
      <c r="C102" t="str">
        <f>IFERROR(VLOOKUP(Table1[[#This Row],[Ticker]],[1]!Table1[[Symbol]:[Industry]],2,FALSE),"-")</f>
        <v>-</v>
      </c>
      <c r="D102" t="s">
        <v>211</v>
      </c>
      <c r="E102">
        <v>101555.0982225</v>
      </c>
      <c r="F102">
        <v>6752.85</v>
      </c>
      <c r="G102">
        <v>7.5544842762825697</v>
      </c>
      <c r="H102">
        <v>-1.15796404943091</v>
      </c>
      <c r="I102">
        <v>26.036661543301602</v>
      </c>
      <c r="J102">
        <v>0.87677110518400303</v>
      </c>
      <c r="K102">
        <v>6652.2764562128996</v>
      </c>
      <c r="L102">
        <v>5908.4654513516398</v>
      </c>
      <c r="M102">
        <v>52.313352963342197</v>
      </c>
      <c r="N102">
        <v>0.58495630771293805</v>
      </c>
      <c r="O102">
        <v>8.5682341529872392</v>
      </c>
      <c r="P102">
        <v>77.659826361483795</v>
      </c>
      <c r="Q102">
        <v>0.12244288230413899</v>
      </c>
    </row>
    <row r="103" spans="1:17" x14ac:dyDescent="0.3">
      <c r="A103" t="s">
        <v>273</v>
      </c>
      <c r="B103" t="s">
        <v>274</v>
      </c>
      <c r="C103" t="str">
        <f>IFERROR(VLOOKUP(Table1[[#This Row],[Ticker]],[1]!Table1[[Symbol]:[Industry]],2,FALSE),"-")</f>
        <v>-</v>
      </c>
      <c r="D103" t="s">
        <v>46</v>
      </c>
      <c r="E103">
        <v>101397.846067056</v>
      </c>
      <c r="F103">
        <v>96.03</v>
      </c>
      <c r="G103">
        <v>32.2558925675906</v>
      </c>
      <c r="H103">
        <v>-9.6754979955581799</v>
      </c>
      <c r="I103">
        <v>12.515562119599901</v>
      </c>
      <c r="J103">
        <v>-3.81810481160477</v>
      </c>
      <c r="K103">
        <v>94.296624132719003</v>
      </c>
      <c r="L103">
        <v>84.504786899820104</v>
      </c>
      <c r="M103">
        <v>61.791256713979401</v>
      </c>
      <c r="N103">
        <v>0.90640690170649996</v>
      </c>
      <c r="O103">
        <v>8.0391544309070095</v>
      </c>
      <c r="P103">
        <v>84.673076923076906</v>
      </c>
      <c r="Q103">
        <v>0.144922489590667</v>
      </c>
    </row>
    <row r="104" spans="1:17" x14ac:dyDescent="0.3">
      <c r="A104" t="s">
        <v>275</v>
      </c>
      <c r="B104" t="s">
        <v>276</v>
      </c>
      <c r="C104" t="str">
        <f>IFERROR(VLOOKUP(Table1[[#This Row],[Ticker]],[1]!Table1[[Symbol]:[Industry]],2,FALSE),"-")</f>
        <v>-</v>
      </c>
      <c r="D104" t="s">
        <v>206</v>
      </c>
      <c r="E104">
        <v>101290.4502566</v>
      </c>
      <c r="F104">
        <v>34343.15</v>
      </c>
      <c r="G104">
        <v>51.032754953419698</v>
      </c>
      <c r="H104">
        <v>2.6967614972693101</v>
      </c>
      <c r="I104">
        <v>6.0837314843435601</v>
      </c>
      <c r="J104">
        <v>-0.98092833033526505</v>
      </c>
      <c r="K104">
        <v>32879.716082616098</v>
      </c>
      <c r="L104">
        <v>29399.506814649001</v>
      </c>
      <c r="M104">
        <v>67.7950929504172</v>
      </c>
      <c r="N104">
        <v>1.3658752439927599</v>
      </c>
      <c r="O104">
        <v>6.7985901118563703</v>
      </c>
      <c r="P104">
        <v>84.640591397849406</v>
      </c>
      <c r="Q104">
        <v>0.12826211047799799</v>
      </c>
    </row>
    <row r="105" spans="1:17" x14ac:dyDescent="0.3">
      <c r="A105" t="s">
        <v>277</v>
      </c>
      <c r="B105" t="s">
        <v>278</v>
      </c>
      <c r="C105" t="str">
        <f>IFERROR(VLOOKUP(Table1[[#This Row],[Ticker]],[1]!Table1[[Symbol]:[Industry]],2,FALSE),"-")</f>
        <v>-</v>
      </c>
      <c r="D105" t="s">
        <v>279</v>
      </c>
      <c r="E105">
        <v>100924.607518155</v>
      </c>
      <c r="F105">
        <v>7019.15</v>
      </c>
      <c r="G105">
        <v>13.734526443418799</v>
      </c>
      <c r="H105">
        <v>2.98196347090582</v>
      </c>
      <c r="I105">
        <v>1.5534131202150401</v>
      </c>
      <c r="J105">
        <v>-0.450000271687302</v>
      </c>
      <c r="K105">
        <v>6667.7553817831704</v>
      </c>
      <c r="L105">
        <v>6155.8736951152596</v>
      </c>
      <c r="M105">
        <v>65.395448609049893</v>
      </c>
      <c r="N105">
        <v>0.95770260774509097</v>
      </c>
      <c r="O105">
        <v>1.1511365336258601</v>
      </c>
      <c r="P105">
        <v>48.522005924672001</v>
      </c>
      <c r="Q105">
        <v>1.7846416162244E-2</v>
      </c>
    </row>
    <row r="106" spans="1:17" x14ac:dyDescent="0.3">
      <c r="A106" t="s">
        <v>280</v>
      </c>
      <c r="B106" t="s">
        <v>281</v>
      </c>
      <c r="C106" t="str">
        <f>IFERROR(VLOOKUP(Table1[[#This Row],[Ticker]],[1]!Table1[[Symbol]:[Industry]],2,FALSE),"-")</f>
        <v>-</v>
      </c>
      <c r="D106" t="s">
        <v>282</v>
      </c>
      <c r="E106">
        <v>100499.15998354999</v>
      </c>
      <c r="F106">
        <v>11106.1</v>
      </c>
      <c r="G106">
        <v>118.786877529375</v>
      </c>
      <c r="H106">
        <v>3.32196628892485</v>
      </c>
      <c r="I106">
        <v>35.911665268075801</v>
      </c>
      <c r="J106">
        <v>0.53181399117489603</v>
      </c>
      <c r="K106">
        <v>10604.090099266399</v>
      </c>
      <c r="L106">
        <v>8879.1410858002891</v>
      </c>
      <c r="M106">
        <v>63.6799834589943</v>
      </c>
      <c r="N106">
        <v>0.638776799630283</v>
      </c>
      <c r="O106">
        <v>19.7360009364223</v>
      </c>
      <c r="P106">
        <v>153.67686527106801</v>
      </c>
      <c r="Q106">
        <v>0.184025679718549</v>
      </c>
    </row>
    <row r="107" spans="1:17" x14ac:dyDescent="0.3">
      <c r="A107" t="s">
        <v>283</v>
      </c>
      <c r="B107" t="s">
        <v>284</v>
      </c>
      <c r="C107" t="str">
        <f>IFERROR(VLOOKUP(Table1[[#This Row],[Ticker]],[1]!Table1[[Symbol]:[Industry]],2,FALSE),"-")</f>
        <v>-</v>
      </c>
      <c r="D107" t="s">
        <v>54</v>
      </c>
      <c r="E107">
        <v>100112.95720344</v>
      </c>
      <c r="F107">
        <v>2498.8000000000002</v>
      </c>
      <c r="G107">
        <v>11.448497257118699</v>
      </c>
      <c r="H107">
        <v>9.0824183815723298</v>
      </c>
      <c r="I107">
        <v>5.6681167528559397</v>
      </c>
      <c r="J107">
        <v>-4.6643530280171897</v>
      </c>
      <c r="K107">
        <v>2285.8639826394201</v>
      </c>
      <c r="L107">
        <v>2123.1495040957998</v>
      </c>
      <c r="M107">
        <v>68.644563238429697</v>
      </c>
      <c r="N107">
        <v>1.0213063512156</v>
      </c>
      <c r="O107">
        <v>2.6472706899311498</v>
      </c>
      <c r="P107">
        <v>48.4685541130685</v>
      </c>
    </row>
    <row r="108" spans="1:17" x14ac:dyDescent="0.3">
      <c r="A108" t="s">
        <v>285</v>
      </c>
      <c r="B108" t="s">
        <v>286</v>
      </c>
      <c r="C108" t="str">
        <f>IFERROR(VLOOKUP(Table1[[#This Row],[Ticker]],[1]!Table1[[Symbol]:[Industry]],2,FALSE),"-")</f>
        <v>-</v>
      </c>
      <c r="D108" t="s">
        <v>124</v>
      </c>
      <c r="E108">
        <v>99838.66315773</v>
      </c>
      <c r="F108">
        <v>7729.05</v>
      </c>
      <c r="G108">
        <v>49.477755024983402</v>
      </c>
      <c r="H108">
        <v>2.8495734539325199</v>
      </c>
      <c r="I108">
        <v>36.067479666085902</v>
      </c>
      <c r="J108">
        <v>2.2419397643526899</v>
      </c>
      <c r="K108">
        <v>7193.4033077202903</v>
      </c>
      <c r="L108">
        <v>6133.4204163579197</v>
      </c>
      <c r="M108">
        <v>67.566345031646904</v>
      </c>
      <c r="N108">
        <v>0.715347738642375</v>
      </c>
      <c r="O108">
        <v>1.30611135909328</v>
      </c>
      <c r="P108">
        <v>94.585919109779496</v>
      </c>
      <c r="Q108">
        <v>-7.207126176005E-3</v>
      </c>
    </row>
    <row r="109" spans="1:17" x14ac:dyDescent="0.3">
      <c r="A109" t="s">
        <v>287</v>
      </c>
      <c r="B109" t="s">
        <v>288</v>
      </c>
      <c r="C109" t="str">
        <f>IFERROR(VLOOKUP(Table1[[#This Row],[Ticker]],[1]!Table1[[Symbol]:[Industry]],2,FALSE),"-")</f>
        <v>-</v>
      </c>
      <c r="D109" t="s">
        <v>173</v>
      </c>
      <c r="E109">
        <v>98587.992684149998</v>
      </c>
      <c r="F109">
        <v>3624.75</v>
      </c>
      <c r="G109">
        <v>58.270962058322297</v>
      </c>
      <c r="H109">
        <v>0.23626011308400199</v>
      </c>
      <c r="I109">
        <v>25.640398591889301</v>
      </c>
      <c r="J109">
        <v>-2.2539886567645899</v>
      </c>
      <c r="K109">
        <v>3408.20615925219</v>
      </c>
      <c r="L109">
        <v>2861.5996108170698</v>
      </c>
      <c r="M109">
        <v>49.837453421443001</v>
      </c>
      <c r="N109">
        <v>0.86348061649761498</v>
      </c>
      <c r="O109">
        <v>2.3229188219877099</v>
      </c>
      <c r="P109">
        <v>87.903372126176095</v>
      </c>
      <c r="Q109">
        <v>9.7815589021336996E-2</v>
      </c>
    </row>
    <row r="110" spans="1:17" x14ac:dyDescent="0.3">
      <c r="A110" t="s">
        <v>289</v>
      </c>
      <c r="B110" t="s">
        <v>290</v>
      </c>
      <c r="C110" t="str">
        <f>IFERROR(VLOOKUP(Table1[[#This Row],[Ticker]],[1]!Table1[[Symbol]:[Industry]],2,FALSE),"-")</f>
        <v>-</v>
      </c>
      <c r="D110" t="s">
        <v>291</v>
      </c>
      <c r="E110">
        <v>98081.597601435002</v>
      </c>
      <c r="F110">
        <v>689.05</v>
      </c>
      <c r="G110">
        <v>39.835984340591096</v>
      </c>
      <c r="H110">
        <v>8.3797109266505903</v>
      </c>
      <c r="I110">
        <v>11.2319571247062</v>
      </c>
      <c r="J110">
        <v>2.4889399007429902</v>
      </c>
      <c r="K110">
        <v>638.75019346875604</v>
      </c>
      <c r="L110">
        <v>565.04971499883004</v>
      </c>
      <c r="M110">
        <v>62.872697443039897</v>
      </c>
      <c r="N110">
        <v>0.89983948089867405</v>
      </c>
      <c r="O110">
        <v>2.1333720339597999</v>
      </c>
      <c r="P110">
        <v>85.427879440258295</v>
      </c>
      <c r="Q110">
        <v>0.21474702632866399</v>
      </c>
    </row>
    <row r="111" spans="1:17" x14ac:dyDescent="0.3">
      <c r="A111" t="s">
        <v>292</v>
      </c>
      <c r="B111" t="s">
        <v>293</v>
      </c>
      <c r="C111" t="str">
        <f>IFERROR(VLOOKUP(Table1[[#This Row],[Ticker]],[1]!Table1[[Symbol]:[Industry]],2,FALSE),"-")</f>
        <v>-</v>
      </c>
      <c r="D111" t="s">
        <v>34</v>
      </c>
      <c r="E111">
        <v>96502.658755140001</v>
      </c>
      <c r="F111">
        <v>106.39</v>
      </c>
      <c r="G111">
        <v>19.4993072566783</v>
      </c>
      <c r="H111">
        <v>-10.2833625793109</v>
      </c>
      <c r="I111">
        <v>-16.107717000229201</v>
      </c>
      <c r="J111">
        <v>-5.3934015110218203</v>
      </c>
      <c r="K111">
        <v>110.412121304436</v>
      </c>
      <c r="L111">
        <v>105.479329019956</v>
      </c>
      <c r="M111">
        <v>48.5225054008421</v>
      </c>
      <c r="N111">
        <v>1.04450897890525</v>
      </c>
      <c r="O111">
        <v>21.158003571764201</v>
      </c>
      <c r="P111">
        <v>55.495469161064001</v>
      </c>
      <c r="Q111">
        <v>0.14722521971328001</v>
      </c>
    </row>
    <row r="112" spans="1:17" x14ac:dyDescent="0.3">
      <c r="A112" t="s">
        <v>294</v>
      </c>
      <c r="B112" t="s">
        <v>295</v>
      </c>
      <c r="C112" t="str">
        <f>IFERROR(VLOOKUP(Table1[[#This Row],[Ticker]],[1]!Table1[[Symbol]:[Industry]],2,FALSE),"-")</f>
        <v>-</v>
      </c>
      <c r="D112" t="s">
        <v>65</v>
      </c>
      <c r="E112">
        <v>95254.15224096</v>
      </c>
      <c r="F112">
        <v>585.6</v>
      </c>
      <c r="G112">
        <v>194.47780649392499</v>
      </c>
      <c r="H112">
        <v>-20.513116800273998</v>
      </c>
      <c r="I112">
        <v>37.8158294830953</v>
      </c>
      <c r="J112">
        <v>-14.382743794777401</v>
      </c>
      <c r="K112">
        <v>612.08299210543896</v>
      </c>
      <c r="L112">
        <v>453.68036985514198</v>
      </c>
      <c r="M112">
        <v>24.758989748042101</v>
      </c>
      <c r="N112">
        <v>1.43094134836584</v>
      </c>
      <c r="O112">
        <v>31.130464480874299</v>
      </c>
      <c r="P112">
        <v>223.17880794701901</v>
      </c>
      <c r="Q112">
        <v>0.14290153272106301</v>
      </c>
    </row>
    <row r="113" spans="1:17" x14ac:dyDescent="0.3">
      <c r="A113" t="s">
        <v>296</v>
      </c>
      <c r="B113" t="s">
        <v>297</v>
      </c>
      <c r="C113" t="str">
        <f>IFERROR(VLOOKUP(Table1[[#This Row],[Ticker]],[1]!Table1[[Symbol]:[Industry]],2,FALSE),"-")</f>
        <v>-</v>
      </c>
      <c r="D113" t="s">
        <v>108</v>
      </c>
      <c r="E113">
        <v>94704.588141540007</v>
      </c>
      <c r="F113">
        <v>94.28</v>
      </c>
      <c r="G113">
        <v>55.316723836514399</v>
      </c>
      <c r="H113">
        <v>-6.5322311531750099</v>
      </c>
      <c r="I113">
        <v>5.3709262473903996</v>
      </c>
      <c r="J113">
        <v>-5.0911453472853996</v>
      </c>
      <c r="K113">
        <v>98.419038979608601</v>
      </c>
      <c r="L113">
        <v>88.946044212510301</v>
      </c>
      <c r="M113">
        <v>36.263931672942803</v>
      </c>
      <c r="N113">
        <v>0.49974121710338099</v>
      </c>
      <c r="O113">
        <v>25.583368689011401</v>
      </c>
      <c r="P113">
        <v>94.793388429752</v>
      </c>
      <c r="Q113">
        <v>0.14554429351659001</v>
      </c>
    </row>
    <row r="114" spans="1:17" x14ac:dyDescent="0.3">
      <c r="A114" t="s">
        <v>298</v>
      </c>
      <c r="B114" t="s">
        <v>299</v>
      </c>
      <c r="C114" t="str">
        <f>IFERROR(VLOOKUP(Table1[[#This Row],[Ticker]],[1]!Table1[[Symbol]:[Industry]],2,FALSE),"-")</f>
        <v>-</v>
      </c>
      <c r="D114" t="s">
        <v>234</v>
      </c>
      <c r="E114">
        <v>94467.201717119999</v>
      </c>
      <c r="F114">
        <v>4422.3999999999996</v>
      </c>
      <c r="G114">
        <v>42.189853803672897</v>
      </c>
      <c r="H114">
        <v>-0.90552856916417401</v>
      </c>
      <c r="I114">
        <v>6.3576212666624201</v>
      </c>
      <c r="J114">
        <v>-5.3115424955036197</v>
      </c>
      <c r="K114">
        <v>4251.7830266754299</v>
      </c>
      <c r="L114">
        <v>3752.4377344412401</v>
      </c>
      <c r="M114">
        <v>54.140490480189001</v>
      </c>
      <c r="N114">
        <v>0.67960534868753697</v>
      </c>
      <c r="O114">
        <v>2.7993849493487701</v>
      </c>
      <c r="P114">
        <v>72.952678920609998</v>
      </c>
      <c r="Q114">
        <v>9.6094960934289993E-3</v>
      </c>
    </row>
    <row r="115" spans="1:17" x14ac:dyDescent="0.3">
      <c r="A115" t="s">
        <v>300</v>
      </c>
      <c r="B115" t="s">
        <v>301</v>
      </c>
      <c r="C115" t="str">
        <f>IFERROR(VLOOKUP(Table1[[#This Row],[Ticker]],[1]!Table1[[Symbol]:[Industry]],2,FALSE),"-")</f>
        <v>-</v>
      </c>
      <c r="D115" t="s">
        <v>27</v>
      </c>
      <c r="E115">
        <v>93467.454114239998</v>
      </c>
      <c r="F115">
        <v>13.41</v>
      </c>
      <c r="G115">
        <v>-4.4312180096933398</v>
      </c>
      <c r="H115">
        <v>-20.806945082730198</v>
      </c>
      <c r="I115">
        <v>-7.1237077278020404</v>
      </c>
      <c r="J115">
        <v>-9.1084396834217696</v>
      </c>
      <c r="K115">
        <v>15.244831996311699</v>
      </c>
      <c r="L115">
        <v>14.3396629007801</v>
      </c>
      <c r="M115">
        <v>31.694243909457001</v>
      </c>
      <c r="N115">
        <v>1.28049416003519</v>
      </c>
      <c r="O115">
        <v>43.027591349738898</v>
      </c>
      <c r="P115">
        <v>30.194174757281498</v>
      </c>
      <c r="Q115">
        <v>1.7795477495525999E-2</v>
      </c>
    </row>
    <row r="116" spans="1:17" x14ac:dyDescent="0.3">
      <c r="A116" t="s">
        <v>302</v>
      </c>
      <c r="B116" t="s">
        <v>303</v>
      </c>
      <c r="C116" t="str">
        <f>IFERROR(VLOOKUP(Table1[[#This Row],[Ticker]],[1]!Table1[[Symbol]:[Industry]],2,FALSE),"-")</f>
        <v>-</v>
      </c>
      <c r="D116" t="s">
        <v>75</v>
      </c>
      <c r="E116">
        <v>93388.160855880007</v>
      </c>
      <c r="F116">
        <v>25883.1</v>
      </c>
      <c r="G116">
        <v>-27.694995058071601</v>
      </c>
      <c r="H116">
        <v>1.07874377225101</v>
      </c>
      <c r="I116">
        <v>-9.0179325578520793</v>
      </c>
      <c r="J116">
        <v>-0.94468511433512303</v>
      </c>
      <c r="K116">
        <v>25863.058441990401</v>
      </c>
      <c r="L116">
        <v>26061.253593710699</v>
      </c>
      <c r="M116">
        <v>62.061446242741297</v>
      </c>
      <c r="N116">
        <v>0.76456979731582697</v>
      </c>
      <c r="O116">
        <v>18.7560609046057</v>
      </c>
      <c r="P116">
        <v>9.2113924050632701</v>
      </c>
      <c r="Q116">
        <v>-8.2177285271752998E-2</v>
      </c>
    </row>
    <row r="117" spans="1:17" x14ac:dyDescent="0.3">
      <c r="A117" t="s">
        <v>304</v>
      </c>
      <c r="B117" t="s">
        <v>305</v>
      </c>
      <c r="C117" t="str">
        <f>IFERROR(VLOOKUP(Table1[[#This Row],[Ticker]],[1]!Table1[[Symbol]:[Industry]],2,FALSE),"-")</f>
        <v>-</v>
      </c>
      <c r="D117" t="s">
        <v>166</v>
      </c>
      <c r="E117">
        <v>92030.934472649998</v>
      </c>
      <c r="F117">
        <v>264.3</v>
      </c>
      <c r="G117">
        <v>78.861554435252998</v>
      </c>
      <c r="H117">
        <v>-16.495103343159698</v>
      </c>
      <c r="I117">
        <v>2.0413839778807001</v>
      </c>
      <c r="J117">
        <v>-4.4684262729783804</v>
      </c>
      <c r="K117">
        <v>289.12491529743102</v>
      </c>
      <c r="L117">
        <v>252.78591505857301</v>
      </c>
      <c r="M117">
        <v>31.458892952781699</v>
      </c>
      <c r="N117">
        <v>0.65713855981498803</v>
      </c>
      <c r="O117">
        <v>26.882330684827799</v>
      </c>
      <c r="P117">
        <v>132.86343612334801</v>
      </c>
      <c r="Q117">
        <v>0.163957659431338</v>
      </c>
    </row>
    <row r="118" spans="1:17" x14ac:dyDescent="0.3">
      <c r="A118" t="s">
        <v>306</v>
      </c>
      <c r="B118" t="s">
        <v>307</v>
      </c>
      <c r="C118" t="str">
        <f>IFERROR(VLOOKUP(Table1[[#This Row],[Ticker]],[1]!Table1[[Symbol]:[Industry]],2,FALSE),"-")</f>
        <v>-</v>
      </c>
      <c r="D118" t="s">
        <v>34</v>
      </c>
      <c r="E118">
        <v>91748.358590000003</v>
      </c>
      <c r="F118">
        <v>120.19</v>
      </c>
      <c r="G118">
        <v>6.4663209154698897</v>
      </c>
      <c r="H118">
        <v>-8.4037444486750204</v>
      </c>
      <c r="I118">
        <v>-30.35894319686</v>
      </c>
      <c r="J118">
        <v>-6.2352365666891103</v>
      </c>
      <c r="K118">
        <v>127.43492272601701</v>
      </c>
      <c r="L118">
        <v>128.91780314965399</v>
      </c>
      <c r="M118">
        <v>44.789170772589301</v>
      </c>
      <c r="N118">
        <v>0.766384880589426</v>
      </c>
      <c r="O118">
        <v>43.522755636908201</v>
      </c>
      <c r="P118">
        <v>38.627450980392098</v>
      </c>
      <c r="Q118">
        <v>0.13297682399848801</v>
      </c>
    </row>
    <row r="119" spans="1:17" x14ac:dyDescent="0.3">
      <c r="A119" t="s">
        <v>308</v>
      </c>
      <c r="B119" t="s">
        <v>309</v>
      </c>
      <c r="C119" t="str">
        <f>IFERROR(VLOOKUP(Table1[[#This Row],[Ticker]],[1]!Table1[[Symbol]:[Industry]],2,FALSE),"-")</f>
        <v>-</v>
      </c>
      <c r="D119" t="s">
        <v>54</v>
      </c>
      <c r="E119">
        <v>91026.134364675003</v>
      </c>
      <c r="F119">
        <v>1567.25</v>
      </c>
      <c r="G119">
        <v>47.316200776506598</v>
      </c>
      <c r="H119">
        <v>1.0039574252907899</v>
      </c>
      <c r="I119">
        <v>40.583358507730502</v>
      </c>
      <c r="J119">
        <v>-1.40749627931788E-2</v>
      </c>
      <c r="K119">
        <v>1454.18905031913</v>
      </c>
      <c r="L119">
        <v>1214.5879386938</v>
      </c>
      <c r="M119">
        <v>65.907055880183194</v>
      </c>
      <c r="N119">
        <v>0.87413741217855701</v>
      </c>
      <c r="O119">
        <v>1.57919923432763</v>
      </c>
      <c r="P119">
        <v>87.773318157311394</v>
      </c>
      <c r="Q119">
        <v>8.1189763728340997E-2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173</v>
      </c>
      <c r="E120">
        <v>88294.595647965005</v>
      </c>
      <c r="F120">
        <v>681.95</v>
      </c>
      <c r="G120">
        <v>-9.4479537593738794</v>
      </c>
      <c r="H120">
        <v>0.56700825375362396</v>
      </c>
      <c r="I120">
        <v>22.179483294684001</v>
      </c>
      <c r="J120">
        <v>2.0986903922693099</v>
      </c>
      <c r="K120">
        <v>655.27325864109605</v>
      </c>
      <c r="L120">
        <v>596.58206993076601</v>
      </c>
      <c r="M120">
        <v>63.429496938097401</v>
      </c>
      <c r="N120">
        <v>1.13602245107148</v>
      </c>
      <c r="O120">
        <v>1.59102573502454</v>
      </c>
      <c r="P120">
        <v>40.232366851737602</v>
      </c>
      <c r="Q120">
        <v>-2.0663902922964002E-2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279</v>
      </c>
      <c r="E121">
        <v>88250.877349600007</v>
      </c>
      <c r="F121">
        <v>908</v>
      </c>
      <c r="G121">
        <v>29.4860168062886</v>
      </c>
      <c r="H121">
        <v>0.83660300191704695</v>
      </c>
      <c r="I121">
        <v>6.7003700174049596</v>
      </c>
      <c r="J121">
        <v>0.87600352267091397</v>
      </c>
      <c r="K121">
        <v>882.522460534277</v>
      </c>
      <c r="L121">
        <v>804.96911047806395</v>
      </c>
      <c r="M121">
        <v>64.900542610756105</v>
      </c>
      <c r="N121">
        <v>1.17855676183098</v>
      </c>
      <c r="O121">
        <v>7.9185022026431602</v>
      </c>
      <c r="P121">
        <v>70.982016759250499</v>
      </c>
      <c r="Q121">
        <v>9.3390438372071005E-2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190</v>
      </c>
      <c r="E122">
        <v>88067.292396225006</v>
      </c>
      <c r="F122">
        <v>800.75</v>
      </c>
      <c r="G122">
        <v>-0.54500611460546999</v>
      </c>
      <c r="H122">
        <v>-11.687973295158599</v>
      </c>
      <c r="I122">
        <v>-23.544928582843902</v>
      </c>
      <c r="J122">
        <v>-6.5611239371151502</v>
      </c>
      <c r="K122">
        <v>861.98136512230803</v>
      </c>
      <c r="L122">
        <v>924.81247783231697</v>
      </c>
      <c r="M122">
        <v>20.954228694410801</v>
      </c>
      <c r="N122">
        <v>0.59792279601059695</v>
      </c>
      <c r="O122">
        <v>57.277552294723698</v>
      </c>
      <c r="P122">
        <v>53.400383141762397</v>
      </c>
      <c r="Q122">
        <v>-1.5846642061475999E-2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18</v>
      </c>
      <c r="E123">
        <v>87432.227223530004</v>
      </c>
      <c r="F123">
        <v>410.9</v>
      </c>
      <c r="G123">
        <v>115.65026823080299</v>
      </c>
      <c r="H123">
        <v>4.4372269960489996</v>
      </c>
      <c r="I123">
        <v>12.1024887004122</v>
      </c>
      <c r="J123">
        <v>-10.132102783034499</v>
      </c>
      <c r="K123">
        <v>392.18483095865503</v>
      </c>
      <c r="L123">
        <v>331.40136123766803</v>
      </c>
      <c r="M123">
        <v>42.833974428729803</v>
      </c>
      <c r="N123">
        <v>1.1468496630803799</v>
      </c>
      <c r="O123">
        <v>11.255779995132601</v>
      </c>
      <c r="P123">
        <v>157.67140468227399</v>
      </c>
      <c r="Q123">
        <v>8.1571027551864003E-2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320</v>
      </c>
      <c r="E124">
        <v>86984.863200000007</v>
      </c>
      <c r="F124">
        <v>4312.8</v>
      </c>
      <c r="G124">
        <v>82.897028554532199</v>
      </c>
      <c r="H124">
        <v>-18.687437195813398</v>
      </c>
      <c r="I124">
        <v>116.73306755897499</v>
      </c>
      <c r="J124">
        <v>-6.5615817982193301</v>
      </c>
      <c r="K124">
        <v>4465.71643982766</v>
      </c>
      <c r="L124">
        <v>3354.81447895056</v>
      </c>
      <c r="M124">
        <v>41.550847443561899</v>
      </c>
      <c r="N124">
        <v>0.80878452030057002</v>
      </c>
      <c r="O124">
        <v>35.874605824522298</v>
      </c>
      <c r="P124">
        <v>147.57749712973501</v>
      </c>
      <c r="Q124">
        <v>0.25350089951568899</v>
      </c>
    </row>
    <row r="125" spans="1:17" x14ac:dyDescent="0.3">
      <c r="A125" t="s">
        <v>321</v>
      </c>
      <c r="B125" t="s">
        <v>322</v>
      </c>
      <c r="C125" t="str">
        <f>IFERROR(VLOOKUP(Table1[[#This Row],[Ticker]],[1]!Table1[[Symbol]:[Industry]],2,FALSE),"-")</f>
        <v>-</v>
      </c>
      <c r="D125" t="s">
        <v>95</v>
      </c>
      <c r="E125">
        <v>84732.739019200002</v>
      </c>
      <c r="F125">
        <v>1763</v>
      </c>
      <c r="G125">
        <v>116.58080716802201</v>
      </c>
      <c r="H125">
        <v>-7.2341274232660098</v>
      </c>
      <c r="I125">
        <v>39.931623961319801</v>
      </c>
      <c r="J125">
        <v>-0.41018322933559798</v>
      </c>
      <c r="K125">
        <v>1657.49747461531</v>
      </c>
      <c r="L125">
        <v>1366.3214504135101</v>
      </c>
      <c r="M125">
        <v>62.762129990188598</v>
      </c>
      <c r="N125">
        <v>0.78745760420635202</v>
      </c>
      <c r="O125">
        <v>8.2246171298922199</v>
      </c>
      <c r="P125">
        <v>154.78719560661801</v>
      </c>
      <c r="Q125">
        <v>0.15627920727476899</v>
      </c>
    </row>
    <row r="126" spans="1:17" x14ac:dyDescent="0.3">
      <c r="A126" t="s">
        <v>323</v>
      </c>
      <c r="B126" t="s">
        <v>324</v>
      </c>
      <c r="C126" t="str">
        <f>IFERROR(VLOOKUP(Table1[[#This Row],[Ticker]],[1]!Table1[[Symbol]:[Industry]],2,FALSE),"-")</f>
        <v>-</v>
      </c>
      <c r="D126" t="s">
        <v>124</v>
      </c>
      <c r="E126">
        <v>82286.470487459999</v>
      </c>
      <c r="F126">
        <v>1814.1</v>
      </c>
      <c r="G126">
        <v>112.98686786221801</v>
      </c>
      <c r="H126">
        <v>19.449068555860901</v>
      </c>
      <c r="I126">
        <v>53.382644020503101</v>
      </c>
      <c r="J126">
        <v>1.70496588011868</v>
      </c>
      <c r="K126">
        <v>1600.54006455286</v>
      </c>
      <c r="L126">
        <v>1268.2710808562799</v>
      </c>
      <c r="M126">
        <v>72.722763502081307</v>
      </c>
      <c r="N126">
        <v>0.74019139399554801</v>
      </c>
      <c r="O126">
        <v>1.9734303511383</v>
      </c>
      <c r="P126">
        <v>174.32330258581499</v>
      </c>
      <c r="Q126">
        <v>2.9449630612025001E-2</v>
      </c>
    </row>
    <row r="127" spans="1:17" x14ac:dyDescent="0.3">
      <c r="A127" t="s">
        <v>325</v>
      </c>
      <c r="B127" t="s">
        <v>326</v>
      </c>
      <c r="C127" t="str">
        <f>IFERROR(VLOOKUP(Table1[[#This Row],[Ticker]],[1]!Table1[[Symbol]:[Industry]],2,FALSE),"-")</f>
        <v>-</v>
      </c>
      <c r="D127" t="s">
        <v>135</v>
      </c>
      <c r="E127">
        <v>82051.958319519996</v>
      </c>
      <c r="F127">
        <v>2950.85</v>
      </c>
      <c r="G127">
        <v>53.353994281288799</v>
      </c>
      <c r="H127">
        <v>-7.5224563502076203</v>
      </c>
      <c r="I127">
        <v>18.541356579880102</v>
      </c>
      <c r="J127">
        <v>-1.5198566344184301</v>
      </c>
      <c r="K127">
        <v>2948.7602850692001</v>
      </c>
      <c r="L127">
        <v>2615.9419494460299</v>
      </c>
      <c r="M127">
        <v>62.416035641474501</v>
      </c>
      <c r="N127">
        <v>0.576575752046251</v>
      </c>
      <c r="O127">
        <v>15.312537065591201</v>
      </c>
      <c r="P127">
        <v>92.614229765012993</v>
      </c>
      <c r="Q127">
        <v>6.0527220272606E-2</v>
      </c>
    </row>
    <row r="128" spans="1:17" x14ac:dyDescent="0.3">
      <c r="A128" t="s">
        <v>327</v>
      </c>
      <c r="B128" t="s">
        <v>328</v>
      </c>
      <c r="C128" t="str">
        <f>IFERROR(VLOOKUP(Table1[[#This Row],[Ticker]],[1]!Table1[[Symbol]:[Industry]],2,FALSE),"-")</f>
        <v>-</v>
      </c>
      <c r="D128" t="s">
        <v>258</v>
      </c>
      <c r="E128">
        <v>82003.581549890005</v>
      </c>
      <c r="F128">
        <v>5359.9</v>
      </c>
      <c r="G128">
        <v>59.139403859137701</v>
      </c>
      <c r="H128">
        <v>7.4662329903206599</v>
      </c>
      <c r="I128">
        <v>16.6288197762686</v>
      </c>
      <c r="J128">
        <v>-1.7317237719982199</v>
      </c>
      <c r="K128">
        <v>4837.7395622289096</v>
      </c>
      <c r="L128">
        <v>4088.4013047149201</v>
      </c>
      <c r="M128">
        <v>74.815095319195706</v>
      </c>
      <c r="N128">
        <v>0.82783595214615002</v>
      </c>
      <c r="O128">
        <v>0.521464952704353</v>
      </c>
      <c r="P128">
        <v>92.221345574522999</v>
      </c>
      <c r="Q128">
        <v>0.13795625136812101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Row],[Ticker]],[1]!Table1[[Symbol]:[Industry]],2,FALSE),"-")</f>
        <v>-</v>
      </c>
      <c r="D129" t="s">
        <v>51</v>
      </c>
      <c r="E129">
        <v>80816.688577755005</v>
      </c>
      <c r="F129">
        <v>2013.05</v>
      </c>
      <c r="G129">
        <v>30.788052319165999</v>
      </c>
      <c r="H129">
        <v>-0.195588240250999</v>
      </c>
      <c r="I129">
        <v>33.790738534633597</v>
      </c>
      <c r="J129">
        <v>-2.5003909597963001</v>
      </c>
      <c r="K129">
        <v>1883.4862998871399</v>
      </c>
      <c r="L129">
        <v>1653.77784821058</v>
      </c>
      <c r="M129">
        <v>66.320540827773002</v>
      </c>
      <c r="N129">
        <v>0.97619109378382996</v>
      </c>
      <c r="O129">
        <v>3.2637043292516199</v>
      </c>
      <c r="P129">
        <v>70.258383727322695</v>
      </c>
      <c r="Q129">
        <v>3.166751923058E-3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Row],[Ticker]],[1]!Table1[[Symbol]:[Industry]],2,FALSE),"-")</f>
        <v>-</v>
      </c>
      <c r="D130" t="s">
        <v>135</v>
      </c>
      <c r="E130">
        <v>80055.52091952</v>
      </c>
      <c r="F130">
        <v>1858.6</v>
      </c>
      <c r="G130">
        <v>173.67583313125601</v>
      </c>
      <c r="H130">
        <v>0.60324151799057202</v>
      </c>
      <c r="I130">
        <v>50.234247633700797</v>
      </c>
      <c r="J130">
        <v>2.8795979502927298</v>
      </c>
      <c r="K130">
        <v>1768.9575299584001</v>
      </c>
      <c r="L130">
        <v>1460.93562498906</v>
      </c>
      <c r="M130">
        <v>58.0484808012123</v>
      </c>
      <c r="N130">
        <v>2.1333570125499399</v>
      </c>
      <c r="O130">
        <v>11.6324114925212</v>
      </c>
      <c r="P130">
        <v>214.350951374207</v>
      </c>
      <c r="Q130">
        <v>0.17344257137817401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Row],[Ticker]],[1]!Table1[[Symbol]:[Industry]],2,FALSE),"-")</f>
        <v>-</v>
      </c>
      <c r="D131" t="s">
        <v>335</v>
      </c>
      <c r="E131">
        <v>79260.318015659999</v>
      </c>
      <c r="F131">
        <v>4097.8500000000004</v>
      </c>
      <c r="G131">
        <v>-0.82419767154092904</v>
      </c>
      <c r="H131">
        <v>-5.1538485202490998</v>
      </c>
      <c r="I131">
        <v>3.3272007876809502</v>
      </c>
      <c r="J131">
        <v>-5.8086701754173999</v>
      </c>
      <c r="K131">
        <v>4039.4513123831498</v>
      </c>
      <c r="L131">
        <v>3788.4173725437399</v>
      </c>
      <c r="M131">
        <v>61.036844468583297</v>
      </c>
      <c r="N131">
        <v>1.0091100427352799</v>
      </c>
      <c r="O131">
        <v>14.247715265322</v>
      </c>
      <c r="P131">
        <v>42.323521750455797</v>
      </c>
      <c r="Q131">
        <v>0.114553953175384</v>
      </c>
    </row>
    <row r="132" spans="1:17" x14ac:dyDescent="0.3">
      <c r="A132" t="s">
        <v>336</v>
      </c>
      <c r="B132" t="s">
        <v>337</v>
      </c>
      <c r="C132" t="str">
        <f>IFERROR(VLOOKUP(Table1[[#This Row],[Ticker]],[1]!Table1[[Symbol]:[Industry]],2,FALSE),"-")</f>
        <v>-</v>
      </c>
      <c r="D132" t="s">
        <v>338</v>
      </c>
      <c r="E132">
        <v>77953.021685175001</v>
      </c>
      <c r="F132">
        <v>13027.65</v>
      </c>
      <c r="G132">
        <v>131.01632172857501</v>
      </c>
      <c r="H132">
        <v>3.6923354017962402</v>
      </c>
      <c r="I132">
        <v>82.003197488030807</v>
      </c>
      <c r="J132">
        <v>2.20904093964994</v>
      </c>
      <c r="K132">
        <v>12113.480169975501</v>
      </c>
      <c r="L132">
        <v>9380.3259383739205</v>
      </c>
      <c r="M132">
        <v>61.224276028001498</v>
      </c>
      <c r="N132">
        <v>1.51900458464168</v>
      </c>
      <c r="O132">
        <v>4.6988520569711296</v>
      </c>
      <c r="P132">
        <v>175.22525853235999</v>
      </c>
      <c r="Q132">
        <v>0.129291274427877</v>
      </c>
    </row>
    <row r="133" spans="1:17" x14ac:dyDescent="0.3">
      <c r="A133" t="s">
        <v>339</v>
      </c>
      <c r="B133" t="s">
        <v>340</v>
      </c>
      <c r="C133" t="str">
        <f>IFERROR(VLOOKUP(Table1[[#This Row],[Ticker]],[1]!Table1[[Symbol]:[Industry]],2,FALSE),"-")</f>
        <v>-</v>
      </c>
      <c r="D133" t="s">
        <v>341</v>
      </c>
      <c r="E133">
        <v>76588.713582480006</v>
      </c>
      <c r="F133">
        <v>805.2</v>
      </c>
      <c r="G133">
        <v>-29.5847213196494</v>
      </c>
      <c r="H133">
        <v>9.0581295245607496</v>
      </c>
      <c r="I133">
        <v>2.2271181407839</v>
      </c>
      <c r="J133">
        <v>0.20060767444933</v>
      </c>
      <c r="K133">
        <v>740.52226451098397</v>
      </c>
      <c r="L133">
        <v>740.054847291692</v>
      </c>
      <c r="M133">
        <v>81.180863137663195</v>
      </c>
      <c r="N133">
        <v>2.2993539629772202</v>
      </c>
      <c r="O133">
        <v>4.5702930948832599</v>
      </c>
      <c r="P133">
        <v>24.268847904930901</v>
      </c>
      <c r="Q133">
        <v>-0.112900194330442</v>
      </c>
    </row>
    <row r="134" spans="1:17" x14ac:dyDescent="0.3">
      <c r="A134" t="s">
        <v>342</v>
      </c>
      <c r="B134" t="s">
        <v>343</v>
      </c>
      <c r="C134" t="str">
        <f>IFERROR(VLOOKUP(Table1[[#This Row],[Ticker]],[1]!Table1[[Symbol]:[Industry]],2,FALSE),"-")</f>
        <v>-</v>
      </c>
      <c r="D134" t="s">
        <v>54</v>
      </c>
      <c r="E134">
        <v>76118.068125000005</v>
      </c>
      <c r="F134">
        <v>6366.25</v>
      </c>
      <c r="G134">
        <v>43.664364290375197</v>
      </c>
      <c r="H134">
        <v>5.92105373402896</v>
      </c>
      <c r="I134">
        <v>13.4553633881313</v>
      </c>
      <c r="J134">
        <v>-1.0261877788648199</v>
      </c>
      <c r="K134">
        <v>5741.5942072115804</v>
      </c>
      <c r="L134">
        <v>5095.4040234981403</v>
      </c>
      <c r="M134">
        <v>77.246620123559097</v>
      </c>
      <c r="N134">
        <v>0.82621974469255</v>
      </c>
      <c r="O134">
        <v>1.15688199489494</v>
      </c>
      <c r="P134">
        <v>84.6895851465042</v>
      </c>
      <c r="Q134">
        <v>4.5107113743530998E-2</v>
      </c>
    </row>
    <row r="135" spans="1:17" x14ac:dyDescent="0.3">
      <c r="A135" t="s">
        <v>344</v>
      </c>
      <c r="B135" t="s">
        <v>345</v>
      </c>
      <c r="C135" t="str">
        <f>IFERROR(VLOOKUP(Table1[[#This Row],[Ticker]],[1]!Table1[[Symbol]:[Industry]],2,FALSE),"-")</f>
        <v>-</v>
      </c>
      <c r="D135" t="s">
        <v>127</v>
      </c>
      <c r="E135">
        <v>75250.762646999996</v>
      </c>
      <c r="F135">
        <v>1616.25</v>
      </c>
      <c r="G135">
        <v>23.160199822312698</v>
      </c>
      <c r="H135">
        <v>-5.2538221829107901</v>
      </c>
      <c r="I135">
        <v>28.142843492966701</v>
      </c>
      <c r="J135">
        <v>-2.1047692988882298</v>
      </c>
      <c r="K135">
        <v>1591.85467940443</v>
      </c>
      <c r="L135">
        <v>1402.8047380386599</v>
      </c>
      <c r="M135">
        <v>61.2488456590618</v>
      </c>
      <c r="N135">
        <v>0.78037307169266401</v>
      </c>
      <c r="O135">
        <v>11.6473317865429</v>
      </c>
      <c r="P135">
        <v>61.254115534271101</v>
      </c>
      <c r="Q135">
        <v>9.4315347905291003E-2</v>
      </c>
    </row>
    <row r="136" spans="1:17" x14ac:dyDescent="0.3">
      <c r="A136" t="s">
        <v>346</v>
      </c>
      <c r="B136" t="s">
        <v>347</v>
      </c>
      <c r="C136" t="str">
        <f>IFERROR(VLOOKUP(Table1[[#This Row],[Ticker]],[1]!Table1[[Symbol]:[Industry]],2,FALSE),"-")</f>
        <v>-</v>
      </c>
      <c r="D136" t="s">
        <v>124</v>
      </c>
      <c r="E136">
        <v>74952</v>
      </c>
      <c r="F136">
        <v>936.9</v>
      </c>
      <c r="G136">
        <v>10.0352369327441</v>
      </c>
      <c r="H136">
        <v>-4.8662286019842496</v>
      </c>
      <c r="I136">
        <v>-8.8815414759682501</v>
      </c>
      <c r="J136">
        <v>-3.7701836520017702</v>
      </c>
      <c r="K136">
        <v>953.70707539132695</v>
      </c>
      <c r="L136">
        <v>926.20180821916404</v>
      </c>
      <c r="M136">
        <v>54.025981092891001</v>
      </c>
      <c r="N136">
        <v>0.82991006314615501</v>
      </c>
      <c r="O136">
        <v>21.560465364499901</v>
      </c>
      <c r="P136">
        <v>47.415624262449803</v>
      </c>
      <c r="Q136">
        <v>-1.446796085798E-3</v>
      </c>
    </row>
    <row r="137" spans="1:17" x14ac:dyDescent="0.3">
      <c r="A137" t="s">
        <v>348</v>
      </c>
      <c r="B137" t="s">
        <v>349</v>
      </c>
      <c r="C137" t="str">
        <f>IFERROR(VLOOKUP(Table1[[#This Row],[Ticker]],[1]!Table1[[Symbol]:[Industry]],2,FALSE),"-")</f>
        <v>-</v>
      </c>
      <c r="D137" t="s">
        <v>81</v>
      </c>
      <c r="E137">
        <v>73841.388053844901</v>
      </c>
      <c r="F137">
        <v>716.05</v>
      </c>
      <c r="G137">
        <v>194.32695485192701</v>
      </c>
      <c r="H137">
        <v>18.486760742479898</v>
      </c>
      <c r="I137">
        <v>68.286629571980399</v>
      </c>
      <c r="J137">
        <v>4.0820513192359398</v>
      </c>
      <c r="K137">
        <v>577.62140902125805</v>
      </c>
      <c r="L137">
        <v>443.449914604056</v>
      </c>
      <c r="M137">
        <v>88.093054902883097</v>
      </c>
      <c r="N137">
        <v>1.6830032830346799</v>
      </c>
      <c r="O137">
        <v>4.6016339641086601</v>
      </c>
      <c r="P137">
        <v>253.08185404339201</v>
      </c>
      <c r="Q137">
        <v>0.24582994109019801</v>
      </c>
    </row>
    <row r="138" spans="1:17" x14ac:dyDescent="0.3">
      <c r="A138" t="s">
        <v>350</v>
      </c>
      <c r="B138" t="s">
        <v>351</v>
      </c>
      <c r="C138" t="str">
        <f>IFERROR(VLOOKUP(Table1[[#This Row],[Ticker]],[1]!Table1[[Symbol]:[Industry]],2,FALSE),"-")</f>
        <v>-</v>
      </c>
      <c r="D138" t="s">
        <v>161</v>
      </c>
      <c r="E138">
        <v>73110.218838000001</v>
      </c>
      <c r="F138">
        <v>2466.4</v>
      </c>
      <c r="G138">
        <v>-23.387039451207599</v>
      </c>
      <c r="H138">
        <v>-8.14174824112526</v>
      </c>
      <c r="I138">
        <v>-11.8992126895412</v>
      </c>
      <c r="J138">
        <v>-6.7526505281749403</v>
      </c>
      <c r="K138">
        <v>2495.9476574594701</v>
      </c>
      <c r="L138">
        <v>2430.1963019260502</v>
      </c>
      <c r="M138">
        <v>33.892921729298202</v>
      </c>
      <c r="N138">
        <v>1.11212432883191</v>
      </c>
      <c r="O138">
        <v>9.2259974051248594</v>
      </c>
      <c r="P138">
        <v>18.448793372553698</v>
      </c>
      <c r="Q138">
        <v>-3.5717431509692997E-2</v>
      </c>
    </row>
    <row r="139" spans="1:17" x14ac:dyDescent="0.3">
      <c r="A139" t="s">
        <v>352</v>
      </c>
      <c r="B139" t="s">
        <v>353</v>
      </c>
      <c r="C139" t="str">
        <f>IFERROR(VLOOKUP(Table1[[#This Row],[Ticker]],[1]!Table1[[Symbol]:[Industry]],2,FALSE),"-")</f>
        <v>-</v>
      </c>
      <c r="D139" t="s">
        <v>24</v>
      </c>
      <c r="E139">
        <v>73031.589855729995</v>
      </c>
      <c r="F139">
        <v>23.3</v>
      </c>
      <c r="G139">
        <v>5.2981091603117898</v>
      </c>
      <c r="H139">
        <v>-11.4734176674047</v>
      </c>
      <c r="I139">
        <v>-4.0516852472415499</v>
      </c>
      <c r="J139">
        <v>-2.19983221933439</v>
      </c>
      <c r="K139">
        <v>24.0520731815094</v>
      </c>
      <c r="L139">
        <v>23.144145687343499</v>
      </c>
      <c r="M139">
        <v>42.888967897810197</v>
      </c>
      <c r="N139">
        <v>0.56614003572320504</v>
      </c>
      <c r="O139">
        <v>40.987124463519301</v>
      </c>
      <c r="P139">
        <v>48.407643312101897</v>
      </c>
      <c r="Q139">
        <v>5.2641172138967997E-2</v>
      </c>
    </row>
    <row r="140" spans="1:17" x14ac:dyDescent="0.3">
      <c r="A140" t="s">
        <v>354</v>
      </c>
      <c r="B140" t="s">
        <v>355</v>
      </c>
      <c r="C140" t="str">
        <f>IFERROR(VLOOKUP(Table1[[#This Row],[Ticker]],[1]!Table1[[Symbol]:[Industry]],2,FALSE),"-")</f>
        <v>-</v>
      </c>
      <c r="D140" t="s">
        <v>89</v>
      </c>
      <c r="E140">
        <v>72588.290990984999</v>
      </c>
      <c r="F140">
        <v>622.65</v>
      </c>
      <c r="G140">
        <v>-23.1386514602207</v>
      </c>
      <c r="H140">
        <v>13.6316269153773</v>
      </c>
      <c r="I140">
        <v>-3.4323176036656999</v>
      </c>
      <c r="J140">
        <v>2.3151359323915601</v>
      </c>
      <c r="K140">
        <v>561.28944752964298</v>
      </c>
      <c r="L140">
        <v>544.79177473593597</v>
      </c>
      <c r="M140">
        <v>84.346844687586994</v>
      </c>
      <c r="N140">
        <v>1.1996722571293601</v>
      </c>
      <c r="O140">
        <v>9.1704810085923008</v>
      </c>
      <c r="P140">
        <v>41.8337129840546</v>
      </c>
      <c r="Q140">
        <v>-7.0747607106600996E-2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201</v>
      </c>
      <c r="E141">
        <v>72133.336034940003</v>
      </c>
      <c r="F141">
        <v>245.65</v>
      </c>
      <c r="G141">
        <v>10.512058769237999</v>
      </c>
      <c r="H141">
        <v>-7.9431134913644801</v>
      </c>
      <c r="I141">
        <v>38.454535237194499</v>
      </c>
      <c r="J141">
        <v>-4.0982302097684897</v>
      </c>
      <c r="K141">
        <v>244.63817510906301</v>
      </c>
      <c r="L141">
        <v>211.871028728384</v>
      </c>
      <c r="M141">
        <v>41.5826897540977</v>
      </c>
      <c r="N141">
        <v>0.68801905510398598</v>
      </c>
      <c r="O141">
        <v>7.7345817219621296</v>
      </c>
      <c r="P141">
        <v>55.9187559504918</v>
      </c>
      <c r="Q141">
        <v>8.0853386578422004E-2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-</v>
      </c>
      <c r="D142" t="s">
        <v>161</v>
      </c>
      <c r="E142">
        <v>70696.437087850005</v>
      </c>
      <c r="F142">
        <v>4660.25</v>
      </c>
      <c r="G142">
        <v>1.78005177841703</v>
      </c>
      <c r="H142">
        <v>-0.75064550417266895</v>
      </c>
      <c r="I142">
        <v>14.876629194565201</v>
      </c>
      <c r="J142">
        <v>0.50589022220915503</v>
      </c>
      <c r="K142">
        <v>4316.3787230918097</v>
      </c>
      <c r="L142">
        <v>3886.3678506524602</v>
      </c>
      <c r="M142">
        <v>66.570657396525306</v>
      </c>
      <c r="N142">
        <v>0.84906306529999398</v>
      </c>
      <c r="O142">
        <v>1.9022584625288199</v>
      </c>
      <c r="P142">
        <v>44.728260869565197</v>
      </c>
      <c r="Q142">
        <v>8.5999587007599999E-3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Row],[Ticker]],[1]!Table1[[Symbol]:[Industry]],2,FALSE),"-")</f>
        <v>-</v>
      </c>
      <c r="D143" t="s">
        <v>282</v>
      </c>
      <c r="E143">
        <v>70183.372054505002</v>
      </c>
      <c r="F143">
        <v>8229.35</v>
      </c>
      <c r="G143">
        <v>9.7112393477854297</v>
      </c>
      <c r="H143">
        <v>-5.7297935870462098</v>
      </c>
      <c r="I143">
        <v>20.574939530971999</v>
      </c>
      <c r="J143">
        <v>9.8630108432938096E-2</v>
      </c>
      <c r="K143">
        <v>7732.0859464718396</v>
      </c>
      <c r="L143">
        <v>7198.4393704471604</v>
      </c>
      <c r="M143">
        <v>78.592596893366306</v>
      </c>
      <c r="N143">
        <v>1.2452173124158099</v>
      </c>
      <c r="O143">
        <v>20.727031904099299</v>
      </c>
      <c r="P143">
        <v>54.5417840375586</v>
      </c>
      <c r="Q143">
        <v>0.123317659530243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Row],[Ticker]],[1]!Table1[[Symbol]:[Industry]],2,FALSE),"-")</f>
        <v>-</v>
      </c>
      <c r="D144" t="s">
        <v>34</v>
      </c>
      <c r="E144">
        <v>70048.861831905</v>
      </c>
      <c r="F144">
        <v>520.04999999999995</v>
      </c>
      <c r="G144">
        <v>4.4898797604610099</v>
      </c>
      <c r="H144">
        <v>-12.565711075572301</v>
      </c>
      <c r="I144">
        <v>-11.5078953549163</v>
      </c>
      <c r="J144">
        <v>-8.0048132007601698</v>
      </c>
      <c r="K144">
        <v>548.63154614182997</v>
      </c>
      <c r="L144">
        <v>510.04964351407199</v>
      </c>
      <c r="M144">
        <v>36.849439501475999</v>
      </c>
      <c r="N144">
        <v>1.35438625404947</v>
      </c>
      <c r="O144">
        <v>21.661378713585201</v>
      </c>
      <c r="P144">
        <v>36.7473047594004</v>
      </c>
      <c r="Q144">
        <v>0.15718641749486401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Row],[Ticker]],[1]!Table1[[Symbol]:[Industry]],2,FALSE),"-")</f>
        <v>-</v>
      </c>
      <c r="D145" t="s">
        <v>40</v>
      </c>
      <c r="E145">
        <v>69026.868000000002</v>
      </c>
      <c r="F145">
        <v>393.45</v>
      </c>
      <c r="G145">
        <v>58.856207908704498</v>
      </c>
      <c r="H145">
        <v>-6.3251122425166999</v>
      </c>
      <c r="I145">
        <v>8.6914334393422994</v>
      </c>
      <c r="J145">
        <v>-3.2984055264083101</v>
      </c>
      <c r="K145">
        <v>395.74571704482798</v>
      </c>
      <c r="L145">
        <v>351.67995761861101</v>
      </c>
      <c r="M145">
        <v>45.496255363222701</v>
      </c>
      <c r="N145">
        <v>0.95985422295065703</v>
      </c>
      <c r="O145">
        <v>18.896937349091299</v>
      </c>
      <c r="P145">
        <v>90.210297316896202</v>
      </c>
      <c r="Q145">
        <v>0.107488451442879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Row],[Ticker]],[1]!Table1[[Symbol]:[Industry]],2,FALSE),"-")</f>
        <v>-</v>
      </c>
      <c r="D146" t="s">
        <v>92</v>
      </c>
      <c r="E146">
        <v>68517.189365109996</v>
      </c>
      <c r="F146">
        <v>331.9</v>
      </c>
      <c r="G146">
        <v>84.657783897490305</v>
      </c>
      <c r="H146">
        <v>-3.2212753007987498</v>
      </c>
      <c r="I146">
        <v>38.745052095564397</v>
      </c>
      <c r="J146">
        <v>3.7815401697096802</v>
      </c>
      <c r="K146">
        <v>317.737456452115</v>
      </c>
      <c r="L146">
        <v>266.13398186420602</v>
      </c>
      <c r="M146">
        <v>66.742534658826798</v>
      </c>
      <c r="N146">
        <v>0.96745655895923699</v>
      </c>
      <c r="O146">
        <v>8.7526363362458497</v>
      </c>
      <c r="P146">
        <v>133.40365682137801</v>
      </c>
    </row>
    <row r="147" spans="1:17" hidden="1" x14ac:dyDescent="0.3">
      <c r="A147" t="s">
        <v>368</v>
      </c>
      <c r="B147" t="s">
        <v>369</v>
      </c>
      <c r="C147" t="str">
        <f>IFERROR(VLOOKUP(Table1[[#This Row],[Ticker]],[1]!Table1[[Symbol]:[Industry]],2,FALSE),"-")</f>
        <v>-</v>
      </c>
      <c r="D147" t="s">
        <v>27</v>
      </c>
      <c r="E147">
        <v>68032.5</v>
      </c>
      <c r="F147">
        <v>1360.65</v>
      </c>
      <c r="G147">
        <v>40.9595804209428</v>
      </c>
      <c r="H147">
        <v>7.0947469771462801</v>
      </c>
      <c r="I147">
        <v>52.031020321602398</v>
      </c>
      <c r="J147">
        <v>4.8500219344764801</v>
      </c>
      <c r="K147">
        <v>1158.5963890581299</v>
      </c>
      <c r="M147">
        <v>85.913778162148205</v>
      </c>
      <c r="N147">
        <v>0.82243068250995199</v>
      </c>
      <c r="O147">
        <v>6.8570168669385803</v>
      </c>
      <c r="P147">
        <v>80.218543046357595</v>
      </c>
    </row>
    <row r="148" spans="1:17" x14ac:dyDescent="0.3">
      <c r="A148" t="s">
        <v>370</v>
      </c>
      <c r="B148" t="s">
        <v>371</v>
      </c>
      <c r="C148" t="str">
        <f>IFERROR(VLOOKUP(Table1[[#This Row],[Ticker]],[1]!Table1[[Symbol]:[Industry]],2,FALSE),"-")</f>
        <v>-</v>
      </c>
      <c r="D148" t="s">
        <v>372</v>
      </c>
      <c r="E148">
        <v>67365.432169035004</v>
      </c>
      <c r="F148">
        <v>1860.95</v>
      </c>
      <c r="G148">
        <v>16.9750549626173</v>
      </c>
      <c r="H148">
        <v>3.1023622083895201</v>
      </c>
      <c r="I148">
        <v>22.753084553038999</v>
      </c>
      <c r="J148">
        <v>-2.1539219615972001</v>
      </c>
      <c r="K148">
        <v>1789.46141321397</v>
      </c>
      <c r="L148">
        <v>1569.6002786105601</v>
      </c>
      <c r="M148">
        <v>35.218791797793799</v>
      </c>
      <c r="N148">
        <v>1.8604672890401801</v>
      </c>
      <c r="O148">
        <v>7.0528493511378496</v>
      </c>
      <c r="P148">
        <v>59.062353092012401</v>
      </c>
      <c r="Q148">
        <v>5.5318310665170997E-2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Row],[Ticker]],[1]!Table1[[Symbol]:[Industry]],2,FALSE),"-")</f>
        <v>-</v>
      </c>
      <c r="D149" t="s">
        <v>375</v>
      </c>
      <c r="E149">
        <v>66928.55239995</v>
      </c>
      <c r="F149">
        <v>5268.85</v>
      </c>
      <c r="G149">
        <v>-7.0019095801584097</v>
      </c>
      <c r="H149">
        <v>-2.6907640308702199</v>
      </c>
      <c r="I149">
        <v>26.397349523497201</v>
      </c>
      <c r="J149">
        <v>-1.4036908474671299</v>
      </c>
      <c r="K149">
        <v>5377.0466410878998</v>
      </c>
      <c r="L149">
        <v>4904.7317392102204</v>
      </c>
      <c r="M149">
        <v>42.770886787964599</v>
      </c>
      <c r="N149">
        <v>1.0364497381229001</v>
      </c>
      <c r="O149">
        <v>22.607400096795299</v>
      </c>
      <c r="P149">
        <v>46.316301027492301</v>
      </c>
      <c r="Q149">
        <v>9.4053873357329995E-2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135</v>
      </c>
      <c r="E150">
        <v>65973.807892465004</v>
      </c>
      <c r="F150">
        <v>1814.45</v>
      </c>
      <c r="G150">
        <v>33.671155431495698</v>
      </c>
      <c r="H150">
        <v>-6.1678034121392002</v>
      </c>
      <c r="I150">
        <v>24.320314349187001</v>
      </c>
      <c r="J150">
        <v>-2.99287936424916</v>
      </c>
      <c r="K150">
        <v>1753.59324805232</v>
      </c>
      <c r="L150">
        <v>1579.05392013971</v>
      </c>
      <c r="M150">
        <v>67.951003852045801</v>
      </c>
      <c r="N150">
        <v>0.72205083215149901</v>
      </c>
      <c r="O150">
        <v>7.6386783873901098</v>
      </c>
      <c r="P150">
        <v>72.623917800399596</v>
      </c>
      <c r="Q150">
        <v>0.10561906611475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380</v>
      </c>
      <c r="E151">
        <v>64675.540503650001</v>
      </c>
      <c r="F151">
        <v>220.69</v>
      </c>
      <c r="G151">
        <v>28.856596847741699</v>
      </c>
      <c r="H151">
        <v>-12.2244073395829</v>
      </c>
      <c r="I151">
        <v>-7.8510057910620601</v>
      </c>
      <c r="J151">
        <v>-0.43102383567899699</v>
      </c>
      <c r="K151">
        <v>227.27464240021601</v>
      </c>
      <c r="L151">
        <v>220.37262201996899</v>
      </c>
      <c r="M151">
        <v>58.507708915364603</v>
      </c>
      <c r="N151">
        <v>0.90597681472367797</v>
      </c>
      <c r="O151">
        <v>29.752141012279601</v>
      </c>
      <c r="P151">
        <v>62.690748249170603</v>
      </c>
      <c r="Q151">
        <v>8.3108204962501001E-2</v>
      </c>
    </row>
    <row r="152" spans="1:17" x14ac:dyDescent="0.3">
      <c r="A152" t="s">
        <v>381</v>
      </c>
      <c r="B152" t="s">
        <v>382</v>
      </c>
      <c r="C152" t="str">
        <f>IFERROR(VLOOKUP(Table1[[#This Row],[Ticker]],[1]!Table1[[Symbol]:[Industry]],2,FALSE),"-")</f>
        <v>-</v>
      </c>
      <c r="D152" t="s">
        <v>383</v>
      </c>
      <c r="E152">
        <v>64454.839330139999</v>
      </c>
      <c r="F152">
        <v>996.1</v>
      </c>
      <c r="G152">
        <v>66.777178479432095</v>
      </c>
      <c r="H152">
        <v>-4.1763013319223301</v>
      </c>
      <c r="I152">
        <v>52.5942924244099</v>
      </c>
      <c r="J152">
        <v>-3.5498060031782201</v>
      </c>
      <c r="K152">
        <v>967.06663015271795</v>
      </c>
      <c r="L152">
        <v>817.39845258556898</v>
      </c>
      <c r="M152">
        <v>55.202291639351699</v>
      </c>
      <c r="N152">
        <v>0.31088964808488101</v>
      </c>
      <c r="O152">
        <v>19.1647424957333</v>
      </c>
      <c r="P152">
        <v>103.18204997450199</v>
      </c>
      <c r="Q152">
        <v>0.15231141297401901</v>
      </c>
    </row>
    <row r="153" spans="1:17" x14ac:dyDescent="0.3">
      <c r="A153" t="s">
        <v>384</v>
      </c>
      <c r="B153" t="s">
        <v>385</v>
      </c>
      <c r="C153" t="str">
        <f>IFERROR(VLOOKUP(Table1[[#This Row],[Ticker]],[1]!Table1[[Symbol]:[Industry]],2,FALSE),"-")</f>
        <v>-</v>
      </c>
      <c r="D153" t="s">
        <v>338</v>
      </c>
      <c r="E153">
        <v>63581.157214699997</v>
      </c>
      <c r="F153">
        <v>1921.55</v>
      </c>
      <c r="G153">
        <v>90.184565722040503</v>
      </c>
      <c r="H153">
        <v>11.644477669953799</v>
      </c>
      <c r="I153">
        <v>69.052473907534804</v>
      </c>
      <c r="J153">
        <v>1.69887085217189</v>
      </c>
      <c r="K153">
        <v>1638.72270400958</v>
      </c>
      <c r="L153">
        <v>1337.25408323488</v>
      </c>
      <c r="M153">
        <v>85.1399424806241</v>
      </c>
      <c r="N153">
        <v>0.997903439086957</v>
      </c>
      <c r="O153">
        <v>0.69995576487731304</v>
      </c>
      <c r="P153">
        <v>138.19883475889401</v>
      </c>
      <c r="Q153">
        <v>3.5666463889967998E-2</v>
      </c>
    </row>
    <row r="154" spans="1:17" x14ac:dyDescent="0.3">
      <c r="A154" t="s">
        <v>386</v>
      </c>
      <c r="B154" t="s">
        <v>387</v>
      </c>
      <c r="C154" t="str">
        <f>IFERROR(VLOOKUP(Table1[[#This Row],[Ticker]],[1]!Table1[[Symbol]:[Industry]],2,FALSE),"-")</f>
        <v>-</v>
      </c>
      <c r="D154" t="s">
        <v>127</v>
      </c>
      <c r="E154">
        <v>62823.941891459901</v>
      </c>
      <c r="F154">
        <v>762.95</v>
      </c>
      <c r="G154">
        <v>22.223608908107</v>
      </c>
      <c r="H154">
        <v>3.07044050138584</v>
      </c>
      <c r="I154">
        <v>8.0361814869258907</v>
      </c>
      <c r="J154">
        <v>-0.51373776472921695</v>
      </c>
      <c r="K154">
        <v>738.340378076109</v>
      </c>
      <c r="L154">
        <v>669.66827496840097</v>
      </c>
      <c r="M154">
        <v>63.7410791673828</v>
      </c>
      <c r="N154">
        <v>1.5980911074496</v>
      </c>
      <c r="O154">
        <v>11.1475194966904</v>
      </c>
      <c r="P154">
        <v>78.614069998829393</v>
      </c>
      <c r="Q154">
        <v>0.17285129943017599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Row],[Ticker]],[1]!Table1[[Symbol]:[Industry]],2,FALSE),"-")</f>
        <v>-</v>
      </c>
      <c r="D155" t="s">
        <v>54</v>
      </c>
      <c r="E155">
        <v>62810.811781800003</v>
      </c>
      <c r="F155">
        <v>29559</v>
      </c>
      <c r="G155">
        <v>2.1538975613508402</v>
      </c>
      <c r="H155">
        <v>4.8551857353578898</v>
      </c>
      <c r="I155">
        <v>-7.3969839880446404</v>
      </c>
      <c r="J155">
        <v>-2.1307198565094199</v>
      </c>
      <c r="K155">
        <v>28655.175374226899</v>
      </c>
      <c r="L155">
        <v>26805.2295977018</v>
      </c>
      <c r="M155">
        <v>50.537354018460199</v>
      </c>
      <c r="N155">
        <v>0.63617507037125098</v>
      </c>
      <c r="O155">
        <v>3.2545079332859599</v>
      </c>
      <c r="P155">
        <v>34.359090909090902</v>
      </c>
      <c r="Q155">
        <v>1.6914986076777001E-2</v>
      </c>
    </row>
    <row r="156" spans="1:17" hidden="1" x14ac:dyDescent="0.3">
      <c r="A156" t="s">
        <v>390</v>
      </c>
      <c r="B156" t="s">
        <v>391</v>
      </c>
      <c r="C156" t="str">
        <f>IFERROR(VLOOKUP(Table1[[#This Row],[Ticker]],[1]!Table1[[Symbol]:[Industry]],2,FALSE),"-")</f>
        <v>-</v>
      </c>
      <c r="D156" t="s">
        <v>132</v>
      </c>
      <c r="E156">
        <v>62245.942826254002</v>
      </c>
      <c r="F156">
        <v>231.59</v>
      </c>
      <c r="G156">
        <v>259.64302441454902</v>
      </c>
      <c r="H156">
        <v>-10.762043606530201</v>
      </c>
      <c r="I156">
        <v>66.584291562951094</v>
      </c>
      <c r="J156">
        <v>-3.1556715924544001</v>
      </c>
      <c r="K156">
        <v>235.70881744280399</v>
      </c>
      <c r="M156">
        <v>42.3421028410216</v>
      </c>
      <c r="N156">
        <v>0.40571206974857099</v>
      </c>
      <c r="O156">
        <v>33.857247722267701</v>
      </c>
      <c r="P156">
        <v>394.85042735042703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Row],[Ticker]],[1]!Table1[[Symbol]:[Industry]],2,FALSE),"-")</f>
        <v>-</v>
      </c>
      <c r="D157" t="s">
        <v>206</v>
      </c>
      <c r="E157">
        <v>62036.145104650001</v>
      </c>
      <c r="F157">
        <v>3968.95</v>
      </c>
      <c r="G157">
        <v>-5.9121752901165898</v>
      </c>
      <c r="H157">
        <v>-7.7738094935414903</v>
      </c>
      <c r="I157">
        <v>28.045567321876799</v>
      </c>
      <c r="J157">
        <v>-6.1630301793216802</v>
      </c>
      <c r="K157">
        <v>4003.6579593700999</v>
      </c>
      <c r="L157">
        <v>3710.4968746731902</v>
      </c>
      <c r="M157">
        <v>58.871358642413497</v>
      </c>
      <c r="N157">
        <v>0.42003934578271701</v>
      </c>
      <c r="O157">
        <v>24.7433200216682</v>
      </c>
      <c r="P157">
        <v>51.938978638695303</v>
      </c>
      <c r="Q157">
        <v>0.109276580922857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258</v>
      </c>
      <c r="E158">
        <v>61147.634690749997</v>
      </c>
      <c r="F158">
        <v>5777.5</v>
      </c>
      <c r="G158">
        <v>-0.951010686496637</v>
      </c>
      <c r="H158">
        <v>12.978919928254999</v>
      </c>
      <c r="I158">
        <v>-3.1801681024021198</v>
      </c>
      <c r="J158">
        <v>-2.1299659157894402</v>
      </c>
      <c r="K158">
        <v>5334.2691288835103</v>
      </c>
      <c r="L158">
        <v>5015.8610524922697</v>
      </c>
      <c r="M158">
        <v>69.103193004602105</v>
      </c>
      <c r="N158">
        <v>0.734537115407223</v>
      </c>
      <c r="O158">
        <v>3.85114668974468</v>
      </c>
      <c r="P158">
        <v>40.537582096813402</v>
      </c>
      <c r="Q158">
        <v>2.6021683260440001E-3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206</v>
      </c>
      <c r="E159">
        <v>60737.922343325001</v>
      </c>
      <c r="F159">
        <v>1057.8499999999999</v>
      </c>
      <c r="G159">
        <v>44.652982926362398</v>
      </c>
      <c r="H159">
        <v>-6.0948141755182599</v>
      </c>
      <c r="I159">
        <v>55.118503132958502</v>
      </c>
      <c r="J159">
        <v>-11.8743256625526</v>
      </c>
      <c r="K159">
        <v>1060.3745261576701</v>
      </c>
      <c r="L159">
        <v>868.31876072381397</v>
      </c>
      <c r="M159">
        <v>39.538482042725903</v>
      </c>
      <c r="N159">
        <v>1.1238775335488</v>
      </c>
      <c r="O159">
        <v>18.636857777567698</v>
      </c>
      <c r="P159">
        <v>92.827196500182197</v>
      </c>
      <c r="Q159">
        <v>0.123947893579802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400</v>
      </c>
      <c r="E160">
        <v>60114.879988350003</v>
      </c>
      <c r="F160">
        <v>3109.65</v>
      </c>
      <c r="G160">
        <v>3.1313373465167502</v>
      </c>
      <c r="H160">
        <v>4.1465860206676997</v>
      </c>
      <c r="I160">
        <v>20.797027542652401</v>
      </c>
      <c r="J160">
        <v>2.4349588981503101</v>
      </c>
      <c r="K160">
        <v>2997.3580008661902</v>
      </c>
      <c r="L160">
        <v>2777.4293400213601</v>
      </c>
      <c r="M160">
        <v>79.042017791367996</v>
      </c>
      <c r="N160">
        <v>0.94300343087683602</v>
      </c>
      <c r="O160">
        <v>8.5331146592060101</v>
      </c>
      <c r="P160">
        <v>41.747196645090703</v>
      </c>
      <c r="Q160">
        <v>-1.785746401636E-3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135</v>
      </c>
      <c r="E161">
        <v>59750.852191880003</v>
      </c>
      <c r="F161">
        <v>3342.8</v>
      </c>
      <c r="G161">
        <v>58.876889662776001</v>
      </c>
      <c r="H161">
        <v>-4.1545297563804198</v>
      </c>
      <c r="I161">
        <v>13.8241816296963</v>
      </c>
      <c r="J161">
        <v>-10.868552110352001</v>
      </c>
      <c r="K161">
        <v>3532.5559385123001</v>
      </c>
      <c r="L161">
        <v>3048.9283456818198</v>
      </c>
      <c r="M161">
        <v>29.3386420180743</v>
      </c>
      <c r="N161">
        <v>1.0939494564540699</v>
      </c>
      <c r="O161">
        <v>23.7585257867655</v>
      </c>
      <c r="P161">
        <v>93.443476751251396</v>
      </c>
      <c r="Q161">
        <v>0.179491162235596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-</v>
      </c>
      <c r="D162" t="s">
        <v>21</v>
      </c>
      <c r="E162">
        <v>59513.6235848699</v>
      </c>
      <c r="F162">
        <v>3146.15</v>
      </c>
      <c r="G162">
        <v>2.33132005344592</v>
      </c>
      <c r="H162">
        <v>8.4856957515657996</v>
      </c>
      <c r="I162">
        <v>17.183873793309701</v>
      </c>
      <c r="J162">
        <v>-2.3969659646303398</v>
      </c>
      <c r="K162">
        <v>2885.8749108782399</v>
      </c>
      <c r="L162">
        <v>2593.18318403586</v>
      </c>
      <c r="M162">
        <v>67.101374905257899</v>
      </c>
      <c r="N162">
        <v>0.61309672589594799</v>
      </c>
      <c r="O162">
        <v>1.0441333057864299</v>
      </c>
      <c r="P162">
        <v>52.0540331545116</v>
      </c>
      <c r="Q162">
        <v>-3.9912976345778998E-2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-</v>
      </c>
      <c r="D163" t="s">
        <v>34</v>
      </c>
      <c r="E163">
        <v>59349.376385664</v>
      </c>
      <c r="F163">
        <v>49.64</v>
      </c>
      <c r="G163">
        <v>13.2940089433817</v>
      </c>
      <c r="H163">
        <v>-10.6273627948894</v>
      </c>
      <c r="I163">
        <v>-12.1743726526002</v>
      </c>
      <c r="J163">
        <v>-4.87224472557733</v>
      </c>
      <c r="K163">
        <v>52.0192672059774</v>
      </c>
      <c r="L163">
        <v>49.799779052148097</v>
      </c>
      <c r="M163">
        <v>47.366482004571303</v>
      </c>
      <c r="N163">
        <v>0.41496945658350898</v>
      </c>
      <c r="O163">
        <v>42.324738114423802</v>
      </c>
      <c r="P163">
        <v>51.804281345565698</v>
      </c>
      <c r="Q163">
        <v>0.115086860877395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Row],[Ticker]],[1]!Table1[[Symbol]:[Industry]],2,FALSE),"-")</f>
        <v>-</v>
      </c>
      <c r="D164" t="s">
        <v>409</v>
      </c>
      <c r="E164">
        <v>58913.530489461999</v>
      </c>
      <c r="F164">
        <v>206.14</v>
      </c>
      <c r="G164">
        <v>12.2412036862577</v>
      </c>
      <c r="H164">
        <v>3.3539983417197199</v>
      </c>
      <c r="I164">
        <v>22.7097119725045</v>
      </c>
      <c r="J164">
        <v>-6.5221821641655504</v>
      </c>
      <c r="K164">
        <v>198.44536935293499</v>
      </c>
      <c r="L164">
        <v>177.56517780830899</v>
      </c>
      <c r="M164">
        <v>39.834675451962802</v>
      </c>
      <c r="N164">
        <v>0.70586218702447501</v>
      </c>
      <c r="O164">
        <v>11.477636557679199</v>
      </c>
      <c r="P164">
        <v>51.018315018315</v>
      </c>
      <c r="Q164">
        <v>-7.1816264824208997E-2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412</v>
      </c>
      <c r="E165">
        <v>58890.961815139999</v>
      </c>
      <c r="F165">
        <v>226.1</v>
      </c>
      <c r="G165">
        <v>-1.8016143442868799</v>
      </c>
      <c r="H165">
        <v>-1.33251047544993</v>
      </c>
      <c r="I165">
        <v>16.644783257254598</v>
      </c>
      <c r="J165">
        <v>-3.5611989531167501</v>
      </c>
      <c r="K165">
        <v>220.19599526125401</v>
      </c>
      <c r="L165">
        <v>206.18331193684901</v>
      </c>
      <c r="M165">
        <v>62.871170407908103</v>
      </c>
      <c r="N165">
        <v>0.83277639504978196</v>
      </c>
      <c r="O165">
        <v>9.1994692613887707</v>
      </c>
      <c r="P165">
        <v>45.870967741935402</v>
      </c>
      <c r="Q165">
        <v>8.6377021239168003E-2</v>
      </c>
    </row>
    <row r="166" spans="1:17" x14ac:dyDescent="0.3">
      <c r="A166" t="s">
        <v>413</v>
      </c>
      <c r="B166" t="s">
        <v>414</v>
      </c>
      <c r="C166" t="str">
        <f>IFERROR(VLOOKUP(Table1[[#This Row],[Ticker]],[1]!Table1[[Symbol]:[Industry]],2,FALSE),"-")</f>
        <v>-</v>
      </c>
      <c r="D166" t="s">
        <v>27</v>
      </c>
      <c r="E166">
        <v>58715.7</v>
      </c>
      <c r="F166">
        <v>2060.1999999999998</v>
      </c>
      <c r="G166">
        <v>-18.577990684659301</v>
      </c>
      <c r="H166">
        <v>2.1950215831101101</v>
      </c>
      <c r="I166">
        <v>-6.0092169179973398</v>
      </c>
      <c r="J166">
        <v>0.57966895303110799</v>
      </c>
      <c r="K166">
        <v>1913.8484727935099</v>
      </c>
      <c r="L166">
        <v>1823.1085172865301</v>
      </c>
      <c r="M166">
        <v>72.960263692094003</v>
      </c>
      <c r="N166">
        <v>1.2926146338034199</v>
      </c>
      <c r="O166">
        <v>1.1867779827201299</v>
      </c>
      <c r="P166">
        <v>33.484514707787902</v>
      </c>
      <c r="Q166">
        <v>2.715004038168E-2</v>
      </c>
    </row>
    <row r="167" spans="1:17" x14ac:dyDescent="0.3">
      <c r="A167" t="s">
        <v>415</v>
      </c>
      <c r="B167" t="s">
        <v>416</v>
      </c>
      <c r="C167" t="str">
        <f>IFERROR(VLOOKUP(Table1[[#This Row],[Ticker]],[1]!Table1[[Symbol]:[Industry]],2,FALSE),"-")</f>
        <v>-</v>
      </c>
      <c r="D167" t="s">
        <v>417</v>
      </c>
      <c r="E167">
        <v>58574.512144979999</v>
      </c>
      <c r="F167">
        <v>961.35</v>
      </c>
      <c r="G167">
        <v>11.172207173334099</v>
      </c>
      <c r="H167">
        <v>-8.4503153510175206</v>
      </c>
      <c r="I167">
        <v>-3.8015375786208798</v>
      </c>
      <c r="J167">
        <v>-2.9201660646379102</v>
      </c>
      <c r="K167">
        <v>989.75985146037203</v>
      </c>
      <c r="L167">
        <v>947.44296638152298</v>
      </c>
      <c r="M167">
        <v>52.1139887679034</v>
      </c>
      <c r="N167">
        <v>0.87682242970628999</v>
      </c>
      <c r="O167">
        <v>22.744057835335699</v>
      </c>
      <c r="P167">
        <v>43.015471585837503</v>
      </c>
      <c r="Q167">
        <v>9.7163993037160008E-3</v>
      </c>
    </row>
    <row r="168" spans="1:17" x14ac:dyDescent="0.3">
      <c r="A168" t="s">
        <v>418</v>
      </c>
      <c r="B168" t="s">
        <v>419</v>
      </c>
      <c r="C168" t="str">
        <f>IFERROR(VLOOKUP(Table1[[#This Row],[Ticker]],[1]!Table1[[Symbol]:[Industry]],2,FALSE),"-")</f>
        <v>-</v>
      </c>
      <c r="D168" t="s">
        <v>400</v>
      </c>
      <c r="E168">
        <v>58253.774356484901</v>
      </c>
      <c r="F168">
        <v>137353.95000000001</v>
      </c>
      <c r="G168">
        <v>-0.395278423724928</v>
      </c>
      <c r="H168">
        <v>-6.7735237798519901</v>
      </c>
      <c r="I168">
        <v>-16.494079847873699</v>
      </c>
      <c r="J168">
        <v>-2.0221566998616498</v>
      </c>
      <c r="K168">
        <v>134887.39034472301</v>
      </c>
      <c r="L168">
        <v>128929.37618014299</v>
      </c>
      <c r="M168">
        <v>61.212874036467802</v>
      </c>
      <c r="N168">
        <v>0.57894927344561298</v>
      </c>
      <c r="O168">
        <v>10.2589332159723</v>
      </c>
      <c r="P168">
        <v>29.085992199614601</v>
      </c>
      <c r="Q168">
        <v>5.5583074805708003E-2</v>
      </c>
    </row>
    <row r="169" spans="1:17" x14ac:dyDescent="0.3">
      <c r="A169" t="s">
        <v>420</v>
      </c>
      <c r="B169" t="s">
        <v>421</v>
      </c>
      <c r="C169" t="str">
        <f>IFERROR(VLOOKUP(Table1[[#This Row],[Ticker]],[1]!Table1[[Symbol]:[Industry]],2,FALSE),"-")</f>
        <v>-</v>
      </c>
      <c r="D169" t="s">
        <v>251</v>
      </c>
      <c r="E169">
        <v>55000.2370692349</v>
      </c>
      <c r="F169">
        <v>2080.15</v>
      </c>
      <c r="G169">
        <v>3.5797460434292301</v>
      </c>
      <c r="H169">
        <v>2.8562068146019302</v>
      </c>
      <c r="I169">
        <v>7.9737177046291903</v>
      </c>
      <c r="J169">
        <v>6.1429308353765498E-2</v>
      </c>
      <c r="K169">
        <v>2015.8737405540601</v>
      </c>
      <c r="L169">
        <v>1886.8232454966001</v>
      </c>
      <c r="M169">
        <v>67.3767396861641</v>
      </c>
      <c r="N169">
        <v>0.87148731687327796</v>
      </c>
      <c r="O169">
        <v>4.9179145734682397</v>
      </c>
      <c r="P169">
        <v>35.505830239072303</v>
      </c>
      <c r="Q169">
        <v>-2.4351091718869998E-3</v>
      </c>
    </row>
    <row r="170" spans="1:17" x14ac:dyDescent="0.3">
      <c r="A170" t="s">
        <v>422</v>
      </c>
      <c r="B170" t="s">
        <v>423</v>
      </c>
      <c r="C170" t="str">
        <f>IFERROR(VLOOKUP(Table1[[#This Row],[Ticker]],[1]!Table1[[Symbol]:[Industry]],2,FALSE),"-")</f>
        <v>-</v>
      </c>
      <c r="D170" t="s">
        <v>24</v>
      </c>
      <c r="E170">
        <v>54920.597815654</v>
      </c>
      <c r="F170">
        <v>73.42</v>
      </c>
      <c r="G170">
        <v>-47.478869606217103</v>
      </c>
      <c r="H170">
        <v>-4.39363605104759</v>
      </c>
      <c r="I170">
        <v>-20.5333851471568</v>
      </c>
      <c r="J170">
        <v>-5.2092847991794002</v>
      </c>
      <c r="K170">
        <v>74.820352005182002</v>
      </c>
      <c r="L170">
        <v>78.0716743471407</v>
      </c>
      <c r="M170">
        <v>50.347213262571998</v>
      </c>
      <c r="N170">
        <v>0.84823804040022899</v>
      </c>
      <c r="O170">
        <v>34.023426859166399</v>
      </c>
      <c r="P170">
        <v>4.2453499929007297</v>
      </c>
      <c r="Q170">
        <v>3.0446632963960999E-2</v>
      </c>
    </row>
    <row r="171" spans="1:17" x14ac:dyDescent="0.3">
      <c r="A171" t="s">
        <v>424</v>
      </c>
      <c r="B171" t="s">
        <v>425</v>
      </c>
      <c r="C171" t="str">
        <f>IFERROR(VLOOKUP(Table1[[#This Row],[Ticker]],[1]!Table1[[Symbol]:[Industry]],2,FALSE),"-")</f>
        <v>-</v>
      </c>
      <c r="D171" t="s">
        <v>127</v>
      </c>
      <c r="E171">
        <v>54605.544320579997</v>
      </c>
      <c r="F171">
        <v>132.19999999999999</v>
      </c>
      <c r="G171">
        <v>11.368024414549</v>
      </c>
      <c r="H171">
        <v>-6.1335409751452499</v>
      </c>
      <c r="I171">
        <v>-3.8956592455888202</v>
      </c>
      <c r="J171">
        <v>-2.3801453062953</v>
      </c>
      <c r="K171">
        <v>137.52819093445501</v>
      </c>
      <c r="L171">
        <v>133.26151048389599</v>
      </c>
      <c r="M171">
        <v>54.0475010909242</v>
      </c>
      <c r="N171">
        <v>0.56448509027967098</v>
      </c>
      <c r="O171">
        <v>32.639939485627799</v>
      </c>
      <c r="P171">
        <v>61.613691931540302</v>
      </c>
      <c r="Q171">
        <v>-5.8292240036239996E-3</v>
      </c>
    </row>
    <row r="172" spans="1:17" x14ac:dyDescent="0.3">
      <c r="A172" t="s">
        <v>426</v>
      </c>
      <c r="B172" t="s">
        <v>427</v>
      </c>
      <c r="C172" t="str">
        <f>IFERROR(VLOOKUP(Table1[[#This Row],[Ticker]],[1]!Table1[[Symbol]:[Industry]],2,FALSE),"-")</f>
        <v>-</v>
      </c>
      <c r="D172" t="s">
        <v>166</v>
      </c>
      <c r="E172">
        <v>54345.386127375001</v>
      </c>
      <c r="F172">
        <v>12822.85</v>
      </c>
      <c r="G172">
        <v>170.10750058300701</v>
      </c>
      <c r="H172">
        <v>2.4782911054917398</v>
      </c>
      <c r="I172">
        <v>86.001742115222797</v>
      </c>
      <c r="J172">
        <v>2.6183495001958299</v>
      </c>
      <c r="K172">
        <v>11759.4539296109</v>
      </c>
      <c r="L172">
        <v>9269.5762713969598</v>
      </c>
      <c r="M172">
        <v>73.417117510334194</v>
      </c>
      <c r="N172">
        <v>0.60665829798522597</v>
      </c>
      <c r="O172">
        <v>12.1591533863376</v>
      </c>
      <c r="P172">
        <v>229.13704150517199</v>
      </c>
      <c r="Q172">
        <v>0.16616944300451</v>
      </c>
    </row>
    <row r="173" spans="1:17" x14ac:dyDescent="0.3">
      <c r="A173" t="s">
        <v>428</v>
      </c>
      <c r="B173" t="s">
        <v>429</v>
      </c>
      <c r="C173" t="str">
        <f>IFERROR(VLOOKUP(Table1[[#This Row],[Ticker]],[1]!Table1[[Symbol]:[Industry]],2,FALSE),"-")</f>
        <v>-</v>
      </c>
      <c r="D173" t="s">
        <v>173</v>
      </c>
      <c r="E173">
        <v>54056.376749759998</v>
      </c>
      <c r="F173">
        <v>16652.849999999999</v>
      </c>
      <c r="G173">
        <v>-30.203315500010401</v>
      </c>
      <c r="H173">
        <v>-8.2054890415261905</v>
      </c>
      <c r="I173">
        <v>-7.8993586746977096</v>
      </c>
      <c r="J173">
        <v>0.134763874230129</v>
      </c>
      <c r="K173">
        <v>16672.531721589799</v>
      </c>
      <c r="L173">
        <v>16474.9875641406</v>
      </c>
      <c r="M173">
        <v>59.049899779099299</v>
      </c>
      <c r="N173">
        <v>1.0512029147755</v>
      </c>
      <c r="O173">
        <v>15.595828942193</v>
      </c>
      <c r="P173">
        <v>8.5201428441096194</v>
      </c>
      <c r="Q173">
        <v>-3.6152968760374E-2</v>
      </c>
    </row>
    <row r="174" spans="1:17" x14ac:dyDescent="0.3">
      <c r="A174" t="s">
        <v>430</v>
      </c>
      <c r="B174" t="s">
        <v>431</v>
      </c>
      <c r="C174" t="str">
        <f>IFERROR(VLOOKUP(Table1[[#This Row],[Ticker]],[1]!Table1[[Symbol]:[Industry]],2,FALSE),"-")</f>
        <v>-</v>
      </c>
      <c r="D174" t="s">
        <v>51</v>
      </c>
      <c r="E174">
        <v>53742.074549819998</v>
      </c>
      <c r="F174">
        <v>722.9</v>
      </c>
      <c r="G174">
        <v>-26.416333523110701</v>
      </c>
      <c r="H174">
        <v>12.7716819237196</v>
      </c>
      <c r="I174">
        <v>10.038809955701</v>
      </c>
      <c r="J174">
        <v>0.58399981206007601</v>
      </c>
      <c r="K174">
        <v>660.86550201396597</v>
      </c>
      <c r="L174">
        <v>656.85762864107198</v>
      </c>
      <c r="M174">
        <v>82.690585671856795</v>
      </c>
      <c r="N174">
        <v>1.3685697044657299</v>
      </c>
      <c r="O174">
        <v>12.5190206114262</v>
      </c>
      <c r="P174">
        <v>30.558063933537898</v>
      </c>
      <c r="Q174">
        <v>5.1237325974280001E-3</v>
      </c>
    </row>
    <row r="175" spans="1:17" x14ac:dyDescent="0.3">
      <c r="A175" t="s">
        <v>432</v>
      </c>
      <c r="B175" t="s">
        <v>433</v>
      </c>
      <c r="C175" t="str">
        <f>IFERROR(VLOOKUP(Table1[[#This Row],[Ticker]],[1]!Table1[[Symbol]:[Industry]],2,FALSE),"-")</f>
        <v>-</v>
      </c>
      <c r="D175" t="s">
        <v>51</v>
      </c>
      <c r="E175">
        <v>53352.83557625</v>
      </c>
      <c r="F175">
        <v>4841.8999999999996</v>
      </c>
      <c r="G175">
        <v>47.226267533458802</v>
      </c>
      <c r="H175">
        <v>19.790698135164</v>
      </c>
      <c r="I175">
        <v>8.9190325425919905</v>
      </c>
      <c r="J175">
        <v>-2.1517011081727202</v>
      </c>
      <c r="K175">
        <v>4512.8327623298801</v>
      </c>
      <c r="L175">
        <v>4124.9276100361503</v>
      </c>
      <c r="M175">
        <v>57.468716688569899</v>
      </c>
      <c r="N175">
        <v>1.3701957641365501</v>
      </c>
      <c r="O175">
        <v>6.6936533179123998</v>
      </c>
      <c r="P175">
        <v>80.331471135940305</v>
      </c>
      <c r="Q175">
        <v>7.1522248588031995E-2</v>
      </c>
    </row>
    <row r="176" spans="1:17" x14ac:dyDescent="0.3">
      <c r="A176" t="s">
        <v>434</v>
      </c>
      <c r="B176" t="s">
        <v>435</v>
      </c>
      <c r="C176" t="str">
        <f>IFERROR(VLOOKUP(Table1[[#This Row],[Ticker]],[1]!Table1[[Symbol]:[Industry]],2,FALSE),"-")</f>
        <v>-</v>
      </c>
      <c r="D176" t="s">
        <v>261</v>
      </c>
      <c r="E176">
        <v>53276.238898244999</v>
      </c>
      <c r="F176">
        <v>4730.55</v>
      </c>
      <c r="G176">
        <v>44.3637182174744</v>
      </c>
      <c r="H176">
        <v>3.9673354316067999</v>
      </c>
      <c r="I176">
        <v>15.083427037316801</v>
      </c>
      <c r="J176">
        <v>5.5662392023571003</v>
      </c>
      <c r="K176">
        <v>4623.0023954728003</v>
      </c>
      <c r="L176">
        <v>4230.0339108336202</v>
      </c>
      <c r="M176">
        <v>79.468970856041906</v>
      </c>
      <c r="N176">
        <v>0.928430369763658</v>
      </c>
      <c r="O176">
        <v>23.451818498906</v>
      </c>
      <c r="P176">
        <v>89.203079692030798</v>
      </c>
      <c r="Q176">
        <v>0.12794469568087499</v>
      </c>
    </row>
    <row r="177" spans="1:17" x14ac:dyDescent="0.3">
      <c r="A177" t="s">
        <v>436</v>
      </c>
      <c r="B177" t="s">
        <v>437</v>
      </c>
      <c r="C177" t="str">
        <f>IFERROR(VLOOKUP(Table1[[#This Row],[Ticker]],[1]!Table1[[Symbol]:[Industry]],2,FALSE),"-")</f>
        <v>-</v>
      </c>
      <c r="D177" t="s">
        <v>438</v>
      </c>
      <c r="E177">
        <v>51964.551756004999</v>
      </c>
      <c r="F177">
        <v>1934.45</v>
      </c>
      <c r="G177">
        <v>-24.5887375014842</v>
      </c>
      <c r="H177">
        <v>-5.5693597113024502</v>
      </c>
      <c r="I177">
        <v>-18.6019524951253</v>
      </c>
      <c r="J177">
        <v>-1.67240684962189</v>
      </c>
      <c r="K177">
        <v>2031.1052304550401</v>
      </c>
      <c r="L177">
        <v>2030.94719603059</v>
      </c>
      <c r="M177">
        <v>49.275533424986101</v>
      </c>
      <c r="N177">
        <v>0.68999305877112604</v>
      </c>
      <c r="O177">
        <v>26.8577631885031</v>
      </c>
      <c r="P177">
        <v>11.1752873563218</v>
      </c>
      <c r="Q177">
        <v>-3.1432639496229999E-3</v>
      </c>
    </row>
    <row r="178" spans="1:17" x14ac:dyDescent="0.3">
      <c r="A178" t="s">
        <v>439</v>
      </c>
      <c r="B178" t="s">
        <v>440</v>
      </c>
      <c r="C178" t="str">
        <f>IFERROR(VLOOKUP(Table1[[#This Row],[Ticker]],[1]!Table1[[Symbol]:[Industry]],2,FALSE),"-")</f>
        <v>-</v>
      </c>
      <c r="D178" t="s">
        <v>34</v>
      </c>
      <c r="E178">
        <v>51929.379682223996</v>
      </c>
      <c r="F178">
        <v>59.82</v>
      </c>
      <c r="G178">
        <v>21.7289980119088</v>
      </c>
      <c r="H178">
        <v>-6.0734148629788898</v>
      </c>
      <c r="I178">
        <v>-4.6958560791227697</v>
      </c>
      <c r="J178">
        <v>-5.3599872083733899</v>
      </c>
      <c r="K178">
        <v>60.924519357752096</v>
      </c>
      <c r="L178">
        <v>57.808741956086898</v>
      </c>
      <c r="M178">
        <v>52.515718678389803</v>
      </c>
      <c r="N178">
        <v>0.39780992568757301</v>
      </c>
      <c r="O178">
        <v>28.552323637579399</v>
      </c>
      <c r="P178">
        <v>63.442622950819597</v>
      </c>
      <c r="Q178">
        <v>9.7767399038173997E-2</v>
      </c>
    </row>
    <row r="179" spans="1:17" x14ac:dyDescent="0.3">
      <c r="A179" t="s">
        <v>441</v>
      </c>
      <c r="B179" t="s">
        <v>442</v>
      </c>
      <c r="C179" t="str">
        <f>IFERROR(VLOOKUP(Table1[[#This Row],[Ticker]],[1]!Table1[[Symbol]:[Industry]],2,FALSE),"-")</f>
        <v>-</v>
      </c>
      <c r="D179" t="s">
        <v>108</v>
      </c>
      <c r="E179">
        <v>51311.335599974998</v>
      </c>
      <c r="F179">
        <v>130.57</v>
      </c>
      <c r="G179">
        <v>45.688676588462101</v>
      </c>
      <c r="H179">
        <v>-11.8987438023411</v>
      </c>
      <c r="I179">
        <v>13.7528701123101</v>
      </c>
      <c r="J179">
        <v>-3.20154103669045</v>
      </c>
      <c r="K179">
        <v>136.26005667340601</v>
      </c>
      <c r="L179">
        <v>121.10542598248</v>
      </c>
      <c r="M179">
        <v>42.033385090999403</v>
      </c>
      <c r="N179">
        <v>0.51874683949294897</v>
      </c>
      <c r="O179">
        <v>30.581297388374001</v>
      </c>
      <c r="P179">
        <v>105.94637223974701</v>
      </c>
      <c r="Q179">
        <v>0.17846662667649599</v>
      </c>
    </row>
    <row r="180" spans="1:17" x14ac:dyDescent="0.3">
      <c r="A180" t="s">
        <v>443</v>
      </c>
      <c r="B180" t="s">
        <v>444</v>
      </c>
      <c r="C180" t="str">
        <f>IFERROR(VLOOKUP(Table1[[#This Row],[Ticker]],[1]!Table1[[Symbol]:[Industry]],2,FALSE),"-")</f>
        <v>-</v>
      </c>
      <c r="D180" t="s">
        <v>34</v>
      </c>
      <c r="E180">
        <v>51153.776142376002</v>
      </c>
      <c r="F180">
        <v>112.36</v>
      </c>
      <c r="G180">
        <v>-17.8323417531637</v>
      </c>
      <c r="H180">
        <v>-11.1661541869326</v>
      </c>
      <c r="I180">
        <v>-27.795143833227701</v>
      </c>
      <c r="J180">
        <v>-7.8967704825476703</v>
      </c>
      <c r="K180">
        <v>118.996995204421</v>
      </c>
      <c r="L180">
        <v>120.222627535966</v>
      </c>
      <c r="M180">
        <v>33.329106091818304</v>
      </c>
      <c r="N180">
        <v>0.60147180290697699</v>
      </c>
      <c r="O180">
        <v>40.574937700249102</v>
      </c>
      <c r="P180">
        <v>30.046296296296202</v>
      </c>
      <c r="Q180">
        <v>6.7192696203138003E-2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Row],[Ticker]],[1]!Table1[[Symbol]:[Industry]],2,FALSE),"-")</f>
        <v>-</v>
      </c>
      <c r="D181" t="s">
        <v>132</v>
      </c>
      <c r="E181">
        <v>50537.965499999998</v>
      </c>
      <c r="F181">
        <v>252.45</v>
      </c>
      <c r="G181">
        <v>229.47364456958701</v>
      </c>
      <c r="H181">
        <v>-22.996562811473801</v>
      </c>
      <c r="I181">
        <v>38.523394155801597</v>
      </c>
      <c r="J181">
        <v>-5.4501544482989202</v>
      </c>
      <c r="K181">
        <v>279.08575023334703</v>
      </c>
      <c r="L181">
        <v>224.83545965134201</v>
      </c>
      <c r="M181">
        <v>32.612945354786397</v>
      </c>
      <c r="N181">
        <v>0.49875982416945902</v>
      </c>
      <c r="O181">
        <v>40.106951871657699</v>
      </c>
      <c r="P181">
        <v>273.17073170731697</v>
      </c>
      <c r="Q181">
        <v>0.167755276784957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Row],[Ticker]],[1]!Table1[[Symbol]:[Industry]],2,FALSE),"-")</f>
        <v>-</v>
      </c>
      <c r="D182" t="s">
        <v>449</v>
      </c>
      <c r="E182">
        <v>50227.502946679997</v>
      </c>
      <c r="F182">
        <v>334.85</v>
      </c>
      <c r="G182">
        <v>15.3651502432978</v>
      </c>
      <c r="H182">
        <v>-13.226375623839999</v>
      </c>
      <c r="I182">
        <v>11.6884769534393</v>
      </c>
      <c r="J182">
        <v>-8.6106799860182992</v>
      </c>
      <c r="K182">
        <v>351.59458841481501</v>
      </c>
      <c r="L182">
        <v>305.49884082149202</v>
      </c>
      <c r="M182">
        <v>27.327366703667401</v>
      </c>
      <c r="N182">
        <v>0.65367823426883298</v>
      </c>
      <c r="O182">
        <v>14.737942362251699</v>
      </c>
      <c r="P182">
        <v>74.673969744392295</v>
      </c>
      <c r="Q182">
        <v>2.8937154664075999E-2</v>
      </c>
    </row>
    <row r="183" spans="1:17" hidden="1" x14ac:dyDescent="0.3">
      <c r="A183" t="s">
        <v>450</v>
      </c>
      <c r="B183" t="s">
        <v>451</v>
      </c>
      <c r="C183" t="str">
        <f>IFERROR(VLOOKUP(Table1[[#This Row],[Ticker]],[1]!Table1[[Symbol]:[Industry]],2,FALSE),"-")</f>
        <v>-</v>
      </c>
      <c r="D183" t="s">
        <v>108</v>
      </c>
      <c r="E183">
        <v>50132.871337119999</v>
      </c>
      <c r="F183">
        <v>1112.1500000000001</v>
      </c>
      <c r="G183">
        <v>6.0742642446876003</v>
      </c>
      <c r="H183">
        <v>9.3502341865985699</v>
      </c>
      <c r="I183">
        <v>17.145704145347199</v>
      </c>
      <c r="J183">
        <v>10.994550213073801</v>
      </c>
      <c r="O183">
        <v>14.008901676932</v>
      </c>
      <c r="P183">
        <v>38.654781199351703</v>
      </c>
    </row>
    <row r="184" spans="1:17" x14ac:dyDescent="0.3">
      <c r="A184" t="s">
        <v>452</v>
      </c>
      <c r="B184" t="s">
        <v>453</v>
      </c>
      <c r="C184" t="str">
        <f>IFERROR(VLOOKUP(Table1[[#This Row],[Ticker]],[1]!Table1[[Symbol]:[Industry]],2,FALSE),"-")</f>
        <v>-</v>
      </c>
      <c r="D184" t="s">
        <v>383</v>
      </c>
      <c r="E184">
        <v>49900.1781057599</v>
      </c>
      <c r="F184">
        <v>1694.4</v>
      </c>
      <c r="G184">
        <v>24.568134258985602</v>
      </c>
      <c r="H184">
        <v>-7.6954927192048403</v>
      </c>
      <c r="I184">
        <v>42.093564230075899</v>
      </c>
      <c r="J184">
        <v>-3.38173786827848</v>
      </c>
      <c r="K184">
        <v>1654.5104094814101</v>
      </c>
      <c r="L184">
        <v>1389.1113858056201</v>
      </c>
      <c r="M184">
        <v>38.607752703791498</v>
      </c>
      <c r="N184">
        <v>0.53991643475676299</v>
      </c>
      <c r="O184">
        <v>5.5830972615675103</v>
      </c>
      <c r="P184">
        <v>66.272508709091795</v>
      </c>
      <c r="Q184">
        <v>0.103586576775876</v>
      </c>
    </row>
    <row r="185" spans="1:17" x14ac:dyDescent="0.3">
      <c r="A185" t="s">
        <v>454</v>
      </c>
      <c r="B185" t="s">
        <v>455</v>
      </c>
      <c r="C185" t="str">
        <f>IFERROR(VLOOKUP(Table1[[#This Row],[Ticker]],[1]!Table1[[Symbol]:[Industry]],2,FALSE),"-")</f>
        <v>-</v>
      </c>
      <c r="D185" t="s">
        <v>21</v>
      </c>
      <c r="E185">
        <v>49550.569596645</v>
      </c>
      <c r="F185">
        <v>1826.05</v>
      </c>
      <c r="G185">
        <v>34.198615869118498</v>
      </c>
      <c r="H185">
        <v>-3.4771472143033</v>
      </c>
      <c r="I185">
        <v>13.7213474901931</v>
      </c>
      <c r="J185">
        <v>4.0323407600814303</v>
      </c>
      <c r="K185">
        <v>1757.32762270899</v>
      </c>
      <c r="L185">
        <v>1561.2034377534801</v>
      </c>
      <c r="M185">
        <v>61.956251249527597</v>
      </c>
      <c r="N185">
        <v>0.61123535612496305</v>
      </c>
      <c r="O185">
        <v>5.6214232907094699</v>
      </c>
      <c r="P185">
        <v>75.920038535645403</v>
      </c>
      <c r="Q185">
        <v>0.194876181635419</v>
      </c>
    </row>
    <row r="186" spans="1:17" x14ac:dyDescent="0.3">
      <c r="A186" t="s">
        <v>456</v>
      </c>
      <c r="B186" t="s">
        <v>457</v>
      </c>
      <c r="C186" t="str">
        <f>IFERROR(VLOOKUP(Table1[[#This Row],[Ticker]],[1]!Table1[[Symbol]:[Industry]],2,FALSE),"-")</f>
        <v>-</v>
      </c>
      <c r="D186" t="s">
        <v>54</v>
      </c>
      <c r="E186">
        <v>49487.33691772</v>
      </c>
      <c r="F186">
        <v>1753.7</v>
      </c>
      <c r="G186">
        <v>77.128771020883903</v>
      </c>
      <c r="H186">
        <v>10.791284852301301</v>
      </c>
      <c r="I186">
        <v>79.922850053610006</v>
      </c>
      <c r="J186">
        <v>-7.83957585000125E-2</v>
      </c>
      <c r="K186">
        <v>1546.1568503815599</v>
      </c>
      <c r="L186">
        <v>1187.6607170943</v>
      </c>
      <c r="M186">
        <v>77.699118760767206</v>
      </c>
      <c r="N186">
        <v>1.0385034295829401</v>
      </c>
      <c r="O186">
        <v>0.15966242800935501</v>
      </c>
      <c r="P186">
        <v>142.86109957069601</v>
      </c>
      <c r="Q186">
        <v>0.163622527251227</v>
      </c>
    </row>
    <row r="187" spans="1:17" hidden="1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86</v>
      </c>
      <c r="E187">
        <v>49216.039856830001</v>
      </c>
      <c r="F187">
        <v>111.58</v>
      </c>
      <c r="G187">
        <v>-3.9938176907140801</v>
      </c>
      <c r="H187">
        <v>-16.663948439980999</v>
      </c>
      <c r="I187">
        <v>7.0776222099455497</v>
      </c>
      <c r="J187">
        <v>-2.7608727560930801</v>
      </c>
      <c r="M187">
        <v>40.989242824299502</v>
      </c>
      <c r="O187">
        <v>41.064706936726999</v>
      </c>
      <c r="P187">
        <v>46.815789473684198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54</v>
      </c>
      <c r="E188">
        <v>49214.146937340003</v>
      </c>
      <c r="F188">
        <v>2905.1</v>
      </c>
      <c r="G188">
        <v>61.807743281597801</v>
      </c>
      <c r="H188">
        <v>-7.3613882070165397</v>
      </c>
      <c r="I188">
        <v>35.543569335195201</v>
      </c>
      <c r="J188">
        <v>-0.80734472370788002</v>
      </c>
      <c r="K188">
        <v>2759.2946323701399</v>
      </c>
      <c r="L188">
        <v>2332.3460724645602</v>
      </c>
      <c r="M188">
        <v>62.648501768992197</v>
      </c>
      <c r="N188">
        <v>0.56014190544116405</v>
      </c>
      <c r="O188">
        <v>6.2958245843516503</v>
      </c>
      <c r="P188">
        <v>109.74694054366201</v>
      </c>
      <c r="Q188">
        <v>6.9673783802461003E-2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464</v>
      </c>
      <c r="E189">
        <v>48367.157289269999</v>
      </c>
      <c r="F189">
        <v>43363.55</v>
      </c>
      <c r="G189">
        <v>-18.514367912350199</v>
      </c>
      <c r="H189">
        <v>1.03286346906503</v>
      </c>
      <c r="I189">
        <v>12.1519953217932</v>
      </c>
      <c r="J189">
        <v>2.8723228004249202</v>
      </c>
      <c r="K189">
        <v>40855.295784944297</v>
      </c>
      <c r="L189">
        <v>38824.0276928436</v>
      </c>
      <c r="M189">
        <v>72.136061142143603</v>
      </c>
      <c r="N189">
        <v>1.1168485635999501</v>
      </c>
      <c r="O189">
        <v>0.87792627679237301</v>
      </c>
      <c r="P189">
        <v>31.1263514872218</v>
      </c>
      <c r="Q189">
        <v>-1.729557491212E-3</v>
      </c>
    </row>
    <row r="190" spans="1:17" x14ac:dyDescent="0.3">
      <c r="A190" t="s">
        <v>465</v>
      </c>
      <c r="B190" t="s">
        <v>466</v>
      </c>
      <c r="C190" t="str">
        <f>IFERROR(VLOOKUP(Table1[[#This Row],[Ticker]],[1]!Table1[[Symbol]:[Industry]],2,FALSE),"-")</f>
        <v>-</v>
      </c>
      <c r="D190" t="s">
        <v>467</v>
      </c>
      <c r="E190">
        <v>48219.756000000001</v>
      </c>
      <c r="F190">
        <v>4389.6000000000004</v>
      </c>
      <c r="G190">
        <v>17.155220739116</v>
      </c>
      <c r="H190">
        <v>20.988855660949</v>
      </c>
      <c r="I190">
        <v>20.739434751104898</v>
      </c>
      <c r="J190">
        <v>16.969351752495999</v>
      </c>
      <c r="K190">
        <v>3445.4056045198199</v>
      </c>
      <c r="L190">
        <v>3309.4193602324899</v>
      </c>
      <c r="M190">
        <v>90.684336862667493</v>
      </c>
      <c r="N190">
        <v>3.1336937553512101</v>
      </c>
      <c r="O190">
        <v>1.37597958811737</v>
      </c>
      <c r="P190">
        <v>77.285945072697899</v>
      </c>
      <c r="Q190">
        <v>9.7386895594837999E-2</v>
      </c>
    </row>
    <row r="191" spans="1:17" x14ac:dyDescent="0.3">
      <c r="A191" t="s">
        <v>468</v>
      </c>
      <c r="B191" t="s">
        <v>469</v>
      </c>
      <c r="C191" t="str">
        <f>IFERROR(VLOOKUP(Table1[[#This Row],[Ticker]],[1]!Table1[[Symbol]:[Industry]],2,FALSE),"-")</f>
        <v>-</v>
      </c>
      <c r="D191" t="s">
        <v>258</v>
      </c>
      <c r="E191">
        <v>48048.100176350003</v>
      </c>
      <c r="F191">
        <v>7714.9</v>
      </c>
      <c r="G191">
        <v>-20.138833229119498</v>
      </c>
      <c r="H191">
        <v>8.9234292254135408</v>
      </c>
      <c r="I191">
        <v>-10.9119271287187</v>
      </c>
      <c r="J191">
        <v>-1.85705461585346</v>
      </c>
      <c r="K191">
        <v>7388.6714173359096</v>
      </c>
      <c r="L191">
        <v>7410.6894010162696</v>
      </c>
      <c r="M191">
        <v>50.367388635890102</v>
      </c>
      <c r="N191">
        <v>1.1646652022055399</v>
      </c>
      <c r="O191">
        <v>19.249763444762699</v>
      </c>
      <c r="P191">
        <v>20.334726728225601</v>
      </c>
      <c r="Q191">
        <v>1.8621284900112001E-2</v>
      </c>
    </row>
    <row r="192" spans="1:17" x14ac:dyDescent="0.3">
      <c r="A192" t="s">
        <v>470</v>
      </c>
      <c r="B192" t="s">
        <v>471</v>
      </c>
      <c r="C192" t="str">
        <f>IFERROR(VLOOKUP(Table1[[#This Row],[Ticker]],[1]!Table1[[Symbol]:[Industry]],2,FALSE),"-")</f>
        <v>-</v>
      </c>
      <c r="D192" t="s">
        <v>320</v>
      </c>
      <c r="E192">
        <v>47796.5161104</v>
      </c>
      <c r="F192">
        <v>1816.8</v>
      </c>
      <c r="G192">
        <v>207.86065682046601</v>
      </c>
      <c r="H192">
        <v>-26.878547811911702</v>
      </c>
      <c r="I192">
        <v>133.335400275799</v>
      </c>
      <c r="J192">
        <v>-7.1088667061314403</v>
      </c>
      <c r="K192">
        <v>2088.3061171496702</v>
      </c>
      <c r="L192">
        <v>1574.2352305520101</v>
      </c>
      <c r="M192">
        <v>28.289378153357902</v>
      </c>
      <c r="N192">
        <v>0.76568577886878098</v>
      </c>
      <c r="O192">
        <v>63.994385733157102</v>
      </c>
      <c r="P192">
        <v>317.07988980716198</v>
      </c>
      <c r="Q192">
        <v>0.20464143681696001</v>
      </c>
    </row>
    <row r="193" spans="1:17" x14ac:dyDescent="0.3">
      <c r="A193" t="s">
        <v>472</v>
      </c>
      <c r="B193" t="s">
        <v>473</v>
      </c>
      <c r="C193" t="str">
        <f>IFERROR(VLOOKUP(Table1[[#This Row],[Ticker]],[1]!Table1[[Symbol]:[Industry]],2,FALSE),"-")</f>
        <v>-</v>
      </c>
      <c r="D193" t="s">
        <v>75</v>
      </c>
      <c r="E193">
        <v>47274.504523935</v>
      </c>
      <c r="F193">
        <v>2517.4499999999998</v>
      </c>
      <c r="G193">
        <v>-4.3146672717083403</v>
      </c>
      <c r="H193">
        <v>-0.132782123876384</v>
      </c>
      <c r="I193">
        <v>-9.8965530832537496</v>
      </c>
      <c r="J193">
        <v>-0.18645481844803</v>
      </c>
      <c r="K193">
        <v>2447.4066885737502</v>
      </c>
      <c r="L193">
        <v>2410.6145938095301</v>
      </c>
      <c r="M193">
        <v>81.469316920624294</v>
      </c>
      <c r="N193">
        <v>0.987077801490857</v>
      </c>
      <c r="O193">
        <v>12.9714592146815</v>
      </c>
      <c r="P193">
        <v>39.625623960066498</v>
      </c>
      <c r="Q193">
        <v>-3.1921087919925997E-2</v>
      </c>
    </row>
    <row r="194" spans="1:17" x14ac:dyDescent="0.3">
      <c r="A194" t="s">
        <v>474</v>
      </c>
      <c r="B194" t="s">
        <v>475</v>
      </c>
      <c r="C194" t="str">
        <f>IFERROR(VLOOKUP(Table1[[#This Row],[Ticker]],[1]!Table1[[Symbol]:[Industry]],2,FALSE),"-")</f>
        <v>-</v>
      </c>
      <c r="D194" t="s">
        <v>118</v>
      </c>
      <c r="E194">
        <v>46840.416924199999</v>
      </c>
      <c r="F194">
        <v>360.4</v>
      </c>
      <c r="G194">
        <v>-24.041132080861999</v>
      </c>
      <c r="H194">
        <v>-7.9793620438019399</v>
      </c>
      <c r="I194">
        <v>-6.8941885189515704</v>
      </c>
      <c r="J194">
        <v>-3.8596621864221201</v>
      </c>
      <c r="K194">
        <v>358.913986702145</v>
      </c>
      <c r="L194">
        <v>358.175678290002</v>
      </c>
      <c r="M194">
        <v>43.618152937245902</v>
      </c>
      <c r="N194">
        <v>0.53145907045061103</v>
      </c>
      <c r="O194">
        <v>13.901220865704699</v>
      </c>
      <c r="P194">
        <v>26.102169349195201</v>
      </c>
      <c r="Q194">
        <v>-7.3288793388800004E-3</v>
      </c>
    </row>
    <row r="195" spans="1:17" x14ac:dyDescent="0.3">
      <c r="A195" t="s">
        <v>476</v>
      </c>
      <c r="B195" t="s">
        <v>477</v>
      </c>
      <c r="C195" t="str">
        <f>IFERROR(VLOOKUP(Table1[[#This Row],[Ticker]],[1]!Table1[[Symbol]:[Industry]],2,FALSE),"-")</f>
        <v>-</v>
      </c>
      <c r="D195" t="s">
        <v>21</v>
      </c>
      <c r="E195">
        <v>46777.348544749999</v>
      </c>
      <c r="F195">
        <v>7013.75</v>
      </c>
      <c r="G195">
        <v>2.6565000712197002</v>
      </c>
      <c r="H195">
        <v>11.5532098768279</v>
      </c>
      <c r="I195">
        <v>-1.6601156165436901</v>
      </c>
      <c r="J195">
        <v>2.3398990291196098</v>
      </c>
      <c r="K195">
        <v>6154.9297310908996</v>
      </c>
      <c r="L195">
        <v>5705.2176158845896</v>
      </c>
      <c r="M195">
        <v>83.013307046109901</v>
      </c>
      <c r="N195">
        <v>1.0567534337467499</v>
      </c>
      <c r="O195">
        <v>0.43058278381748999</v>
      </c>
      <c r="P195">
        <v>63.595544929733499</v>
      </c>
      <c r="Q195">
        <v>1.0102778003945E-2</v>
      </c>
    </row>
    <row r="196" spans="1:17" x14ac:dyDescent="0.3">
      <c r="A196" t="s">
        <v>478</v>
      </c>
      <c r="B196" t="s">
        <v>479</v>
      </c>
      <c r="C196" t="str">
        <f>IFERROR(VLOOKUP(Table1[[#This Row],[Ticker]],[1]!Table1[[Symbol]:[Industry]],2,FALSE),"-")</f>
        <v>-</v>
      </c>
      <c r="D196" t="s">
        <v>383</v>
      </c>
      <c r="E196">
        <v>45892.151170739999</v>
      </c>
      <c r="F196">
        <v>611.4</v>
      </c>
      <c r="G196">
        <v>-25.830691953471</v>
      </c>
      <c r="H196">
        <v>3.8660459218771499</v>
      </c>
      <c r="I196">
        <v>20.026550322437402</v>
      </c>
      <c r="J196">
        <v>-2.11877464841533</v>
      </c>
      <c r="K196">
        <v>573.99737143303696</v>
      </c>
      <c r="L196">
        <v>556.89308624452599</v>
      </c>
      <c r="M196">
        <v>60.514542022483901</v>
      </c>
      <c r="N196">
        <v>1.0672456656609099</v>
      </c>
      <c r="O196">
        <v>4.52240758913966</v>
      </c>
      <c r="P196">
        <v>36.534167038856602</v>
      </c>
      <c r="Q196">
        <v>-9.3007662902575006E-2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24</v>
      </c>
      <c r="E197">
        <v>45713.901014055999</v>
      </c>
      <c r="F197">
        <v>186.52</v>
      </c>
      <c r="G197">
        <v>2.1612412017806699</v>
      </c>
      <c r="H197">
        <v>-14.521022761581399</v>
      </c>
      <c r="I197">
        <v>10.3338245845689</v>
      </c>
      <c r="J197">
        <v>-5.2912451667098201</v>
      </c>
      <c r="K197">
        <v>190.15837805459901</v>
      </c>
      <c r="L197">
        <v>170.16697699251799</v>
      </c>
      <c r="M197">
        <v>39.854760876277602</v>
      </c>
      <c r="N197">
        <v>0.62179539394400096</v>
      </c>
      <c r="O197">
        <v>10.760240188719701</v>
      </c>
      <c r="P197">
        <v>35.897996357012701</v>
      </c>
      <c r="Q197">
        <v>0.10541152632520399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98</v>
      </c>
      <c r="E198">
        <v>45508.734375</v>
      </c>
      <c r="F198">
        <v>1241.5</v>
      </c>
      <c r="G198">
        <v>106.575595588509</v>
      </c>
      <c r="H198">
        <v>-13.6592375386676</v>
      </c>
      <c r="I198">
        <v>40.878940007382198</v>
      </c>
      <c r="J198">
        <v>-7.6546640771587997</v>
      </c>
      <c r="K198">
        <v>1349.2545408778201</v>
      </c>
      <c r="L198">
        <v>1136.5748166462599</v>
      </c>
      <c r="M198">
        <v>29.2341080789869</v>
      </c>
      <c r="N198">
        <v>0.36439640750404501</v>
      </c>
      <c r="O198">
        <v>44.559001208215797</v>
      </c>
      <c r="P198">
        <v>175.888888888888</v>
      </c>
      <c r="Q198">
        <v>0.180062203429561</v>
      </c>
    </row>
    <row r="199" spans="1:17" x14ac:dyDescent="0.3">
      <c r="A199" t="s">
        <v>484</v>
      </c>
      <c r="B199" t="s">
        <v>485</v>
      </c>
      <c r="C199" t="str">
        <f>IFERROR(VLOOKUP(Table1[[#This Row],[Ticker]],[1]!Table1[[Symbol]:[Industry]],2,FALSE),"-")</f>
        <v>-</v>
      </c>
      <c r="D199" t="s">
        <v>486</v>
      </c>
      <c r="E199">
        <v>45369.926308850001</v>
      </c>
      <c r="F199">
        <v>378.95</v>
      </c>
      <c r="G199">
        <v>13.5710811495192</v>
      </c>
      <c r="H199">
        <v>6.3434583537357803</v>
      </c>
      <c r="I199">
        <v>34.602596277505199</v>
      </c>
      <c r="J199">
        <v>-3.2749768139000799</v>
      </c>
      <c r="K199">
        <v>355.16462745128501</v>
      </c>
      <c r="L199">
        <v>313.48378138187798</v>
      </c>
      <c r="M199">
        <v>60.162785925931701</v>
      </c>
      <c r="N199">
        <v>1.55998629644774</v>
      </c>
      <c r="O199">
        <v>4.2089985486211701</v>
      </c>
      <c r="P199">
        <v>74.229885057471193</v>
      </c>
      <c r="Q199">
        <v>-3.1088226849585E-2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-</v>
      </c>
      <c r="D200" t="s">
        <v>412</v>
      </c>
      <c r="E200">
        <v>45280.861864420003</v>
      </c>
      <c r="F200">
        <v>756.7</v>
      </c>
      <c r="G200">
        <v>220.015109321289</v>
      </c>
      <c r="H200">
        <v>18.0389579217529</v>
      </c>
      <c r="I200">
        <v>100.792234558147</v>
      </c>
      <c r="J200">
        <v>-8.4527503446608598</v>
      </c>
      <c r="K200">
        <v>670.529521183317</v>
      </c>
      <c r="L200">
        <v>524.13316299957103</v>
      </c>
      <c r="M200">
        <v>59.836261747745098</v>
      </c>
      <c r="N200">
        <v>1.2322967552200501</v>
      </c>
      <c r="O200">
        <v>6.5746002378749697</v>
      </c>
      <c r="P200">
        <v>259.77653631284898</v>
      </c>
      <c r="Q200">
        <v>0.141094221872055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206</v>
      </c>
      <c r="E201">
        <v>44994.399893250004</v>
      </c>
      <c r="F201">
        <v>724.25</v>
      </c>
      <c r="G201">
        <v>0.36542935973218599</v>
      </c>
      <c r="H201">
        <v>3.89920123725366</v>
      </c>
      <c r="I201">
        <v>-2.5451336095642998</v>
      </c>
      <c r="J201">
        <v>-2.9572861701057098</v>
      </c>
      <c r="K201">
        <v>691.30891503247801</v>
      </c>
      <c r="L201">
        <v>645.91330223664295</v>
      </c>
      <c r="M201">
        <v>58.829239834977002</v>
      </c>
      <c r="N201">
        <v>1.53332736563356</v>
      </c>
      <c r="O201">
        <v>5.5574732481877804</v>
      </c>
      <c r="P201">
        <v>48.3814792050809</v>
      </c>
      <c r="Q201">
        <v>7.4965539736149998E-3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Row],[Ticker]],[1]!Table1[[Symbol]:[Industry]],2,FALSE),"-")</f>
        <v>-</v>
      </c>
      <c r="D202" t="s">
        <v>493</v>
      </c>
      <c r="E202">
        <v>44647.57851462</v>
      </c>
      <c r="F202">
        <v>679.05</v>
      </c>
      <c r="G202">
        <v>4.61138329990247</v>
      </c>
      <c r="H202">
        <v>-2.3832743248751198</v>
      </c>
      <c r="I202">
        <v>42.283335158209397</v>
      </c>
      <c r="J202">
        <v>1.86569433079748</v>
      </c>
      <c r="K202">
        <v>618.07983297055102</v>
      </c>
      <c r="L202">
        <v>548.13778004865901</v>
      </c>
      <c r="M202">
        <v>73.4839124442274</v>
      </c>
      <c r="N202">
        <v>0.60024572441903801</v>
      </c>
      <c r="O202">
        <v>0.80259185626978502</v>
      </c>
      <c r="P202">
        <v>61.2753829711435</v>
      </c>
      <c r="Q202">
        <v>-7.0033435973478997E-2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-</v>
      </c>
      <c r="D203" t="s">
        <v>138</v>
      </c>
      <c r="E203">
        <v>44596.686219615003</v>
      </c>
      <c r="F203">
        <v>50440.05</v>
      </c>
      <c r="G203">
        <v>1.8602215218220299</v>
      </c>
      <c r="H203">
        <v>-4.9510935889162599</v>
      </c>
      <c r="I203">
        <v>23.140712076528299</v>
      </c>
      <c r="J203">
        <v>0.89927147680285402</v>
      </c>
      <c r="K203">
        <v>51830.603001709802</v>
      </c>
      <c r="L203">
        <v>47370.672964742</v>
      </c>
      <c r="M203">
        <v>46.143826752845499</v>
      </c>
      <c r="N203">
        <v>0.63122498422378803</v>
      </c>
      <c r="O203">
        <v>18.941198511896701</v>
      </c>
      <c r="P203">
        <v>44.206308590902204</v>
      </c>
      <c r="Q203">
        <v>-1.9098099853713E-2</v>
      </c>
    </row>
    <row r="204" spans="1:17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51</v>
      </c>
      <c r="E204">
        <v>44347.500309032002</v>
      </c>
      <c r="F204">
        <v>177.91</v>
      </c>
      <c r="G204">
        <v>11.8422153530604</v>
      </c>
      <c r="H204">
        <v>-1.1961769166916101</v>
      </c>
      <c r="I204">
        <v>5.2663613341789004</v>
      </c>
      <c r="J204">
        <v>0.23452773603384999</v>
      </c>
      <c r="K204">
        <v>171.16665432064201</v>
      </c>
      <c r="L204">
        <v>162.09842723510999</v>
      </c>
      <c r="M204">
        <v>65.628150522250294</v>
      </c>
      <c r="N204">
        <v>0.73644467831378102</v>
      </c>
      <c r="O204">
        <v>9.1844190883030699</v>
      </c>
      <c r="P204">
        <v>45.5296523517382</v>
      </c>
      <c r="Q204">
        <v>8.9574057129885004E-2</v>
      </c>
    </row>
    <row r="205" spans="1:17" hidden="1" x14ac:dyDescent="0.3">
      <c r="A205" t="s">
        <v>498</v>
      </c>
      <c r="B205" t="s">
        <v>499</v>
      </c>
      <c r="C205" t="str">
        <f>IFERROR(VLOOKUP(Table1[[#This Row],[Ticker]],[1]!Table1[[Symbol]:[Industry]],2,FALSE),"-")</f>
        <v>-</v>
      </c>
      <c r="D205" t="s">
        <v>21</v>
      </c>
      <c r="E205">
        <v>44205.699714100003</v>
      </c>
      <c r="F205">
        <v>1089.7</v>
      </c>
      <c r="G205">
        <v>-43.3471634503912</v>
      </c>
      <c r="H205">
        <v>4.3155278905401104</v>
      </c>
      <c r="I205">
        <v>-10.2324817223513</v>
      </c>
      <c r="J205">
        <v>-2.0478529182988598</v>
      </c>
      <c r="K205">
        <v>1041.48246700257</v>
      </c>
      <c r="M205">
        <v>58.839651613031599</v>
      </c>
      <c r="N205">
        <v>1.66785223822699</v>
      </c>
      <c r="O205">
        <v>28.475727264384599</v>
      </c>
      <c r="P205">
        <v>12.328625914854101</v>
      </c>
    </row>
    <row r="206" spans="1:17" x14ac:dyDescent="0.3">
      <c r="A206" t="s">
        <v>500</v>
      </c>
      <c r="B206" t="s">
        <v>501</v>
      </c>
      <c r="C206" t="str">
        <f>IFERROR(VLOOKUP(Table1[[#This Row],[Ticker]],[1]!Table1[[Symbol]:[Industry]],2,FALSE),"-")</f>
        <v>-</v>
      </c>
      <c r="D206" t="s">
        <v>279</v>
      </c>
      <c r="E206">
        <v>44104.655006159999</v>
      </c>
      <c r="F206">
        <v>584.20000000000005</v>
      </c>
      <c r="G206">
        <v>51.742300439545197</v>
      </c>
      <c r="H206">
        <v>9.9463147527390205</v>
      </c>
      <c r="I206">
        <v>36.254928154745301</v>
      </c>
      <c r="J206">
        <v>-0.14594622794626799</v>
      </c>
      <c r="K206">
        <v>522.64213551962303</v>
      </c>
      <c r="L206">
        <v>454.75958683458498</v>
      </c>
      <c r="M206">
        <v>72.470847583829894</v>
      </c>
      <c r="N206">
        <v>0.844213635271723</v>
      </c>
      <c r="O206">
        <v>0.65046217048954003</v>
      </c>
      <c r="P206">
        <v>86.169534735500307</v>
      </c>
      <c r="Q206">
        <v>9.3386588000195003E-2</v>
      </c>
    </row>
    <row r="207" spans="1:17" hidden="1" x14ac:dyDescent="0.3">
      <c r="A207" t="s">
        <v>502</v>
      </c>
      <c r="B207" t="s">
        <v>503</v>
      </c>
      <c r="C207" t="str">
        <f>IFERROR(VLOOKUP(Table1[[#This Row],[Ticker]],[1]!Table1[[Symbol]:[Industry]],2,FALSE),"-")</f>
        <v>-</v>
      </c>
      <c r="D207" t="s">
        <v>166</v>
      </c>
      <c r="E207">
        <v>43892.777262374999</v>
      </c>
      <c r="F207">
        <v>1714.25</v>
      </c>
      <c r="G207">
        <v>368.74994378879597</v>
      </c>
      <c r="H207">
        <v>-3.5139668575681999</v>
      </c>
      <c r="I207">
        <v>73.556377443295204</v>
      </c>
      <c r="J207">
        <v>1.59972760846397</v>
      </c>
      <c r="K207">
        <v>1628.2857626763</v>
      </c>
      <c r="L207">
        <v>1192.3106524884399</v>
      </c>
      <c r="M207">
        <v>56.5403360539894</v>
      </c>
      <c r="N207">
        <v>1.2690858974328501</v>
      </c>
      <c r="O207">
        <v>10.2464634679889</v>
      </c>
      <c r="P207">
        <v>425.521152667075</v>
      </c>
      <c r="Q207">
        <v>0.23599085425022301</v>
      </c>
    </row>
    <row r="208" spans="1:17" x14ac:dyDescent="0.3">
      <c r="A208" t="s">
        <v>504</v>
      </c>
      <c r="B208" t="s">
        <v>505</v>
      </c>
      <c r="C208" t="str">
        <f>IFERROR(VLOOKUP(Table1[[#This Row],[Ticker]],[1]!Table1[[Symbol]:[Industry]],2,FALSE),"-")</f>
        <v>-</v>
      </c>
      <c r="D208" t="s">
        <v>190</v>
      </c>
      <c r="E208">
        <v>43575.094912499997</v>
      </c>
      <c r="F208">
        <v>633</v>
      </c>
      <c r="G208">
        <v>14.765353140957099</v>
      </c>
      <c r="H208">
        <v>-2.17989698595877</v>
      </c>
      <c r="I208">
        <v>4.5267403687035399</v>
      </c>
      <c r="J208">
        <v>-8.0211677995114297</v>
      </c>
      <c r="K208">
        <v>627.70424909844905</v>
      </c>
      <c r="L208">
        <v>574.18836183789404</v>
      </c>
      <c r="M208">
        <v>43.5274015072428</v>
      </c>
      <c r="N208">
        <v>2.9313810115100098</v>
      </c>
      <c r="O208">
        <v>8.9968404423380797</v>
      </c>
      <c r="P208">
        <v>59.425765017000302</v>
      </c>
      <c r="Q208">
        <v>-4.3246369908920002E-2</v>
      </c>
    </row>
    <row r="209" spans="1:17" x14ac:dyDescent="0.3">
      <c r="A209" t="s">
        <v>506</v>
      </c>
      <c r="B209" t="s">
        <v>507</v>
      </c>
      <c r="C209" t="str">
        <f>IFERROR(VLOOKUP(Table1[[#This Row],[Ticker]],[1]!Table1[[Symbol]:[Industry]],2,FALSE),"-")</f>
        <v>-</v>
      </c>
      <c r="D209" t="s">
        <v>34</v>
      </c>
      <c r="E209">
        <v>43210.541945178004</v>
      </c>
      <c r="F209">
        <v>61.02</v>
      </c>
      <c r="G209">
        <v>15.5666678254017</v>
      </c>
      <c r="H209">
        <v>-9.5485027353941607</v>
      </c>
      <c r="I209">
        <v>-2.6858431878663098</v>
      </c>
      <c r="J209">
        <v>-6.3942227296400196</v>
      </c>
      <c r="K209">
        <v>62.671058190128903</v>
      </c>
      <c r="L209">
        <v>58.720016578082301</v>
      </c>
      <c r="M209">
        <v>52.990859013141097</v>
      </c>
      <c r="N209">
        <v>0.40922878654606198</v>
      </c>
      <c r="O209">
        <v>20.452310717797399</v>
      </c>
      <c r="P209">
        <v>57.878395860284598</v>
      </c>
      <c r="Q209">
        <v>0.135036611578354</v>
      </c>
    </row>
    <row r="210" spans="1:17" x14ac:dyDescent="0.3">
      <c r="A210" t="s">
        <v>508</v>
      </c>
      <c r="B210" t="s">
        <v>509</v>
      </c>
      <c r="C210" t="str">
        <f>IFERROR(VLOOKUP(Table1[[#This Row],[Ticker]],[1]!Table1[[Symbol]:[Industry]],2,FALSE),"-")</f>
        <v>-</v>
      </c>
      <c r="D210" t="s">
        <v>234</v>
      </c>
      <c r="E210">
        <v>42682.193156330002</v>
      </c>
      <c r="F210">
        <v>674.05</v>
      </c>
      <c r="G210">
        <v>73.082768004292603</v>
      </c>
      <c r="H210">
        <v>-1.5813677448494701</v>
      </c>
      <c r="I210">
        <v>36.134994414040598</v>
      </c>
      <c r="J210">
        <v>-7.0647126171977597</v>
      </c>
      <c r="K210">
        <v>664.81041563507301</v>
      </c>
      <c r="L210">
        <v>565.56758487461002</v>
      </c>
      <c r="M210">
        <v>43.647003247502198</v>
      </c>
      <c r="N210">
        <v>0.69584547588799195</v>
      </c>
      <c r="O210">
        <v>9.7025443216378804</v>
      </c>
      <c r="P210">
        <v>111.965408805031</v>
      </c>
      <c r="Q210">
        <v>3.3257116013773E-2</v>
      </c>
    </row>
    <row r="211" spans="1:17" x14ac:dyDescent="0.3">
      <c r="A211" t="s">
        <v>510</v>
      </c>
      <c r="B211" t="s">
        <v>511</v>
      </c>
      <c r="C211" t="str">
        <f>IFERROR(VLOOKUP(Table1[[#This Row],[Ticker]],[1]!Table1[[Symbol]:[Industry]],2,FALSE),"-")</f>
        <v>-</v>
      </c>
      <c r="D211" t="s">
        <v>211</v>
      </c>
      <c r="E211">
        <v>41774.043392125001</v>
      </c>
      <c r="F211">
        <v>10399.75</v>
      </c>
      <c r="G211">
        <v>87.027287150233605</v>
      </c>
      <c r="H211">
        <v>15.012788608073</v>
      </c>
      <c r="I211">
        <v>64.620254347266595</v>
      </c>
      <c r="J211">
        <v>9.2852877503830893</v>
      </c>
      <c r="K211">
        <v>8780.7639199033492</v>
      </c>
      <c r="L211">
        <v>7351.2697319755098</v>
      </c>
      <c r="M211">
        <v>87.970889134517705</v>
      </c>
      <c r="N211">
        <v>1.4113993914998799</v>
      </c>
      <c r="O211">
        <v>1.10819971633933</v>
      </c>
      <c r="P211">
        <v>128.78466225952201</v>
      </c>
      <c r="Q211">
        <v>0.28857531020815902</v>
      </c>
    </row>
    <row r="212" spans="1:17" x14ac:dyDescent="0.3">
      <c r="A212" t="s">
        <v>512</v>
      </c>
      <c r="B212" t="s">
        <v>513</v>
      </c>
      <c r="C212" t="str">
        <f>IFERROR(VLOOKUP(Table1[[#This Row],[Ticker]],[1]!Table1[[Symbol]:[Industry]],2,FALSE),"-")</f>
        <v>-</v>
      </c>
      <c r="D212" t="s">
        <v>514</v>
      </c>
      <c r="E212">
        <v>41696.694555725</v>
      </c>
      <c r="F212">
        <v>654.95000000000005</v>
      </c>
      <c r="G212">
        <v>-48.207293708524702</v>
      </c>
      <c r="H212">
        <v>23.119481552978598</v>
      </c>
      <c r="I212">
        <v>71.353156911495006</v>
      </c>
      <c r="J212">
        <v>5.4593005059033404</v>
      </c>
      <c r="K212">
        <v>541.48504882941097</v>
      </c>
      <c r="L212">
        <v>530.01703466693004</v>
      </c>
      <c r="M212">
        <v>67.452029079471799</v>
      </c>
      <c r="N212">
        <v>2.1160219927360799</v>
      </c>
      <c r="O212">
        <v>52.423849148789898</v>
      </c>
      <c r="P212">
        <v>111.274193548387</v>
      </c>
      <c r="Q212">
        <v>-6.0128311441533001E-2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Row],[Ticker]],[1]!Table1[[Symbol]:[Industry]],2,FALSE),"-")</f>
        <v>-</v>
      </c>
      <c r="D213" t="s">
        <v>54</v>
      </c>
      <c r="E213">
        <v>41539.518522450002</v>
      </c>
      <c r="F213">
        <v>3325.5</v>
      </c>
      <c r="G213">
        <v>56.254063078470303</v>
      </c>
      <c r="H213">
        <v>5.3833445336930801</v>
      </c>
      <c r="I213">
        <v>42.285496832067203</v>
      </c>
      <c r="J213">
        <v>-0.19090152224422399</v>
      </c>
      <c r="K213">
        <v>2921.0858074121702</v>
      </c>
      <c r="L213">
        <v>2392.4283621428299</v>
      </c>
      <c r="M213">
        <v>58.365427770681102</v>
      </c>
      <c r="N213">
        <v>0.99338817027528004</v>
      </c>
      <c r="O213">
        <v>4.7962712374079102</v>
      </c>
      <c r="P213">
        <v>101.53934729250599</v>
      </c>
      <c r="Q213">
        <v>9.3339644636316998E-2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Row],[Ticker]],[1]!Table1[[Symbol]:[Industry]],2,FALSE),"-")</f>
        <v>-</v>
      </c>
      <c r="D214" t="s">
        <v>519</v>
      </c>
      <c r="E214">
        <v>41400.956637495001</v>
      </c>
      <c r="F214">
        <v>3812.55</v>
      </c>
      <c r="G214">
        <v>-4.1236075243300103</v>
      </c>
      <c r="H214">
        <v>-3.0754392966315698</v>
      </c>
      <c r="I214">
        <v>25.2652457667918</v>
      </c>
      <c r="J214">
        <v>-0.454166668130426</v>
      </c>
      <c r="K214">
        <v>3834.41368539105</v>
      </c>
      <c r="L214">
        <v>3492.2623588233801</v>
      </c>
      <c r="M214">
        <v>58.794714924226703</v>
      </c>
      <c r="N214">
        <v>0.49057015672299498</v>
      </c>
      <c r="O214">
        <v>15.658811031986399</v>
      </c>
      <c r="P214">
        <v>43.956728590847298</v>
      </c>
      <c r="Q214">
        <v>0.114210983066951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522</v>
      </c>
      <c r="E215">
        <v>41259</v>
      </c>
      <c r="F215">
        <v>485.4</v>
      </c>
      <c r="G215">
        <v>55.0159399136461</v>
      </c>
      <c r="H215">
        <v>-8.9968677373648305</v>
      </c>
      <c r="I215">
        <v>46.154476508978803</v>
      </c>
      <c r="J215">
        <v>-5.2561841757666503</v>
      </c>
      <c r="K215">
        <v>501.18119045540402</v>
      </c>
      <c r="L215">
        <v>431.67216483167101</v>
      </c>
      <c r="M215">
        <v>49.367960048077101</v>
      </c>
      <c r="N215">
        <v>0.57717533957339195</v>
      </c>
      <c r="O215">
        <v>27.8018129377832</v>
      </c>
      <c r="P215">
        <v>100.827472072817</v>
      </c>
      <c r="Q215">
        <v>0.13015041050333601</v>
      </c>
    </row>
    <row r="216" spans="1:17" x14ac:dyDescent="0.3">
      <c r="A216" t="s">
        <v>523</v>
      </c>
      <c r="B216" t="s">
        <v>524</v>
      </c>
      <c r="C216" t="str">
        <f>IFERROR(VLOOKUP(Table1[[#This Row],[Ticker]],[1]!Table1[[Symbol]:[Industry]],2,FALSE),"-")</f>
        <v>-</v>
      </c>
      <c r="D216" t="s">
        <v>51</v>
      </c>
      <c r="E216">
        <v>41100.008972340001</v>
      </c>
      <c r="F216">
        <v>332.95</v>
      </c>
      <c r="G216">
        <v>-14.537085278757401</v>
      </c>
      <c r="H216">
        <v>5.5317743589644301</v>
      </c>
      <c r="I216">
        <v>10.6577573056272</v>
      </c>
      <c r="J216">
        <v>-1.37650179163215</v>
      </c>
      <c r="K216">
        <v>308.65174007472899</v>
      </c>
      <c r="L216">
        <v>290.38807026015502</v>
      </c>
      <c r="M216">
        <v>70.184089036401105</v>
      </c>
      <c r="N216">
        <v>1.07692183368104</v>
      </c>
      <c r="O216">
        <v>1.08124342994444</v>
      </c>
      <c r="P216">
        <v>40.278070360227503</v>
      </c>
      <c r="Q216">
        <v>6.6642630361432004E-2</v>
      </c>
    </row>
    <row r="217" spans="1:17" x14ac:dyDescent="0.3">
      <c r="A217" t="s">
        <v>525</v>
      </c>
      <c r="B217" t="s">
        <v>526</v>
      </c>
      <c r="C217" t="str">
        <f>IFERROR(VLOOKUP(Table1[[#This Row],[Ticker]],[1]!Table1[[Symbol]:[Industry]],2,FALSE),"-")</f>
        <v>-</v>
      </c>
      <c r="D217" t="s">
        <v>261</v>
      </c>
      <c r="E217">
        <v>40902.028450500002</v>
      </c>
      <c r="F217">
        <v>4336.5</v>
      </c>
      <c r="G217">
        <v>-7.0385399567770497</v>
      </c>
      <c r="H217">
        <v>-14.271387202696999</v>
      </c>
      <c r="I217">
        <v>4.1988775829745997</v>
      </c>
      <c r="J217">
        <v>-3.9256638621140501</v>
      </c>
      <c r="K217">
        <v>4339.7708225574897</v>
      </c>
      <c r="L217">
        <v>3985.1658136262099</v>
      </c>
      <c r="M217">
        <v>46.983723552094197</v>
      </c>
      <c r="N217">
        <v>0.84117565369669001</v>
      </c>
      <c r="O217">
        <v>14.1462008532226</v>
      </c>
      <c r="P217">
        <v>29.8333857277585</v>
      </c>
      <c r="Q217">
        <v>7.8220412989371005E-2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Row],[Ticker]],[1]!Table1[[Symbol]:[Industry]],2,FALSE),"-")</f>
        <v>-</v>
      </c>
      <c r="D218" t="s">
        <v>438</v>
      </c>
      <c r="E218">
        <v>40492.22151042</v>
      </c>
      <c r="F218">
        <v>1459.05</v>
      </c>
      <c r="G218">
        <v>-36.956904624362103</v>
      </c>
      <c r="H218">
        <v>-5.9784787844076996</v>
      </c>
      <c r="I218">
        <v>-17.506799937083301</v>
      </c>
      <c r="J218">
        <v>-3.17636519372736</v>
      </c>
      <c r="K218">
        <v>1462.0243444303801</v>
      </c>
      <c r="L218">
        <v>1502.00847021853</v>
      </c>
      <c r="M218">
        <v>60.2540893162465</v>
      </c>
      <c r="N218">
        <v>0.80215748794724395</v>
      </c>
      <c r="O218">
        <v>22.5694801411877</v>
      </c>
      <c r="P218">
        <v>11.804597701149399</v>
      </c>
      <c r="Q218">
        <v>3.5961537157406E-2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161</v>
      </c>
      <c r="E219">
        <v>40452.344691124999</v>
      </c>
      <c r="F219">
        <v>1201.25</v>
      </c>
      <c r="G219">
        <v>84.109936351012493</v>
      </c>
      <c r="H219">
        <v>28.4207744557424</v>
      </c>
      <c r="I219">
        <v>43.071604190865003</v>
      </c>
      <c r="J219">
        <v>-3.5383574728220002</v>
      </c>
      <c r="K219">
        <v>1001.9487370407001</v>
      </c>
      <c r="L219">
        <v>843.83459383699096</v>
      </c>
      <c r="M219">
        <v>83.730461831662495</v>
      </c>
      <c r="N219">
        <v>2.4769237644072901</v>
      </c>
      <c r="O219">
        <v>9.38605619146721</v>
      </c>
      <c r="P219">
        <v>119.206204379562</v>
      </c>
      <c r="Q219">
        <v>8.5225364039226995E-2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40</v>
      </c>
      <c r="E220">
        <v>40301.839999999997</v>
      </c>
      <c r="F220">
        <v>244.55</v>
      </c>
      <c r="G220">
        <v>64.1933880036933</v>
      </c>
      <c r="H220">
        <v>-6.4143966002051602</v>
      </c>
      <c r="I220">
        <v>-2.9353825688825301</v>
      </c>
      <c r="J220">
        <v>-9.1125769681883408</v>
      </c>
      <c r="K220">
        <v>257.15302458496802</v>
      </c>
      <c r="L220">
        <v>232.91668093813499</v>
      </c>
      <c r="M220">
        <v>38.467819919014701</v>
      </c>
      <c r="N220">
        <v>0.38238301351744802</v>
      </c>
      <c r="O220">
        <v>32.774483745655203</v>
      </c>
      <c r="P220">
        <v>97.936058276001603</v>
      </c>
      <c r="Q220">
        <v>2.7447974743918E-2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-</v>
      </c>
      <c r="D221" t="s">
        <v>535</v>
      </c>
      <c r="E221">
        <v>40080.734687700002</v>
      </c>
      <c r="F221">
        <v>4441.5</v>
      </c>
      <c r="G221">
        <v>46.071476337999201</v>
      </c>
      <c r="H221">
        <v>-1.6787212282795501</v>
      </c>
      <c r="I221">
        <v>32.507744247334202</v>
      </c>
      <c r="J221">
        <v>-4.17606854940116</v>
      </c>
      <c r="K221">
        <v>4394.0922763053504</v>
      </c>
      <c r="L221">
        <v>3823.1658036839099</v>
      </c>
      <c r="M221">
        <v>49.709554582051901</v>
      </c>
      <c r="N221">
        <v>0.59688412187756201</v>
      </c>
      <c r="O221">
        <v>13.468422830124901</v>
      </c>
      <c r="P221">
        <v>91.353237689026699</v>
      </c>
      <c r="Q221">
        <v>0.217843889938618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Row],[Ticker]],[1]!Table1[[Symbol]:[Industry]],2,FALSE),"-")</f>
        <v>-</v>
      </c>
      <c r="D222" t="s">
        <v>538</v>
      </c>
      <c r="E222">
        <v>40013.697616049998</v>
      </c>
      <c r="F222">
        <v>35520.15</v>
      </c>
      <c r="G222">
        <v>-12.2572811063459</v>
      </c>
      <c r="H222">
        <v>-11.5778337693023</v>
      </c>
      <c r="I222">
        <v>2.16650790916131</v>
      </c>
      <c r="J222">
        <v>-2.39012094715385</v>
      </c>
      <c r="K222">
        <v>36040.641041901399</v>
      </c>
      <c r="L222">
        <v>33632.767837063897</v>
      </c>
      <c r="M222">
        <v>53.513613110942003</v>
      </c>
      <c r="N222">
        <v>0.83394395210905403</v>
      </c>
      <c r="O222">
        <v>15.023444439283001</v>
      </c>
      <c r="P222">
        <v>24.636697141473601</v>
      </c>
      <c r="Q222">
        <v>2.3972721809243001E-2</v>
      </c>
    </row>
    <row r="223" spans="1:17" x14ac:dyDescent="0.3">
      <c r="A223" t="s">
        <v>539</v>
      </c>
      <c r="B223" t="s">
        <v>540</v>
      </c>
      <c r="C223" t="str">
        <f>IFERROR(VLOOKUP(Table1[[#This Row],[Ticker]],[1]!Table1[[Symbol]:[Industry]],2,FALSE),"-")</f>
        <v>-</v>
      </c>
      <c r="D223" t="s">
        <v>282</v>
      </c>
      <c r="E223">
        <v>39975.436386690002</v>
      </c>
      <c r="F223">
        <v>2930.9</v>
      </c>
      <c r="G223">
        <v>2.2304929762850598</v>
      </c>
      <c r="H223">
        <v>-7.5761943776173899</v>
      </c>
      <c r="I223">
        <v>26.6495892425765</v>
      </c>
      <c r="J223">
        <v>-4.8936609113770704</v>
      </c>
      <c r="K223">
        <v>2854.40502155692</v>
      </c>
      <c r="L223">
        <v>2528.0322999755199</v>
      </c>
      <c r="M223">
        <v>49.704026648174697</v>
      </c>
      <c r="N223">
        <v>0.561064528457628</v>
      </c>
      <c r="O223">
        <v>8.1237845030536597</v>
      </c>
      <c r="P223">
        <v>52.504097614277903</v>
      </c>
      <c r="Q223">
        <v>-3.4135093067499999E-4</v>
      </c>
    </row>
    <row r="224" spans="1:17" x14ac:dyDescent="0.3">
      <c r="A224" t="s">
        <v>541</v>
      </c>
      <c r="B224" t="s">
        <v>542</v>
      </c>
      <c r="C224" t="str">
        <f>IFERROR(VLOOKUP(Table1[[#This Row],[Ticker]],[1]!Table1[[Symbol]:[Industry]],2,FALSE),"-")</f>
        <v>-</v>
      </c>
      <c r="D224" t="s">
        <v>543</v>
      </c>
      <c r="E224">
        <v>39786.290520160001</v>
      </c>
      <c r="F224">
        <v>1092.8</v>
      </c>
      <c r="G224">
        <v>80.3749090893496</v>
      </c>
      <c r="H224">
        <v>1.98773343659603</v>
      </c>
      <c r="I224">
        <v>41.382507128664301</v>
      </c>
      <c r="J224">
        <v>-2.1060475094251898</v>
      </c>
      <c r="K224">
        <v>1033.0215682319199</v>
      </c>
      <c r="L224">
        <v>833.45244654779799</v>
      </c>
      <c r="M224">
        <v>51.850895805441397</v>
      </c>
      <c r="N224">
        <v>0.52046801500616002</v>
      </c>
      <c r="O224">
        <v>11.182284040995601</v>
      </c>
      <c r="P224">
        <v>124.14111373192399</v>
      </c>
      <c r="Q224">
        <v>0.12802482304252299</v>
      </c>
    </row>
    <row r="225" spans="1:17" x14ac:dyDescent="0.3">
      <c r="A225" t="s">
        <v>544</v>
      </c>
      <c r="B225" t="s">
        <v>545</v>
      </c>
      <c r="C225" t="str">
        <f>IFERROR(VLOOKUP(Table1[[#This Row],[Ticker]],[1]!Table1[[Symbol]:[Industry]],2,FALSE),"-")</f>
        <v>-</v>
      </c>
      <c r="D225" t="s">
        <v>546</v>
      </c>
      <c r="E225">
        <v>39786.056790000002</v>
      </c>
      <c r="F225">
        <v>723.3</v>
      </c>
      <c r="G225">
        <v>34.107783361606103</v>
      </c>
      <c r="H225">
        <v>2.9934483967122998</v>
      </c>
      <c r="I225">
        <v>7.2309192789369199</v>
      </c>
      <c r="J225">
        <v>-2.7769336175722699</v>
      </c>
      <c r="K225">
        <v>700.01979903498898</v>
      </c>
      <c r="L225">
        <v>641.869046602656</v>
      </c>
      <c r="M225">
        <v>67.941086439120795</v>
      </c>
      <c r="N225">
        <v>1.05910293569631</v>
      </c>
      <c r="O225">
        <v>14.3025024194663</v>
      </c>
      <c r="P225">
        <v>67.4305555555555</v>
      </c>
      <c r="Q225">
        <v>5.8664114535613002E-2</v>
      </c>
    </row>
    <row r="226" spans="1:17" x14ac:dyDescent="0.3">
      <c r="A226" t="s">
        <v>547</v>
      </c>
      <c r="B226" t="s">
        <v>548</v>
      </c>
      <c r="C226" t="str">
        <f>IFERROR(VLOOKUP(Table1[[#This Row],[Ticker]],[1]!Table1[[Symbol]:[Industry]],2,FALSE),"-")</f>
        <v>-</v>
      </c>
      <c r="D226" t="s">
        <v>127</v>
      </c>
      <c r="E226">
        <v>39711.854614705</v>
      </c>
      <c r="F226">
        <v>774.1</v>
      </c>
      <c r="G226">
        <v>8.1104075380112306</v>
      </c>
      <c r="H226">
        <v>-6.6167095804234997</v>
      </c>
      <c r="I226">
        <v>27.990129778951299</v>
      </c>
      <c r="J226">
        <v>-5.1453671895125099</v>
      </c>
      <c r="K226">
        <v>749.41353981086195</v>
      </c>
      <c r="L226">
        <v>665.99551150367802</v>
      </c>
      <c r="M226">
        <v>42.291280095580099</v>
      </c>
      <c r="N226">
        <v>0.49947052890856702</v>
      </c>
      <c r="O226">
        <v>4.7603668776643904</v>
      </c>
      <c r="P226">
        <v>57.337398373983703</v>
      </c>
    </row>
    <row r="227" spans="1:17" x14ac:dyDescent="0.3">
      <c r="A227" t="s">
        <v>549</v>
      </c>
      <c r="B227" t="s">
        <v>550</v>
      </c>
      <c r="C227" t="str">
        <f>IFERROR(VLOOKUP(Table1[[#This Row],[Ticker]],[1]!Table1[[Symbol]:[Industry]],2,FALSE),"-")</f>
        <v>-</v>
      </c>
      <c r="D227" t="s">
        <v>40</v>
      </c>
      <c r="E227">
        <v>39356.888484839998</v>
      </c>
      <c r="F227">
        <v>1140.4000000000001</v>
      </c>
      <c r="G227">
        <v>-4.2875449652336499</v>
      </c>
      <c r="H227">
        <v>2.38620133471525</v>
      </c>
      <c r="I227">
        <v>4.5273387658976496</v>
      </c>
      <c r="J227">
        <v>0.55872841623918601</v>
      </c>
      <c r="K227">
        <v>1071.7612630364399</v>
      </c>
      <c r="L227">
        <v>994.08057598944004</v>
      </c>
      <c r="M227">
        <v>65.001840601909706</v>
      </c>
      <c r="N227">
        <v>2.43626868488905</v>
      </c>
      <c r="O227">
        <v>1.71869519466854</v>
      </c>
      <c r="P227">
        <v>33.497219783435703</v>
      </c>
      <c r="Q227">
        <v>-3.3191478295911001E-2</v>
      </c>
    </row>
    <row r="228" spans="1:17" x14ac:dyDescent="0.3">
      <c r="A228" t="s">
        <v>551</v>
      </c>
      <c r="B228" t="s">
        <v>552</v>
      </c>
      <c r="C228" t="str">
        <f>IFERROR(VLOOKUP(Table1[[#This Row],[Ticker]],[1]!Table1[[Symbol]:[Industry]],2,FALSE),"-")</f>
        <v>-</v>
      </c>
      <c r="D228" t="s">
        <v>553</v>
      </c>
      <c r="E228">
        <v>39295.695726929996</v>
      </c>
      <c r="F228">
        <v>2902.7</v>
      </c>
      <c r="G228">
        <v>96.901375372698098</v>
      </c>
      <c r="H228">
        <v>5.8141000476823601</v>
      </c>
      <c r="I228">
        <v>29.0220292271405</v>
      </c>
      <c r="J228">
        <v>-2.8452768740917298</v>
      </c>
      <c r="K228">
        <v>2670.7915590243301</v>
      </c>
      <c r="L228">
        <v>2376.16895571438</v>
      </c>
      <c r="M228">
        <v>67.8226575127171</v>
      </c>
      <c r="N228">
        <v>0.72521351094373598</v>
      </c>
      <c r="O228">
        <v>12.4711475522789</v>
      </c>
      <c r="P228">
        <v>151.35954277797001</v>
      </c>
      <c r="Q228">
        <v>0.18890267606482999</v>
      </c>
    </row>
    <row r="229" spans="1:17" x14ac:dyDescent="0.3">
      <c r="A229" t="s">
        <v>554</v>
      </c>
      <c r="B229" t="s">
        <v>555</v>
      </c>
      <c r="C229" t="str">
        <f>IFERROR(VLOOKUP(Table1[[#This Row],[Ticker]],[1]!Table1[[Symbol]:[Industry]],2,FALSE),"-")</f>
        <v>-</v>
      </c>
      <c r="D229" t="s">
        <v>338</v>
      </c>
      <c r="E229">
        <v>38820.071974400002</v>
      </c>
      <c r="F229">
        <v>1888</v>
      </c>
      <c r="G229">
        <v>110.89032499464101</v>
      </c>
      <c r="H229">
        <v>6.2062566933571599</v>
      </c>
      <c r="I229">
        <v>33.768074461509102</v>
      </c>
      <c r="J229">
        <v>5.3456459212251399</v>
      </c>
      <c r="K229">
        <v>1699.17391904276</v>
      </c>
      <c r="L229">
        <v>1431.6554997573301</v>
      </c>
      <c r="M229">
        <v>80.063395293509402</v>
      </c>
      <c r="N229">
        <v>1.0293952947674001</v>
      </c>
      <c r="O229">
        <v>0.58262711864407402</v>
      </c>
      <c r="P229">
        <v>144.43293630243301</v>
      </c>
      <c r="Q229">
        <v>0.187936401703658</v>
      </c>
    </row>
    <row r="230" spans="1:17" hidden="1" x14ac:dyDescent="0.3">
      <c r="A230" t="s">
        <v>556</v>
      </c>
      <c r="B230" t="s">
        <v>557</v>
      </c>
      <c r="C230" t="str">
        <f>IFERROR(VLOOKUP(Table1[[#This Row],[Ticker]],[1]!Table1[[Symbol]:[Industry]],2,FALSE),"-")</f>
        <v>-</v>
      </c>
      <c r="D230" t="s">
        <v>34</v>
      </c>
      <c r="E230">
        <v>38287.715639103</v>
      </c>
      <c r="F230">
        <v>56.49</v>
      </c>
      <c r="G230">
        <v>11.777050494418599</v>
      </c>
      <c r="H230">
        <v>-14.4418915222624</v>
      </c>
      <c r="I230">
        <v>-12.931912496385401</v>
      </c>
      <c r="J230">
        <v>-6.7128364013814803</v>
      </c>
      <c r="K230">
        <v>59.622445347086703</v>
      </c>
      <c r="L230">
        <v>56.030624991033903</v>
      </c>
      <c r="M230">
        <v>41.289899161440097</v>
      </c>
      <c r="N230">
        <v>0.401266249557445</v>
      </c>
      <c r="O230">
        <v>37.192423437776597</v>
      </c>
      <c r="P230">
        <v>54.555403556771502</v>
      </c>
      <c r="Q230">
        <v>0.108342285889448</v>
      </c>
    </row>
    <row r="231" spans="1:17" x14ac:dyDescent="0.3">
      <c r="A231" t="s">
        <v>558</v>
      </c>
      <c r="B231" t="s">
        <v>559</v>
      </c>
      <c r="C231" t="str">
        <f>IFERROR(VLOOKUP(Table1[[#This Row],[Ticker]],[1]!Table1[[Symbol]:[Industry]],2,FALSE),"-")</f>
        <v>-</v>
      </c>
      <c r="D231" t="s">
        <v>43</v>
      </c>
      <c r="E231">
        <v>37888.161065599998</v>
      </c>
      <c r="F231">
        <v>7316.8</v>
      </c>
      <c r="G231">
        <v>226.710428131566</v>
      </c>
      <c r="H231">
        <v>44.293197639646202</v>
      </c>
      <c r="I231">
        <v>134.23412325822099</v>
      </c>
      <c r="J231">
        <v>1.7436078487697899</v>
      </c>
      <c r="K231">
        <v>5369.0895978347098</v>
      </c>
      <c r="L231">
        <v>3843.3636557507002</v>
      </c>
      <c r="M231">
        <v>73.3958748327954</v>
      </c>
      <c r="N231">
        <v>1.1920987730364101</v>
      </c>
      <c r="O231">
        <v>1.56010824404111</v>
      </c>
      <c r="P231">
        <v>267.290798654686</v>
      </c>
      <c r="Q231">
        <v>0.193887553558271</v>
      </c>
    </row>
    <row r="232" spans="1:17" x14ac:dyDescent="0.3">
      <c r="A232" t="s">
        <v>560</v>
      </c>
      <c r="B232" t="s">
        <v>561</v>
      </c>
      <c r="C232" t="str">
        <f>IFERROR(VLOOKUP(Table1[[#This Row],[Ticker]],[1]!Table1[[Symbol]:[Industry]],2,FALSE),"-")</f>
        <v>-</v>
      </c>
      <c r="D232" t="s">
        <v>158</v>
      </c>
      <c r="E232">
        <v>37411.455710820002</v>
      </c>
      <c r="F232">
        <v>269.8</v>
      </c>
      <c r="G232">
        <v>79.299934983654794</v>
      </c>
      <c r="H232">
        <v>-6.47280691483894</v>
      </c>
      <c r="I232">
        <v>18.196379559664098</v>
      </c>
      <c r="J232">
        <v>-9.2446359847610307</v>
      </c>
      <c r="K232">
        <v>266.65872745799101</v>
      </c>
      <c r="L232">
        <v>231.75280089774799</v>
      </c>
      <c r="M232">
        <v>49.498769480983</v>
      </c>
      <c r="N232">
        <v>0.47470419005965803</v>
      </c>
      <c r="O232">
        <v>15.567086730911701</v>
      </c>
      <c r="P232">
        <v>130.99315068493101</v>
      </c>
      <c r="Q232">
        <v>0.16723619419625399</v>
      </c>
    </row>
    <row r="233" spans="1:17" x14ac:dyDescent="0.3">
      <c r="A233" t="s">
        <v>562</v>
      </c>
      <c r="B233" t="s">
        <v>563</v>
      </c>
      <c r="C233" t="str">
        <f>IFERROR(VLOOKUP(Table1[[#This Row],[Ticker]],[1]!Table1[[Symbol]:[Industry]],2,FALSE),"-")</f>
        <v>-</v>
      </c>
      <c r="D233" t="s">
        <v>54</v>
      </c>
      <c r="E233">
        <v>37399.807296469997</v>
      </c>
      <c r="F233">
        <v>1474.15</v>
      </c>
      <c r="G233">
        <v>39.6208506646663</v>
      </c>
      <c r="H233">
        <v>-0.33964080945386899</v>
      </c>
      <c r="I233">
        <v>14.812754630673</v>
      </c>
      <c r="J233">
        <v>-1.2929637539096801</v>
      </c>
      <c r="K233">
        <v>1346.04159920444</v>
      </c>
      <c r="L233">
        <v>1214.5798374660701</v>
      </c>
      <c r="M233">
        <v>71.648164329152394</v>
      </c>
      <c r="N233">
        <v>0.79710528892545396</v>
      </c>
      <c r="O233">
        <v>0.39005528609707901</v>
      </c>
      <c r="P233">
        <v>67.898633257403105</v>
      </c>
      <c r="Q233">
        <v>-1.7552628460342001E-2</v>
      </c>
    </row>
    <row r="234" spans="1:17" x14ac:dyDescent="0.3">
      <c r="A234" t="s">
        <v>564</v>
      </c>
      <c r="B234" t="s">
        <v>565</v>
      </c>
      <c r="C234" t="str">
        <f>IFERROR(VLOOKUP(Table1[[#This Row],[Ticker]],[1]!Table1[[Symbol]:[Industry]],2,FALSE),"-")</f>
        <v>-</v>
      </c>
      <c r="D234" t="s">
        <v>46</v>
      </c>
      <c r="E234">
        <v>37103.616000000002</v>
      </c>
      <c r="F234">
        <v>61.44</v>
      </c>
      <c r="G234">
        <v>64.7638901480897</v>
      </c>
      <c r="H234">
        <v>-9.2396209699445198</v>
      </c>
      <c r="I234">
        <v>5.3199435432100097</v>
      </c>
      <c r="J234">
        <v>-6.7119415652741701</v>
      </c>
      <c r="K234">
        <v>64.159199665775006</v>
      </c>
      <c r="L234">
        <v>58.848403757271498</v>
      </c>
      <c r="M234">
        <v>42.474993703024602</v>
      </c>
      <c r="N234">
        <v>0.55351527959397595</v>
      </c>
      <c r="O234">
        <v>27.197265625</v>
      </c>
      <c r="P234">
        <v>113.70434782608601</v>
      </c>
      <c r="Q234">
        <v>0.122738507834959</v>
      </c>
    </row>
    <row r="235" spans="1:17" x14ac:dyDescent="0.3">
      <c r="A235" t="s">
        <v>566</v>
      </c>
      <c r="B235" t="s">
        <v>567</v>
      </c>
      <c r="C235" t="str">
        <f>IFERROR(VLOOKUP(Table1[[#This Row],[Ticker]],[1]!Table1[[Symbol]:[Industry]],2,FALSE),"-")</f>
        <v>-</v>
      </c>
      <c r="D235" t="s">
        <v>187</v>
      </c>
      <c r="E235">
        <v>37028.685881700003</v>
      </c>
      <c r="F235">
        <v>923.85</v>
      </c>
      <c r="G235">
        <v>-15.970558007847</v>
      </c>
      <c r="H235">
        <v>5.4105386244743396</v>
      </c>
      <c r="I235">
        <v>22.526641459912501</v>
      </c>
      <c r="J235">
        <v>-1.1311817912593101</v>
      </c>
      <c r="K235">
        <v>827.84467557449102</v>
      </c>
      <c r="L235">
        <v>753.61638247620294</v>
      </c>
      <c r="M235">
        <v>72.116193150565095</v>
      </c>
      <c r="N235">
        <v>1.3327210218069001</v>
      </c>
      <c r="O235">
        <v>1.5316339232559399</v>
      </c>
      <c r="P235">
        <v>52.036534189089103</v>
      </c>
      <c r="Q235">
        <v>1.758809109399E-2</v>
      </c>
    </row>
    <row r="236" spans="1:17" x14ac:dyDescent="0.3">
      <c r="A236" t="s">
        <v>568</v>
      </c>
      <c r="B236" t="s">
        <v>569</v>
      </c>
      <c r="C236" t="str">
        <f>IFERROR(VLOOKUP(Table1[[#This Row],[Ticker]],[1]!Table1[[Symbol]:[Industry]],2,FALSE),"-")</f>
        <v>-</v>
      </c>
      <c r="D236" t="s">
        <v>75</v>
      </c>
      <c r="E236">
        <v>36829.139156639998</v>
      </c>
      <c r="F236">
        <v>4766.3999999999996</v>
      </c>
      <c r="G236">
        <v>18.3855063481131</v>
      </c>
      <c r="H236">
        <v>5.7505173361145099</v>
      </c>
      <c r="I236">
        <v>1.3774038025890001</v>
      </c>
      <c r="J236">
        <v>-2.1799656961634799</v>
      </c>
      <c r="K236">
        <v>4433.4150311938301</v>
      </c>
      <c r="L236">
        <v>4109.6848826594496</v>
      </c>
      <c r="M236">
        <v>66.663322572224502</v>
      </c>
      <c r="N236">
        <v>1.20530105557065</v>
      </c>
      <c r="O236">
        <v>2.7085431352803</v>
      </c>
      <c r="P236">
        <v>56.139747432558501</v>
      </c>
      <c r="Q236">
        <v>2.1548898098348999E-2</v>
      </c>
    </row>
    <row r="237" spans="1:17" x14ac:dyDescent="0.3">
      <c r="A237" t="s">
        <v>570</v>
      </c>
      <c r="B237" t="s">
        <v>571</v>
      </c>
      <c r="C237" t="str">
        <f>IFERROR(VLOOKUP(Table1[[#This Row],[Ticker]],[1]!Table1[[Symbol]:[Industry]],2,FALSE),"-")</f>
        <v>-</v>
      </c>
      <c r="D237" t="s">
        <v>190</v>
      </c>
      <c r="E237">
        <v>36200.541372</v>
      </c>
      <c r="F237">
        <v>517.15</v>
      </c>
      <c r="G237">
        <v>-14.487816218449</v>
      </c>
      <c r="H237">
        <v>-8.7501272256894502</v>
      </c>
      <c r="I237">
        <v>11.6235368216496</v>
      </c>
      <c r="J237">
        <v>-8.1642614785134207</v>
      </c>
      <c r="K237">
        <v>529.14942066978904</v>
      </c>
      <c r="L237">
        <v>482.61526586482302</v>
      </c>
      <c r="M237">
        <v>31.144348902473901</v>
      </c>
      <c r="N237">
        <v>0.95844894348508702</v>
      </c>
      <c r="O237">
        <v>10.287150729962301</v>
      </c>
      <c r="P237">
        <v>37.649720521692799</v>
      </c>
      <c r="Q237">
        <v>-5.0357666550226998E-2</v>
      </c>
    </row>
    <row r="238" spans="1:17" x14ac:dyDescent="0.3">
      <c r="A238" t="s">
        <v>572</v>
      </c>
      <c r="B238" t="s">
        <v>573</v>
      </c>
      <c r="C238" t="str">
        <f>IFERROR(VLOOKUP(Table1[[#This Row],[Ticker]],[1]!Table1[[Symbol]:[Industry]],2,FALSE),"-")</f>
        <v>-</v>
      </c>
      <c r="D238" t="s">
        <v>40</v>
      </c>
      <c r="E238">
        <v>36178.77566675</v>
      </c>
      <c r="F238">
        <v>617.9</v>
      </c>
      <c r="G238">
        <v>-28.648609314041099</v>
      </c>
      <c r="H238">
        <v>-0.521862407374868</v>
      </c>
      <c r="I238">
        <v>-1.99664170373415</v>
      </c>
      <c r="J238">
        <v>-6.46727170521969</v>
      </c>
      <c r="K238">
        <v>598.05648260626504</v>
      </c>
      <c r="L238">
        <v>574.84673588952501</v>
      </c>
      <c r="M238">
        <v>48.632210051721003</v>
      </c>
      <c r="N238">
        <v>1.50410974062495</v>
      </c>
      <c r="O238">
        <v>6.2793332254410297</v>
      </c>
      <c r="P238">
        <v>35.861917326297203</v>
      </c>
      <c r="Q238">
        <v>-8.4858301202799996E-2</v>
      </c>
    </row>
    <row r="239" spans="1:17" x14ac:dyDescent="0.3">
      <c r="A239" t="s">
        <v>574</v>
      </c>
      <c r="B239" t="s">
        <v>575</v>
      </c>
      <c r="C239" t="str">
        <f>IFERROR(VLOOKUP(Table1[[#This Row],[Ticker]],[1]!Table1[[Symbol]:[Industry]],2,FALSE),"-")</f>
        <v>-</v>
      </c>
      <c r="D239" t="s">
        <v>75</v>
      </c>
      <c r="E239">
        <v>35673.434512090003</v>
      </c>
      <c r="F239">
        <v>1902.1</v>
      </c>
      <c r="G239">
        <v>-45.631705969807904</v>
      </c>
      <c r="H239">
        <v>3.3955745487427098</v>
      </c>
      <c r="I239">
        <v>-11.072758363509401</v>
      </c>
      <c r="J239">
        <v>-3.72431713697177</v>
      </c>
      <c r="K239">
        <v>1841.7883024621001</v>
      </c>
      <c r="L239">
        <v>1921.4324472974599</v>
      </c>
      <c r="M239">
        <v>63.244967106477702</v>
      </c>
      <c r="N239">
        <v>0.54188940708717304</v>
      </c>
      <c r="O239">
        <v>27.790336995951801</v>
      </c>
      <c r="P239">
        <v>15.1810584958217</v>
      </c>
      <c r="Q239">
        <v>-6.1838463839385002E-2</v>
      </c>
    </row>
    <row r="240" spans="1:17" x14ac:dyDescent="0.3">
      <c r="A240" t="s">
        <v>576</v>
      </c>
      <c r="B240" t="s">
        <v>577</v>
      </c>
      <c r="C240" t="str">
        <f>IFERROR(VLOOKUP(Table1[[#This Row],[Ticker]],[1]!Table1[[Symbol]:[Industry]],2,FALSE),"-")</f>
        <v>-</v>
      </c>
      <c r="D240" t="s">
        <v>412</v>
      </c>
      <c r="E240">
        <v>35612.9345556099</v>
      </c>
      <c r="F240">
        <v>1896.55</v>
      </c>
      <c r="G240">
        <v>40.2282840901741</v>
      </c>
      <c r="H240">
        <v>16.377395590149</v>
      </c>
      <c r="I240">
        <v>65.466824506438201</v>
      </c>
      <c r="J240">
        <v>0.71411269218668805</v>
      </c>
      <c r="K240">
        <v>1593.6003572821201</v>
      </c>
      <c r="L240">
        <v>1290.1232610362699</v>
      </c>
      <c r="M240">
        <v>76.269103112545395</v>
      </c>
      <c r="N240">
        <v>0.81703759551490596</v>
      </c>
      <c r="O240">
        <v>0.81727347024860197</v>
      </c>
      <c r="P240">
        <v>97.331183019456802</v>
      </c>
      <c r="Q240">
        <v>0.12344710735994099</v>
      </c>
    </row>
    <row r="241" spans="1:17" x14ac:dyDescent="0.3">
      <c r="A241" t="s">
        <v>578</v>
      </c>
      <c r="B241" t="s">
        <v>579</v>
      </c>
      <c r="C241" t="str">
        <f>IFERROR(VLOOKUP(Table1[[#This Row],[Ticker]],[1]!Table1[[Symbol]:[Industry]],2,FALSE),"-")</f>
        <v>-</v>
      </c>
      <c r="D241" t="s">
        <v>234</v>
      </c>
      <c r="E241">
        <v>35551.037710880002</v>
      </c>
      <c r="F241">
        <v>7026.55</v>
      </c>
      <c r="G241">
        <v>158.86862903912299</v>
      </c>
      <c r="H241">
        <v>9.3499169672611693</v>
      </c>
      <c r="I241">
        <v>-31.272479169583601</v>
      </c>
      <c r="J241">
        <v>-6.7689068738462002</v>
      </c>
      <c r="K241">
        <v>6654.8749674742603</v>
      </c>
      <c r="L241">
        <v>5904.7786511275299</v>
      </c>
      <c r="M241">
        <v>54.552714074079397</v>
      </c>
      <c r="N241">
        <v>1.08350264260399</v>
      </c>
      <c r="O241">
        <v>38.856907016957102</v>
      </c>
      <c r="P241">
        <v>188.21550893168401</v>
      </c>
      <c r="Q241">
        <v>0.150323898805902</v>
      </c>
    </row>
    <row r="242" spans="1:17" x14ac:dyDescent="0.3">
      <c r="A242" t="s">
        <v>580</v>
      </c>
      <c r="B242" t="s">
        <v>581</v>
      </c>
      <c r="C242" t="str">
        <f>IFERROR(VLOOKUP(Table1[[#This Row],[Ticker]],[1]!Table1[[Symbol]:[Industry]],2,FALSE),"-")</f>
        <v>-</v>
      </c>
      <c r="D242" t="s">
        <v>111</v>
      </c>
      <c r="E242">
        <v>35031.030872830001</v>
      </c>
      <c r="F242">
        <v>328.55</v>
      </c>
      <c r="G242">
        <v>20.8265443846872</v>
      </c>
      <c r="H242">
        <v>-4.5046631620612798</v>
      </c>
      <c r="I242">
        <v>48.719151945189502</v>
      </c>
      <c r="J242">
        <v>1.70490607849227</v>
      </c>
      <c r="K242">
        <v>316.49734810509898</v>
      </c>
      <c r="L242">
        <v>280.63004969135397</v>
      </c>
      <c r="M242">
        <v>67.670043283523597</v>
      </c>
      <c r="N242">
        <v>0.99667829577762701</v>
      </c>
      <c r="O242">
        <v>6.1938822097093098</v>
      </c>
      <c r="P242">
        <v>65.308176100628899</v>
      </c>
      <c r="Q242">
        <v>3.6961215869208003E-2</v>
      </c>
    </row>
    <row r="243" spans="1:17" x14ac:dyDescent="0.3">
      <c r="A243" t="s">
        <v>582</v>
      </c>
      <c r="B243" t="s">
        <v>583</v>
      </c>
      <c r="C243" t="str">
        <f>IFERROR(VLOOKUP(Table1[[#This Row],[Ticker]],[1]!Table1[[Symbol]:[Industry]],2,FALSE),"-")</f>
        <v>-</v>
      </c>
      <c r="D243" t="s">
        <v>206</v>
      </c>
      <c r="E243">
        <v>34517.256270719998</v>
      </c>
      <c r="F243">
        <v>2453.9</v>
      </c>
      <c r="G243">
        <v>30.273278852859502</v>
      </c>
      <c r="H243">
        <v>-8.1429069872350208</v>
      </c>
      <c r="I243">
        <v>26.8790774569955</v>
      </c>
      <c r="J243">
        <v>-3.0283650347523401</v>
      </c>
      <c r="K243">
        <v>2501.5861958681098</v>
      </c>
      <c r="L243">
        <v>2197.30150311532</v>
      </c>
      <c r="M243">
        <v>37.9905718131659</v>
      </c>
      <c r="N243">
        <v>0.67282286077090403</v>
      </c>
      <c r="O243">
        <v>24.752434899547598</v>
      </c>
      <c r="P243">
        <v>59.3389825005681</v>
      </c>
      <c r="Q243">
        <v>3.3081160918976997E-2</v>
      </c>
    </row>
    <row r="244" spans="1:17" x14ac:dyDescent="0.3">
      <c r="A244" t="s">
        <v>584</v>
      </c>
      <c r="B244" t="s">
        <v>585</v>
      </c>
      <c r="C244" t="str">
        <f>IFERROR(VLOOKUP(Table1[[#This Row],[Ticker]],[1]!Table1[[Symbol]:[Industry]],2,FALSE),"-")</f>
        <v>-</v>
      </c>
      <c r="D244" t="s">
        <v>173</v>
      </c>
      <c r="E244">
        <v>34398.3825</v>
      </c>
      <c r="F244">
        <v>788.05</v>
      </c>
      <c r="G244">
        <v>13.0635474406709</v>
      </c>
      <c r="H244">
        <v>-6.1369685066750703</v>
      </c>
      <c r="I244">
        <v>64.939226111077204</v>
      </c>
      <c r="J244">
        <v>-5.1405661761412098</v>
      </c>
      <c r="K244">
        <v>782.87362253408696</v>
      </c>
      <c r="L244">
        <v>635.57877365906495</v>
      </c>
      <c r="M244">
        <v>27.448267736104501</v>
      </c>
      <c r="N244">
        <v>0.45232283691487501</v>
      </c>
      <c r="O244">
        <v>9.1301313368440997</v>
      </c>
      <c r="P244">
        <v>88.935507072644398</v>
      </c>
      <c r="Q244">
        <v>1.1092403109502E-2</v>
      </c>
    </row>
    <row r="245" spans="1:17" x14ac:dyDescent="0.3">
      <c r="A245" t="s">
        <v>586</v>
      </c>
      <c r="B245" t="s">
        <v>587</v>
      </c>
      <c r="C245" t="str">
        <f>IFERROR(VLOOKUP(Table1[[#This Row],[Ticker]],[1]!Table1[[Symbol]:[Industry]],2,FALSE),"-")</f>
        <v>-</v>
      </c>
      <c r="D245" t="s">
        <v>588</v>
      </c>
      <c r="E245">
        <v>34383.357224550004</v>
      </c>
      <c r="F245">
        <v>1264.3499999999999</v>
      </c>
      <c r="G245">
        <v>-8.9829041756645598</v>
      </c>
      <c r="H245">
        <v>-9.4746381353286502</v>
      </c>
      <c r="I245">
        <v>6.1514709415411799</v>
      </c>
      <c r="J245">
        <v>-4.2152367394106101</v>
      </c>
      <c r="K245">
        <v>1280.9203736454899</v>
      </c>
      <c r="L245">
        <v>1197.5753236803</v>
      </c>
      <c r="M245">
        <v>45.484581717439497</v>
      </c>
      <c r="N245">
        <v>0.94324159010494502</v>
      </c>
      <c r="O245">
        <v>13.9874243682524</v>
      </c>
      <c r="P245">
        <v>27.705671430735801</v>
      </c>
      <c r="Q245">
        <v>0.111014320962117</v>
      </c>
    </row>
    <row r="246" spans="1:17" hidden="1" x14ac:dyDescent="0.3">
      <c r="A246" t="s">
        <v>589</v>
      </c>
      <c r="B246" t="s">
        <v>590</v>
      </c>
      <c r="C246" t="str">
        <f>IFERROR(VLOOKUP(Table1[[#This Row],[Ticker]],[1]!Table1[[Symbol]:[Industry]],2,FALSE),"-")</f>
        <v>-</v>
      </c>
      <c r="D246" t="s">
        <v>40</v>
      </c>
      <c r="E246">
        <v>34325.7028708</v>
      </c>
      <c r="F246">
        <v>374</v>
      </c>
      <c r="G246">
        <v>-4.1180866965620302</v>
      </c>
      <c r="H246">
        <v>1.3089000746006501</v>
      </c>
      <c r="I246">
        <v>6.9533532040976</v>
      </c>
      <c r="J246">
        <v>-8.3422791463159793</v>
      </c>
      <c r="K246">
        <v>357.64790073298201</v>
      </c>
      <c r="M246">
        <v>46.0346099875077</v>
      </c>
      <c r="N246">
        <v>1.32864818266677</v>
      </c>
      <c r="O246">
        <v>8.9304812834224592</v>
      </c>
      <c r="P246">
        <v>34.266738467061501</v>
      </c>
    </row>
    <row r="247" spans="1:17" x14ac:dyDescent="0.3">
      <c r="A247" t="s">
        <v>591</v>
      </c>
      <c r="B247" t="s">
        <v>592</v>
      </c>
      <c r="C247" t="str">
        <f>IFERROR(VLOOKUP(Table1[[#This Row],[Ticker]],[1]!Table1[[Symbol]:[Industry]],2,FALSE),"-")</f>
        <v>-</v>
      </c>
      <c r="D247" t="s">
        <v>211</v>
      </c>
      <c r="E247">
        <v>34138.543910250002</v>
      </c>
      <c r="F247">
        <v>5333.25</v>
      </c>
      <c r="G247">
        <v>139.17384237686201</v>
      </c>
      <c r="H247">
        <v>14.813603377345901</v>
      </c>
      <c r="I247">
        <v>76.295578459470903</v>
      </c>
      <c r="J247">
        <v>5.5207730006765798</v>
      </c>
      <c r="K247">
        <v>4519.71986452077</v>
      </c>
      <c r="L247">
        <v>3447.72449422305</v>
      </c>
      <c r="M247">
        <v>76.496530920073994</v>
      </c>
      <c r="N247">
        <v>2.4061819989239699</v>
      </c>
      <c r="O247">
        <v>3.2916139314676802</v>
      </c>
      <c r="P247">
        <v>168.528774986153</v>
      </c>
    </row>
    <row r="248" spans="1:17" x14ac:dyDescent="0.3">
      <c r="A248" t="s">
        <v>593</v>
      </c>
      <c r="B248" t="s">
        <v>594</v>
      </c>
      <c r="C248" t="str">
        <f>IFERROR(VLOOKUP(Table1[[#This Row],[Ticker]],[1]!Table1[[Symbol]:[Industry]],2,FALSE),"-")</f>
        <v>-</v>
      </c>
      <c r="D248" t="s">
        <v>553</v>
      </c>
      <c r="E248">
        <v>34126.316820749998</v>
      </c>
      <c r="F248">
        <v>4666.55</v>
      </c>
      <c r="G248">
        <v>-4.9909570705440798</v>
      </c>
      <c r="H248">
        <v>-1.23947828854215</v>
      </c>
      <c r="I248">
        <v>-19.717249377680702</v>
      </c>
      <c r="J248">
        <v>-1.49072487346924</v>
      </c>
      <c r="K248">
        <v>4471.39267980159</v>
      </c>
      <c r="L248">
        <v>4338.3707607780798</v>
      </c>
      <c r="M248">
        <v>64.832964938619398</v>
      </c>
      <c r="N248">
        <v>0.57726492074214097</v>
      </c>
      <c r="O248">
        <v>12.8992510527048</v>
      </c>
      <c r="P248">
        <v>27.4769852760401</v>
      </c>
      <c r="Q248">
        <v>3.9842394794166E-2</v>
      </c>
    </row>
    <row r="249" spans="1:17" hidden="1" x14ac:dyDescent="0.3">
      <c r="A249" t="s">
        <v>595</v>
      </c>
      <c r="B249" t="s">
        <v>596</v>
      </c>
      <c r="C249" t="str">
        <f>IFERROR(VLOOKUP(Table1[[#This Row],[Ticker]],[1]!Table1[[Symbol]:[Industry]],2,FALSE),"-")</f>
        <v>-</v>
      </c>
      <c r="D249" t="s">
        <v>111</v>
      </c>
      <c r="E249">
        <v>34045.501882174998</v>
      </c>
      <c r="F249">
        <v>655.75</v>
      </c>
      <c r="G249">
        <v>-29.778683237735802</v>
      </c>
      <c r="H249">
        <v>-6.2102834968643199</v>
      </c>
      <c r="I249">
        <v>-18.7072433370761</v>
      </c>
      <c r="J249">
        <v>3.8028499018209998</v>
      </c>
      <c r="M249">
        <v>65.186409252794107</v>
      </c>
      <c r="O249">
        <v>7.9222264582539097</v>
      </c>
      <c r="P249">
        <v>11.598025867937301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Row],[Ticker]],[1]!Table1[[Symbol]:[Industry]],2,FALSE),"-")</f>
        <v>-</v>
      </c>
      <c r="D250" t="s">
        <v>178</v>
      </c>
      <c r="E250">
        <v>33490.980635945001</v>
      </c>
      <c r="F250">
        <v>182.35</v>
      </c>
      <c r="G250">
        <v>61.262571739651897</v>
      </c>
      <c r="H250">
        <v>-2.6643830573921599</v>
      </c>
      <c r="I250">
        <v>18.664292935602798</v>
      </c>
      <c r="J250">
        <v>-2.25798247469923E-2</v>
      </c>
      <c r="K250">
        <v>180.08919684492</v>
      </c>
      <c r="L250">
        <v>162.75104868578799</v>
      </c>
      <c r="M250">
        <v>61.348727932902896</v>
      </c>
      <c r="N250">
        <v>0.63369487873932995</v>
      </c>
      <c r="O250">
        <v>14.614751850836299</v>
      </c>
      <c r="P250">
        <v>105.812641083521</v>
      </c>
      <c r="Q250">
        <v>6.9098045257133006E-2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Row],[Ticker]],[1]!Table1[[Symbol]:[Industry]],2,FALSE),"-")</f>
        <v>-</v>
      </c>
      <c r="D251" t="s">
        <v>18</v>
      </c>
      <c r="E251">
        <v>33471.131443145998</v>
      </c>
      <c r="F251">
        <v>190.98</v>
      </c>
      <c r="G251">
        <v>82.609362853644598</v>
      </c>
      <c r="H251">
        <v>-14.050978460074299</v>
      </c>
      <c r="I251">
        <v>-14.2212499705055</v>
      </c>
      <c r="J251">
        <v>-8.7497258013598103</v>
      </c>
      <c r="K251">
        <v>207.428703689635</v>
      </c>
      <c r="L251">
        <v>191.86873290963001</v>
      </c>
      <c r="M251">
        <v>34.8166826110944</v>
      </c>
      <c r="N251">
        <v>0.28826658145294998</v>
      </c>
      <c r="O251">
        <v>51.4556498062624</v>
      </c>
      <c r="P251">
        <v>117.889332572732</v>
      </c>
      <c r="Q251">
        <v>0.124287382174256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Row],[Ticker]],[1]!Table1[[Symbol]:[Industry]],2,FALSE),"-")</f>
        <v>-</v>
      </c>
      <c r="D252" t="s">
        <v>400</v>
      </c>
      <c r="E252">
        <v>33450.766825819999</v>
      </c>
      <c r="F252">
        <v>526.70000000000005</v>
      </c>
      <c r="G252">
        <v>10.464885886410499</v>
      </c>
      <c r="H252">
        <v>-0.54547020986225903</v>
      </c>
      <c r="I252">
        <v>-8.2377777765070501</v>
      </c>
      <c r="J252">
        <v>-0.36126332910874898</v>
      </c>
      <c r="K252">
        <v>510.64943780121001</v>
      </c>
      <c r="L252">
        <v>484.061957553181</v>
      </c>
      <c r="M252">
        <v>69.778289410902204</v>
      </c>
      <c r="N252">
        <v>0.58284289291185498</v>
      </c>
      <c r="O252">
        <v>7.8507689386747499</v>
      </c>
      <c r="P252">
        <v>44.301369863013697</v>
      </c>
      <c r="Q252">
        <v>0.114939945932517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24</v>
      </c>
      <c r="E253">
        <v>33363.207856749999</v>
      </c>
      <c r="F253">
        <v>207.1</v>
      </c>
      <c r="G253">
        <v>-38.808609848623597</v>
      </c>
      <c r="H253">
        <v>-5.0741558772555502</v>
      </c>
      <c r="I253">
        <v>0.62368834057711897</v>
      </c>
      <c r="J253">
        <v>-4.8081393586734897</v>
      </c>
      <c r="K253">
        <v>199.13564402945201</v>
      </c>
      <c r="L253">
        <v>204.588420506593</v>
      </c>
      <c r="M253">
        <v>63.992302403932499</v>
      </c>
      <c r="N253">
        <v>1.3718308082520101</v>
      </c>
      <c r="O253">
        <v>27.040077257363599</v>
      </c>
      <c r="P253">
        <v>22.4357079515223</v>
      </c>
      <c r="Q253">
        <v>-7.0632987263582997E-2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166</v>
      </c>
      <c r="E254">
        <v>32723.925204415998</v>
      </c>
      <c r="F254">
        <v>250.99</v>
      </c>
      <c r="G254">
        <v>381.60808470631002</v>
      </c>
      <c r="H254">
        <v>9.1831466445110301</v>
      </c>
      <c r="I254">
        <v>107.457193631622</v>
      </c>
      <c r="J254">
        <v>8.5573042263596708</v>
      </c>
      <c r="K254">
        <v>200.97420225129201</v>
      </c>
      <c r="L254">
        <v>148.17436472460699</v>
      </c>
      <c r="M254">
        <v>82.070989858130901</v>
      </c>
      <c r="N254">
        <v>0.80401972594346405</v>
      </c>
      <c r="O254">
        <v>0.868560500418325</v>
      </c>
      <c r="P254">
        <v>433.45377258235902</v>
      </c>
      <c r="Q254">
        <v>0.20810636526644599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206</v>
      </c>
      <c r="E255">
        <v>32636.47857168</v>
      </c>
      <c r="F255">
        <v>17206.45</v>
      </c>
      <c r="G255">
        <v>-18.440555364757401</v>
      </c>
      <c r="H255">
        <v>5.1577443458056598</v>
      </c>
      <c r="I255">
        <v>8.04347801900931</v>
      </c>
      <c r="J255">
        <v>4.3398131598011496</v>
      </c>
      <c r="K255">
        <v>15839.6401353075</v>
      </c>
      <c r="L255">
        <v>15148.014200982199</v>
      </c>
      <c r="M255">
        <v>82.958028269827693</v>
      </c>
      <c r="N255">
        <v>0.31049813490765898</v>
      </c>
      <c r="O255">
        <v>6.0648768339779604</v>
      </c>
      <c r="P255">
        <v>32.612331406551</v>
      </c>
      <c r="Q255">
        <v>9.2513551474941003E-2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Row],[Ticker]],[1]!Table1[[Symbol]:[Industry]],2,FALSE),"-")</f>
        <v>-</v>
      </c>
      <c r="D256" t="s">
        <v>135</v>
      </c>
      <c r="E256">
        <v>32617.391077550001</v>
      </c>
      <c r="F256">
        <v>1335.55</v>
      </c>
      <c r="G256">
        <v>90.100822269936202</v>
      </c>
      <c r="H256">
        <v>10.809043684765699</v>
      </c>
      <c r="I256">
        <v>40.362430871172101</v>
      </c>
      <c r="J256">
        <v>-1.37371417306689</v>
      </c>
      <c r="K256">
        <v>1236.3006343130401</v>
      </c>
      <c r="L256">
        <v>1078.7408375349801</v>
      </c>
      <c r="M256">
        <v>83.5307686959693</v>
      </c>
      <c r="N256">
        <v>1.2350872477918999</v>
      </c>
      <c r="O256">
        <v>8.8016173112200793</v>
      </c>
      <c r="P256">
        <v>136.38053097345099</v>
      </c>
      <c r="Q256">
        <v>0.166331176362465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613</v>
      </c>
      <c r="E257">
        <v>32521.833265500001</v>
      </c>
      <c r="F257">
        <v>825.25</v>
      </c>
      <c r="G257">
        <v>10.585192989296001</v>
      </c>
      <c r="H257">
        <v>-5.02516035971765</v>
      </c>
      <c r="I257">
        <v>25.618881728780998</v>
      </c>
      <c r="J257">
        <v>-0.28119411012726903</v>
      </c>
      <c r="K257">
        <v>803.38611250439396</v>
      </c>
      <c r="L257">
        <v>713.80863199300302</v>
      </c>
      <c r="M257">
        <v>62.813736874876</v>
      </c>
      <c r="N257">
        <v>0.479575464232603</v>
      </c>
      <c r="O257">
        <v>11.602544683429199</v>
      </c>
      <c r="P257">
        <v>45.3928823114869</v>
      </c>
      <c r="Q257">
        <v>4.8970530746104003E-2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Row],[Ticker]],[1]!Table1[[Symbol]:[Industry]],2,FALSE),"-")</f>
        <v>-</v>
      </c>
      <c r="D258" t="s">
        <v>46</v>
      </c>
      <c r="E258">
        <v>32266.799999999999</v>
      </c>
      <c r="F258">
        <v>179.26</v>
      </c>
      <c r="G258">
        <v>192.06111204036301</v>
      </c>
      <c r="H258">
        <v>-6.6263290885894497</v>
      </c>
      <c r="I258">
        <v>46.810696985492001</v>
      </c>
      <c r="J258">
        <v>-2.3830321181195999</v>
      </c>
      <c r="K258">
        <v>176.56380567753001</v>
      </c>
      <c r="L258">
        <v>140.328523608838</v>
      </c>
      <c r="M258">
        <v>47.1411270861784</v>
      </c>
      <c r="N258">
        <v>0.59189082990739705</v>
      </c>
      <c r="O258">
        <v>17.0088140131652</v>
      </c>
      <c r="P258">
        <v>234.752567693744</v>
      </c>
      <c r="Q258">
        <v>0.14015784811923401</v>
      </c>
    </row>
    <row r="259" spans="1:17" hidden="1" x14ac:dyDescent="0.3">
      <c r="A259" t="s">
        <v>616</v>
      </c>
      <c r="B259" t="s">
        <v>617</v>
      </c>
      <c r="C259" t="str">
        <f>IFERROR(VLOOKUP(Table1[[#This Row],[Ticker]],[1]!Table1[[Symbol]:[Industry]],2,FALSE),"-")</f>
        <v>-</v>
      </c>
      <c r="D259" t="s">
        <v>135</v>
      </c>
      <c r="E259">
        <v>32216.064643341</v>
      </c>
      <c r="F259">
        <v>386.71</v>
      </c>
      <c r="G259">
        <v>-1.2440710900390699</v>
      </c>
      <c r="H259">
        <v>-2.2616259968214001</v>
      </c>
      <c r="I259">
        <v>-14.0782682226462</v>
      </c>
      <c r="J259">
        <v>-2.0013048201546599</v>
      </c>
      <c r="K259">
        <v>376.19755322581898</v>
      </c>
      <c r="L259">
        <v>357.69588834711902</v>
      </c>
      <c r="M259">
        <v>56.330526885428</v>
      </c>
      <c r="N259">
        <v>1.8005631928166901</v>
      </c>
      <c r="O259">
        <v>3.1780921103669399</v>
      </c>
      <c r="P259">
        <v>36.165492957746402</v>
      </c>
      <c r="Q259">
        <v>-0.123824141917355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Row],[Ticker]],[1]!Table1[[Symbol]:[Industry]],2,FALSE),"-")</f>
        <v>-</v>
      </c>
      <c r="D260" t="s">
        <v>620</v>
      </c>
      <c r="E260">
        <v>31985.455151999999</v>
      </c>
      <c r="F260">
        <v>2896.1</v>
      </c>
      <c r="G260">
        <v>150.04466984726</v>
      </c>
      <c r="H260">
        <v>19.546678891504101</v>
      </c>
      <c r="I260">
        <v>100.12661646028801</v>
      </c>
      <c r="J260">
        <v>15.644269420804401</v>
      </c>
      <c r="K260">
        <v>2326.8319562691599</v>
      </c>
      <c r="L260">
        <v>1892.4260096206001</v>
      </c>
      <c r="M260">
        <v>85.288951614508207</v>
      </c>
      <c r="N260">
        <v>1.9639604822738801</v>
      </c>
      <c r="O260">
        <v>0.99789371913954195</v>
      </c>
      <c r="P260">
        <v>190.07411858974299</v>
      </c>
      <c r="Q260">
        <v>0.14432968823814499</v>
      </c>
    </row>
    <row r="261" spans="1:17" x14ac:dyDescent="0.3">
      <c r="A261" t="s">
        <v>621</v>
      </c>
      <c r="B261" t="s">
        <v>622</v>
      </c>
      <c r="C261" t="str">
        <f>IFERROR(VLOOKUP(Table1[[#This Row],[Ticker]],[1]!Table1[[Symbol]:[Industry]],2,FALSE),"-")</f>
        <v>-</v>
      </c>
      <c r="D261" t="s">
        <v>206</v>
      </c>
      <c r="E261">
        <v>31422.27598798</v>
      </c>
      <c r="F261">
        <v>14260.7</v>
      </c>
      <c r="G261">
        <v>130.650914883273</v>
      </c>
      <c r="H261">
        <v>-2.0398098102108002</v>
      </c>
      <c r="I261">
        <v>53.1251489186185</v>
      </c>
      <c r="J261">
        <v>-0.87650910281780903</v>
      </c>
      <c r="K261">
        <v>13475.293168902201</v>
      </c>
      <c r="L261">
        <v>10593.453767584</v>
      </c>
      <c r="M261">
        <v>57.108936008021999</v>
      </c>
      <c r="N261">
        <v>0.97919790431812403</v>
      </c>
      <c r="O261">
        <v>5.1140547097968403</v>
      </c>
      <c r="P261">
        <v>176.22829360890199</v>
      </c>
      <c r="Q261">
        <v>0.21377912858402701</v>
      </c>
    </row>
    <row r="262" spans="1:17" x14ac:dyDescent="0.3">
      <c r="A262" t="s">
        <v>623</v>
      </c>
      <c r="B262" t="s">
        <v>624</v>
      </c>
      <c r="C262" t="str">
        <f>IFERROR(VLOOKUP(Table1[[#This Row],[Ticker]],[1]!Table1[[Symbol]:[Industry]],2,FALSE),"-")</f>
        <v>-</v>
      </c>
      <c r="D262" t="s">
        <v>625</v>
      </c>
      <c r="E262">
        <v>31256.192748759899</v>
      </c>
      <c r="F262">
        <v>1286.8</v>
      </c>
      <c r="G262">
        <v>-26.2236046474079</v>
      </c>
      <c r="H262">
        <v>8.4384376498020401</v>
      </c>
      <c r="I262">
        <v>26.316651144718499</v>
      </c>
      <c r="J262">
        <v>-3.9584142284134902</v>
      </c>
      <c r="K262">
        <v>1168.90056232493</v>
      </c>
      <c r="L262">
        <v>1121.34148436847</v>
      </c>
      <c r="M262">
        <v>67.006810697942498</v>
      </c>
      <c r="N262">
        <v>1.1722050167906199</v>
      </c>
      <c r="O262">
        <v>15.627914205781799</v>
      </c>
      <c r="P262">
        <v>45.228824558433402</v>
      </c>
      <c r="Q262">
        <v>1.6806041865252998E-2</v>
      </c>
    </row>
    <row r="263" spans="1:17" x14ac:dyDescent="0.3">
      <c r="A263" t="s">
        <v>626</v>
      </c>
      <c r="B263" t="s">
        <v>627</v>
      </c>
      <c r="C263" t="str">
        <f>IFERROR(VLOOKUP(Table1[[#This Row],[Ticker]],[1]!Table1[[Symbol]:[Industry]],2,FALSE),"-")</f>
        <v>-</v>
      </c>
      <c r="D263" t="s">
        <v>51</v>
      </c>
      <c r="E263">
        <v>31136.436182220001</v>
      </c>
      <c r="F263">
        <v>400.6</v>
      </c>
      <c r="G263">
        <v>-19.470894486344601</v>
      </c>
      <c r="H263">
        <v>3.8189645690345402</v>
      </c>
      <c r="I263">
        <v>-29.1831271034367</v>
      </c>
      <c r="J263">
        <v>0.17307106935207001</v>
      </c>
      <c r="K263">
        <v>394.396597842917</v>
      </c>
      <c r="L263">
        <v>415.62123477605002</v>
      </c>
      <c r="M263">
        <v>65.769682880185698</v>
      </c>
      <c r="N263">
        <v>0.54983950853897801</v>
      </c>
      <c r="O263">
        <v>29.730404393409799</v>
      </c>
      <c r="P263">
        <v>19.119833482010101</v>
      </c>
      <c r="Q263">
        <v>8.6177394721218006E-2</v>
      </c>
    </row>
    <row r="264" spans="1:17" x14ac:dyDescent="0.3">
      <c r="A264" t="s">
        <v>628</v>
      </c>
      <c r="B264" t="s">
        <v>629</v>
      </c>
      <c r="C264" t="str">
        <f>IFERROR(VLOOKUP(Table1[[#This Row],[Ticker]],[1]!Table1[[Symbol]:[Industry]],2,FALSE),"-")</f>
        <v>-</v>
      </c>
      <c r="D264" t="s">
        <v>54</v>
      </c>
      <c r="E264">
        <v>30944.492372475001</v>
      </c>
      <c r="F264">
        <v>1878.25</v>
      </c>
      <c r="G264">
        <v>-11.805886088123801</v>
      </c>
      <c r="H264">
        <v>-12.5295636200547</v>
      </c>
      <c r="I264">
        <v>-4.1758306316574698</v>
      </c>
      <c r="J264">
        <v>-2.6606485949911902</v>
      </c>
      <c r="K264">
        <v>1919.4720939556</v>
      </c>
      <c r="L264">
        <v>1839.33264917423</v>
      </c>
      <c r="M264">
        <v>42.532083631699301</v>
      </c>
      <c r="N264">
        <v>1.01448047824239</v>
      </c>
      <c r="O264">
        <v>18.245707440436501</v>
      </c>
      <c r="P264">
        <v>27.334666621470401</v>
      </c>
      <c r="Q264">
        <v>-0.112595795200678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Row],[Ticker]],[1]!Table1[[Symbol]:[Industry]],2,FALSE),"-")</f>
        <v>-</v>
      </c>
      <c r="D265" t="s">
        <v>54</v>
      </c>
      <c r="E265">
        <v>30751.446684800001</v>
      </c>
      <c r="F265">
        <v>1208</v>
      </c>
      <c r="G265">
        <v>106.706859982537</v>
      </c>
      <c r="H265">
        <v>9.6997604267346809</v>
      </c>
      <c r="I265">
        <v>75.734372344828898</v>
      </c>
      <c r="J265">
        <v>0.53625380886762997</v>
      </c>
      <c r="K265">
        <v>1004.40494663494</v>
      </c>
      <c r="L265">
        <v>783.25460434529202</v>
      </c>
      <c r="M265">
        <v>80.701357906111696</v>
      </c>
      <c r="N265">
        <v>0.79917954548034298</v>
      </c>
      <c r="O265">
        <v>4.0562913907284699</v>
      </c>
      <c r="P265">
        <v>136.39921722113499</v>
      </c>
      <c r="Q265">
        <v>9.6726866026404998E-2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535</v>
      </c>
      <c r="E266">
        <v>30735.542343263998</v>
      </c>
      <c r="F266">
        <v>69.52</v>
      </c>
      <c r="G266">
        <v>-17.545316743510298</v>
      </c>
      <c r="H266">
        <v>-8.5941664877433901</v>
      </c>
      <c r="I266">
        <v>-2.3200469222675899</v>
      </c>
      <c r="J266">
        <v>-3.8925792401516399</v>
      </c>
      <c r="K266">
        <v>71.061592234267394</v>
      </c>
      <c r="L266">
        <v>68.332367253641095</v>
      </c>
      <c r="M266">
        <v>42.0324341618199</v>
      </c>
      <c r="N266">
        <v>0.38540760864829798</v>
      </c>
      <c r="O266">
        <v>15.074798619102401</v>
      </c>
      <c r="P266">
        <v>20.1728608470181</v>
      </c>
      <c r="Q266">
        <v>3.1657609455111001E-2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417</v>
      </c>
      <c r="E267">
        <v>30599.926914420001</v>
      </c>
      <c r="F267">
        <v>413.8</v>
      </c>
      <c r="G267">
        <v>-30.141308570068599</v>
      </c>
      <c r="H267">
        <v>-2.55535021837292</v>
      </c>
      <c r="I267">
        <v>-17.547768534006</v>
      </c>
      <c r="J267">
        <v>-2.7301144718081098</v>
      </c>
      <c r="K267">
        <v>412.180868924386</v>
      </c>
      <c r="L267">
        <v>415.85279696710199</v>
      </c>
      <c r="M267">
        <v>46.4837743531928</v>
      </c>
      <c r="N267">
        <v>0.47712277271282999</v>
      </c>
      <c r="O267">
        <v>17.9313678105364</v>
      </c>
      <c r="P267">
        <v>16.826651609260299</v>
      </c>
      <c r="Q267">
        <v>-7.2742504917760006E-2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638</v>
      </c>
      <c r="E268">
        <v>30451.586389799999</v>
      </c>
      <c r="F268">
        <v>314.89999999999998</v>
      </c>
      <c r="G268">
        <v>72.334769945568993</v>
      </c>
      <c r="H268">
        <v>-4.3710594674304897</v>
      </c>
      <c r="I268">
        <v>18.702626408380301</v>
      </c>
      <c r="J268">
        <v>-2.2357838481258101</v>
      </c>
      <c r="K268">
        <v>318.90783720786902</v>
      </c>
      <c r="L268">
        <v>290.70342632041798</v>
      </c>
      <c r="M268">
        <v>49.614547689825002</v>
      </c>
      <c r="N268">
        <v>0.676150287388254</v>
      </c>
      <c r="O268">
        <v>32.041918069228302</v>
      </c>
      <c r="P268">
        <v>132.14154072981901</v>
      </c>
      <c r="Q268">
        <v>0.103449360236942</v>
      </c>
    </row>
    <row r="269" spans="1:17" x14ac:dyDescent="0.3">
      <c r="A269" t="s">
        <v>639</v>
      </c>
      <c r="B269" t="s">
        <v>640</v>
      </c>
      <c r="C269" t="str">
        <f>IFERROR(VLOOKUP(Table1[[#This Row],[Ticker]],[1]!Table1[[Symbol]:[Industry]],2,FALSE),"-")</f>
        <v>-</v>
      </c>
      <c r="D269" t="s">
        <v>279</v>
      </c>
      <c r="E269">
        <v>30165.927420059899</v>
      </c>
      <c r="F269">
        <v>1123.3</v>
      </c>
      <c r="G269">
        <v>33.673936095460697</v>
      </c>
      <c r="H269">
        <v>-2.85112344231249</v>
      </c>
      <c r="I269">
        <v>-17.650028312467199</v>
      </c>
      <c r="J269">
        <v>-4.3564047205428302</v>
      </c>
      <c r="K269">
        <v>1158.59930757545</v>
      </c>
      <c r="L269">
        <v>1136.27616522374</v>
      </c>
      <c r="M269">
        <v>51.205155939746902</v>
      </c>
      <c r="N269">
        <v>1.2591983598113701</v>
      </c>
      <c r="O269">
        <v>34.772545179382199</v>
      </c>
      <c r="P269">
        <v>66.168639053254395</v>
      </c>
    </row>
    <row r="270" spans="1:17" x14ac:dyDescent="0.3">
      <c r="A270" t="s">
        <v>641</v>
      </c>
      <c r="B270" t="s">
        <v>642</v>
      </c>
      <c r="C270" t="str">
        <f>IFERROR(VLOOKUP(Table1[[#This Row],[Ticker]],[1]!Table1[[Symbol]:[Industry]],2,FALSE),"-")</f>
        <v>-</v>
      </c>
      <c r="D270" t="s">
        <v>54</v>
      </c>
      <c r="E270">
        <v>30098.750253951999</v>
      </c>
      <c r="F270">
        <v>228.11</v>
      </c>
      <c r="G270">
        <v>95.125710498691404</v>
      </c>
      <c r="H270">
        <v>19.712326964240901</v>
      </c>
      <c r="I270">
        <v>76.904677738404402</v>
      </c>
      <c r="J270">
        <v>2.6448828032471501</v>
      </c>
      <c r="K270">
        <v>187.48307116374599</v>
      </c>
      <c r="L270">
        <v>153.352274285504</v>
      </c>
      <c r="M270">
        <v>68.124971926040004</v>
      </c>
      <c r="N270">
        <v>2.9905258982510499</v>
      </c>
      <c r="O270">
        <v>6.9615536364034902</v>
      </c>
      <c r="P270">
        <v>160.69714285714201</v>
      </c>
    </row>
    <row r="271" spans="1:17" x14ac:dyDescent="0.3">
      <c r="A271" t="s">
        <v>643</v>
      </c>
      <c r="B271" t="s">
        <v>644</v>
      </c>
      <c r="C271" t="str">
        <f>IFERROR(VLOOKUP(Table1[[#This Row],[Ticker]],[1]!Table1[[Symbol]:[Industry]],2,FALSE),"-")</f>
        <v>-</v>
      </c>
      <c r="D271" t="s">
        <v>54</v>
      </c>
      <c r="E271">
        <v>29867.77349064</v>
      </c>
      <c r="F271">
        <v>1923.3</v>
      </c>
      <c r="G271">
        <v>4.4519386160678298</v>
      </c>
      <c r="H271">
        <v>-8.7899040676377602</v>
      </c>
      <c r="I271">
        <v>8.6910420385606297</v>
      </c>
      <c r="J271">
        <v>-5.3109527878570901</v>
      </c>
      <c r="K271">
        <v>1891.6195427120799</v>
      </c>
      <c r="L271">
        <v>1723.4674549546201</v>
      </c>
      <c r="M271">
        <v>51.338948813198598</v>
      </c>
      <c r="N271">
        <v>0.87391849124596199</v>
      </c>
      <c r="O271">
        <v>5.5477564602506</v>
      </c>
      <c r="P271">
        <v>54.550202900879903</v>
      </c>
      <c r="Q271">
        <v>8.7971531772916001E-2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282</v>
      </c>
      <c r="E272">
        <v>29539.444656479998</v>
      </c>
      <c r="F272">
        <v>591.79999999999995</v>
      </c>
      <c r="G272">
        <v>12.7104429609149</v>
      </c>
      <c r="H272">
        <v>3.7062947926591798</v>
      </c>
      <c r="I272">
        <v>59.123351403269197</v>
      </c>
      <c r="J272">
        <v>11.652381360924201</v>
      </c>
      <c r="K272">
        <v>521.79474416074095</v>
      </c>
      <c r="L272">
        <v>460.03788987685903</v>
      </c>
      <c r="M272">
        <v>68.928938368668895</v>
      </c>
      <c r="N272">
        <v>1.7428513733656801</v>
      </c>
      <c r="O272">
        <v>6.1676241973639803</v>
      </c>
      <c r="P272">
        <v>76.078548051175204</v>
      </c>
      <c r="Q272">
        <v>2.4344871833707999E-2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546</v>
      </c>
      <c r="E273">
        <v>29536.114385254899</v>
      </c>
      <c r="F273">
        <v>1137.05</v>
      </c>
      <c r="G273">
        <v>39.870771332640899</v>
      </c>
      <c r="H273">
        <v>26.674330305456799</v>
      </c>
      <c r="I273">
        <v>70.569163179309299</v>
      </c>
      <c r="J273">
        <v>3.58964573631313</v>
      </c>
      <c r="K273">
        <v>903.23795698038896</v>
      </c>
      <c r="L273">
        <v>787.58691808943797</v>
      </c>
      <c r="M273">
        <v>80.883110681654003</v>
      </c>
      <c r="N273">
        <v>1.53768057608207</v>
      </c>
      <c r="O273">
        <v>5.7297392375005503</v>
      </c>
      <c r="P273">
        <v>88.253311258278103</v>
      </c>
      <c r="Q273">
        <v>7.3502805371168004E-2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206</v>
      </c>
      <c r="E274">
        <v>29507.276357250001</v>
      </c>
      <c r="F274">
        <v>1404.25</v>
      </c>
      <c r="G274">
        <v>-14.152883816922699</v>
      </c>
      <c r="H274">
        <v>-4.0848866481402002</v>
      </c>
      <c r="I274">
        <v>21.3579066191589</v>
      </c>
      <c r="J274">
        <v>-3.1626176973907398</v>
      </c>
      <c r="K274">
        <v>1353.5286436242</v>
      </c>
      <c r="L274">
        <v>1256.7675697905299</v>
      </c>
      <c r="M274">
        <v>70.678550897284595</v>
      </c>
      <c r="N274">
        <v>0.50247659391849497</v>
      </c>
      <c r="O274">
        <v>7.24230016022788</v>
      </c>
      <c r="P274">
        <v>39.9980060814515</v>
      </c>
      <c r="Q274">
        <v>3.338900976597E-2</v>
      </c>
    </row>
    <row r="275" spans="1:17" x14ac:dyDescent="0.3">
      <c r="A275" t="s">
        <v>651</v>
      </c>
      <c r="B275" t="s">
        <v>652</v>
      </c>
      <c r="C275" t="str">
        <f>IFERROR(VLOOKUP(Table1[[#This Row],[Ticker]],[1]!Table1[[Symbol]:[Industry]],2,FALSE),"-")</f>
        <v>-</v>
      </c>
      <c r="D275" t="s">
        <v>161</v>
      </c>
      <c r="E275">
        <v>29427.093069400002</v>
      </c>
      <c r="F275">
        <v>6798.35</v>
      </c>
      <c r="G275">
        <v>120.59405597896701</v>
      </c>
      <c r="H275">
        <v>-14.0468765922702</v>
      </c>
      <c r="I275">
        <v>99.627370965438104</v>
      </c>
      <c r="J275">
        <v>-3.5351848008839499</v>
      </c>
      <c r="K275">
        <v>6256.7635098951896</v>
      </c>
      <c r="L275">
        <v>4700.1929435246602</v>
      </c>
      <c r="M275">
        <v>55.718310623532901</v>
      </c>
      <c r="N275">
        <v>0.31120755759337199</v>
      </c>
      <c r="O275">
        <v>16.938668941728402</v>
      </c>
      <c r="P275">
        <v>179.76748971193399</v>
      </c>
      <c r="Q275">
        <v>6.7673947073984997E-2</v>
      </c>
    </row>
    <row r="276" spans="1:17" x14ac:dyDescent="0.3">
      <c r="A276" t="s">
        <v>653</v>
      </c>
      <c r="B276" t="s">
        <v>654</v>
      </c>
      <c r="C276" t="str">
        <f>IFERROR(VLOOKUP(Table1[[#This Row],[Ticker]],[1]!Table1[[Symbol]:[Industry]],2,FALSE),"-")</f>
        <v>-</v>
      </c>
      <c r="D276" t="s">
        <v>383</v>
      </c>
      <c r="E276">
        <v>29193.93354228</v>
      </c>
      <c r="F276">
        <v>6495.9</v>
      </c>
      <c r="G276">
        <v>-1.31456623018898</v>
      </c>
      <c r="H276">
        <v>-3.8974846373284202</v>
      </c>
      <c r="I276">
        <v>13.870421062687999</v>
      </c>
      <c r="J276">
        <v>-1.10750430377817</v>
      </c>
      <c r="K276">
        <v>6389.0689410086898</v>
      </c>
      <c r="L276">
        <v>5887.2176579584902</v>
      </c>
      <c r="M276">
        <v>58.125258893354498</v>
      </c>
      <c r="N276">
        <v>0.86571978873101296</v>
      </c>
      <c r="O276">
        <v>10.790652565464301</v>
      </c>
      <c r="P276">
        <v>34.968522096864596</v>
      </c>
      <c r="Q276">
        <v>-1.7161870599241999E-2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338</v>
      </c>
      <c r="E277">
        <v>29072.108873599998</v>
      </c>
      <c r="F277">
        <v>451.75</v>
      </c>
      <c r="G277">
        <v>21.7016376648631</v>
      </c>
      <c r="H277">
        <v>2.1992854468647902</v>
      </c>
      <c r="I277">
        <v>47.729507312382303</v>
      </c>
      <c r="J277">
        <v>-4.1615980447813898</v>
      </c>
      <c r="K277">
        <v>443.20923779754298</v>
      </c>
      <c r="L277">
        <v>376.41688647499802</v>
      </c>
      <c r="M277">
        <v>37.104519369562098</v>
      </c>
      <c r="N277">
        <v>0.641908105937537</v>
      </c>
      <c r="O277">
        <v>7.1389042612064202</v>
      </c>
      <c r="P277">
        <v>72.918660287081295</v>
      </c>
      <c r="Q277">
        <v>-5.1162626841749999E-2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173</v>
      </c>
      <c r="E278">
        <v>28958.808200070001</v>
      </c>
      <c r="F278">
        <v>8887.1</v>
      </c>
      <c r="G278">
        <v>25.4241659226136</v>
      </c>
      <c r="H278">
        <v>7.6511596061841702</v>
      </c>
      <c r="I278">
        <v>24.143181745048501</v>
      </c>
      <c r="J278">
        <v>-6.0621208811060701</v>
      </c>
      <c r="K278">
        <v>8267.1205325942392</v>
      </c>
      <c r="L278">
        <v>7203.1322413053003</v>
      </c>
      <c r="M278">
        <v>53.230538533516601</v>
      </c>
      <c r="N278">
        <v>1.4948736437110699</v>
      </c>
      <c r="O278">
        <v>6.8402516006346099</v>
      </c>
      <c r="P278">
        <v>54.022530329289403</v>
      </c>
      <c r="Q278">
        <v>2.2307949891042001E-2</v>
      </c>
    </row>
    <row r="279" spans="1:17" x14ac:dyDescent="0.3">
      <c r="A279" t="s">
        <v>659</v>
      </c>
      <c r="B279" t="s">
        <v>660</v>
      </c>
      <c r="C279" t="str">
        <f>IFERROR(VLOOKUP(Table1[[#This Row],[Ticker]],[1]!Table1[[Symbol]:[Industry]],2,FALSE),"-")</f>
        <v>-</v>
      </c>
      <c r="D279" t="s">
        <v>553</v>
      </c>
      <c r="E279">
        <v>28872.305</v>
      </c>
      <c r="F279">
        <v>1381.45</v>
      </c>
      <c r="G279">
        <v>83.0972289829743</v>
      </c>
      <c r="H279">
        <v>1.605164078636</v>
      </c>
      <c r="I279">
        <v>48.735523585680298</v>
      </c>
      <c r="J279">
        <v>-5.1741664646037702</v>
      </c>
      <c r="K279">
        <v>1309.1034669784699</v>
      </c>
      <c r="L279">
        <v>1069.8361773336701</v>
      </c>
      <c r="M279">
        <v>44.393074231219501</v>
      </c>
      <c r="N279">
        <v>0.459960794506729</v>
      </c>
      <c r="O279">
        <v>20.4821021390567</v>
      </c>
      <c r="P279">
        <v>118.93026941362901</v>
      </c>
      <c r="Q279">
        <v>7.8095755101766001E-2</v>
      </c>
    </row>
    <row r="280" spans="1:17" x14ac:dyDescent="0.3">
      <c r="A280" t="s">
        <v>661</v>
      </c>
      <c r="B280" t="s">
        <v>662</v>
      </c>
      <c r="C280" t="str">
        <f>IFERROR(VLOOKUP(Table1[[#This Row],[Ticker]],[1]!Table1[[Symbol]:[Industry]],2,FALSE),"-")</f>
        <v>-</v>
      </c>
      <c r="D280" t="s">
        <v>625</v>
      </c>
      <c r="E280">
        <v>28785.866010000002</v>
      </c>
      <c r="F280">
        <v>842.15</v>
      </c>
      <c r="G280">
        <v>-14.2404753081353</v>
      </c>
      <c r="H280">
        <v>-11.8834842128656</v>
      </c>
      <c r="I280">
        <v>-4.5033817104828904</v>
      </c>
      <c r="J280">
        <v>-4.3636040257984803</v>
      </c>
      <c r="K280">
        <v>858.87378201476599</v>
      </c>
      <c r="L280">
        <v>819.12669793731595</v>
      </c>
      <c r="M280">
        <v>41.221926530505797</v>
      </c>
      <c r="N280">
        <v>0.40725654675157802</v>
      </c>
      <c r="O280">
        <v>19.842070889983901</v>
      </c>
      <c r="P280">
        <v>18.612676056338</v>
      </c>
      <c r="Q280">
        <v>6.1995878953471001E-2</v>
      </c>
    </row>
    <row r="281" spans="1:17" x14ac:dyDescent="0.3">
      <c r="A281" t="s">
        <v>663</v>
      </c>
      <c r="B281" t="s">
        <v>664</v>
      </c>
      <c r="C281" t="str">
        <f>IFERROR(VLOOKUP(Table1[[#This Row],[Ticker]],[1]!Table1[[Symbol]:[Industry]],2,FALSE),"-")</f>
        <v>-</v>
      </c>
      <c r="D281" t="s">
        <v>261</v>
      </c>
      <c r="E281">
        <v>28601.41456872</v>
      </c>
      <c r="F281">
        <v>1502.9</v>
      </c>
      <c r="G281">
        <v>-0.31095881396244701</v>
      </c>
      <c r="H281">
        <v>-7.5628867930185697</v>
      </c>
      <c r="I281">
        <v>26.400547016187499</v>
      </c>
      <c r="J281">
        <v>-3.76954109387137</v>
      </c>
      <c r="K281">
        <v>1573.8702058757799</v>
      </c>
      <c r="L281">
        <v>1433.40884196705</v>
      </c>
      <c r="M281">
        <v>39.641875666641099</v>
      </c>
      <c r="N281">
        <v>0.44338069547265402</v>
      </c>
      <c r="O281">
        <v>22.506487457582001</v>
      </c>
      <c r="P281">
        <v>46.538611544461702</v>
      </c>
      <c r="Q281">
        <v>5.2313718933114997E-2</v>
      </c>
    </row>
    <row r="282" spans="1:17" x14ac:dyDescent="0.3">
      <c r="A282" t="s">
        <v>665</v>
      </c>
      <c r="B282" t="s">
        <v>666</v>
      </c>
      <c r="C282" t="str">
        <f>IFERROR(VLOOKUP(Table1[[#This Row],[Ticker]],[1]!Table1[[Symbol]:[Industry]],2,FALSE),"-")</f>
        <v>-</v>
      </c>
      <c r="D282" t="s">
        <v>54</v>
      </c>
      <c r="E282">
        <v>28344.1369275</v>
      </c>
      <c r="F282">
        <v>1582.5</v>
      </c>
      <c r="G282">
        <v>58.509591793749301</v>
      </c>
      <c r="H282">
        <v>-0.31983932962879102</v>
      </c>
      <c r="I282">
        <v>54.263510862961603</v>
      </c>
      <c r="J282">
        <v>0.20744022252866601</v>
      </c>
      <c r="K282">
        <v>1421.576111864</v>
      </c>
      <c r="L282">
        <v>1130.7361322988199</v>
      </c>
      <c r="M282">
        <v>66.193445399712104</v>
      </c>
      <c r="N282">
        <v>0.83704095742534201</v>
      </c>
      <c r="O282">
        <v>3.5703001579778699</v>
      </c>
      <c r="P282">
        <v>118.516984258492</v>
      </c>
      <c r="Q282">
        <v>4.4949029461101998E-2</v>
      </c>
    </row>
    <row r="283" spans="1:17" x14ac:dyDescent="0.3">
      <c r="A283" t="s">
        <v>667</v>
      </c>
      <c r="B283" t="s">
        <v>668</v>
      </c>
      <c r="C283" t="str">
        <f>IFERROR(VLOOKUP(Table1[[#This Row],[Ticker]],[1]!Table1[[Symbol]:[Industry]],2,FALSE),"-")</f>
        <v>-</v>
      </c>
      <c r="D283" t="s">
        <v>282</v>
      </c>
      <c r="E283">
        <v>28325.994133119999</v>
      </c>
      <c r="F283">
        <v>573.79999999999995</v>
      </c>
      <c r="G283">
        <v>120.455390005946</v>
      </c>
      <c r="H283">
        <v>13.9868154389787</v>
      </c>
      <c r="I283">
        <v>85.150271743314406</v>
      </c>
      <c r="J283">
        <v>2.5059347894969899</v>
      </c>
      <c r="K283">
        <v>481.31372568717399</v>
      </c>
      <c r="L283">
        <v>377.6784294098</v>
      </c>
      <c r="M283">
        <v>82.975127635888597</v>
      </c>
      <c r="N283">
        <v>1.23623916703798</v>
      </c>
      <c r="O283">
        <v>0.81910073196236299</v>
      </c>
      <c r="P283">
        <v>156.16071428571399</v>
      </c>
      <c r="Q283">
        <v>0.23534286382865999</v>
      </c>
    </row>
    <row r="284" spans="1:17" x14ac:dyDescent="0.3">
      <c r="A284" t="s">
        <v>669</v>
      </c>
      <c r="B284" t="s">
        <v>670</v>
      </c>
      <c r="C284" t="str">
        <f>IFERROR(VLOOKUP(Table1[[#This Row],[Ticker]],[1]!Table1[[Symbol]:[Industry]],2,FALSE),"-")</f>
        <v>-</v>
      </c>
      <c r="D284" t="s">
        <v>261</v>
      </c>
      <c r="E284">
        <v>28286.757108040001</v>
      </c>
      <c r="F284">
        <v>3760.6</v>
      </c>
      <c r="G284">
        <v>-7.5726426784760097</v>
      </c>
      <c r="H284">
        <v>-6.9464318480885199</v>
      </c>
      <c r="I284">
        <v>30.824911332289101</v>
      </c>
      <c r="J284">
        <v>-1.8229397494677799</v>
      </c>
      <c r="K284">
        <v>3873.8036467511101</v>
      </c>
      <c r="L284">
        <v>3606.6942662781398</v>
      </c>
      <c r="M284">
        <v>48.444563323679198</v>
      </c>
      <c r="N284">
        <v>0.63801607951085404</v>
      </c>
      <c r="O284">
        <v>28.115194383874901</v>
      </c>
      <c r="P284">
        <v>48.964151317092401</v>
      </c>
      <c r="Q284">
        <v>8.3164286987897004E-2</v>
      </c>
    </row>
    <row r="285" spans="1:17" x14ac:dyDescent="0.3">
      <c r="A285" t="s">
        <v>671</v>
      </c>
      <c r="B285" t="s">
        <v>672</v>
      </c>
      <c r="C285" t="str">
        <f>IFERROR(VLOOKUP(Table1[[#This Row],[Ticker]],[1]!Table1[[Symbol]:[Industry]],2,FALSE),"-")</f>
        <v>-</v>
      </c>
      <c r="D285" t="s">
        <v>673</v>
      </c>
      <c r="E285">
        <v>28173.205022159898</v>
      </c>
      <c r="F285">
        <v>293.2</v>
      </c>
      <c r="G285">
        <v>20.516690830777399</v>
      </c>
      <c r="H285">
        <v>-4.3527395828806297</v>
      </c>
      <c r="I285">
        <v>10.1642860620892</v>
      </c>
      <c r="J285">
        <v>-3.8650367766381502</v>
      </c>
      <c r="K285">
        <v>297.19650464877299</v>
      </c>
      <c r="L285">
        <v>279.59408109231998</v>
      </c>
      <c r="M285">
        <v>47.505833123674797</v>
      </c>
      <c r="N285">
        <v>0.61216517104647195</v>
      </c>
      <c r="O285">
        <v>31.070941336971298</v>
      </c>
      <c r="P285">
        <v>87.948717948717899</v>
      </c>
      <c r="Q285">
        <v>8.0662214504045995E-2</v>
      </c>
    </row>
    <row r="286" spans="1:17" x14ac:dyDescent="0.3">
      <c r="A286" t="s">
        <v>674</v>
      </c>
      <c r="B286" t="s">
        <v>675</v>
      </c>
      <c r="C286" t="str">
        <f>IFERROR(VLOOKUP(Table1[[#This Row],[Ticker]],[1]!Table1[[Symbol]:[Industry]],2,FALSE),"-")</f>
        <v>-</v>
      </c>
      <c r="D286" t="s">
        <v>449</v>
      </c>
      <c r="E286">
        <v>28148.445</v>
      </c>
      <c r="F286">
        <v>801.95</v>
      </c>
      <c r="G286">
        <v>109.52733814003901</v>
      </c>
      <c r="H286">
        <v>6.4089571216991397</v>
      </c>
      <c r="I286">
        <v>105.836727893923</v>
      </c>
      <c r="J286">
        <v>-3.60655948123354</v>
      </c>
      <c r="K286">
        <v>797.32079406098705</v>
      </c>
      <c r="L286">
        <v>634.34532959109004</v>
      </c>
      <c r="M286">
        <v>43.661491295483302</v>
      </c>
      <c r="N286">
        <v>0.68760736299143799</v>
      </c>
      <c r="O286">
        <v>20.9551717688135</v>
      </c>
      <c r="P286">
        <v>186.41071428571399</v>
      </c>
      <c r="Q286">
        <v>0.117628025582697</v>
      </c>
    </row>
    <row r="287" spans="1:17" x14ac:dyDescent="0.3">
      <c r="A287" t="s">
        <v>676</v>
      </c>
      <c r="B287" t="s">
        <v>677</v>
      </c>
      <c r="C287" t="str">
        <f>IFERROR(VLOOKUP(Table1[[#This Row],[Ticker]],[1]!Table1[[Symbol]:[Industry]],2,FALSE),"-")</f>
        <v>-</v>
      </c>
      <c r="D287" t="s">
        <v>279</v>
      </c>
      <c r="E287">
        <v>28146.298674999998</v>
      </c>
      <c r="F287">
        <v>3381.8</v>
      </c>
      <c r="G287">
        <v>24.5992135092452</v>
      </c>
      <c r="H287">
        <v>1.20007588718655</v>
      </c>
      <c r="I287">
        <v>52.820996283331702</v>
      </c>
      <c r="J287">
        <v>-2.46939139291834</v>
      </c>
      <c r="K287">
        <v>3186.5297680645399</v>
      </c>
      <c r="L287">
        <v>2754.23782038219</v>
      </c>
      <c r="M287">
        <v>53.972673031646302</v>
      </c>
      <c r="N287">
        <v>0.65722511464732802</v>
      </c>
      <c r="O287">
        <v>2.2946359926666098</v>
      </c>
      <c r="P287">
        <v>73.987755312033698</v>
      </c>
      <c r="Q287">
        <v>-4.7241350983900997E-2</v>
      </c>
    </row>
    <row r="288" spans="1:17" hidden="1" x14ac:dyDescent="0.3">
      <c r="A288" t="s">
        <v>678</v>
      </c>
      <c r="B288" t="s">
        <v>679</v>
      </c>
      <c r="C288" t="str">
        <f>IFERROR(VLOOKUP(Table1[[#This Row],[Ticker]],[1]!Table1[[Symbol]:[Industry]],2,FALSE),"-")</f>
        <v>-</v>
      </c>
      <c r="D288" t="s">
        <v>54</v>
      </c>
      <c r="E288">
        <v>27876.609232859999</v>
      </c>
      <c r="F288">
        <v>6093.55</v>
      </c>
      <c r="G288">
        <v>31.950162818539098</v>
      </c>
      <c r="H288">
        <v>0.23417778566906799</v>
      </c>
      <c r="I288">
        <v>27.537552355205499</v>
      </c>
      <c r="J288">
        <v>-2.9320913138132498</v>
      </c>
      <c r="K288">
        <v>5665.1617286508499</v>
      </c>
      <c r="L288">
        <v>4858.29296501507</v>
      </c>
      <c r="M288">
        <v>53.784369351141102</v>
      </c>
      <c r="N288">
        <v>1.31603937358439</v>
      </c>
      <c r="O288">
        <v>5.8685002994969899</v>
      </c>
      <c r="P288">
        <v>60.272225144660702</v>
      </c>
      <c r="Q288">
        <v>-6.2551384380768002E-2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-</v>
      </c>
      <c r="D289" t="s">
        <v>543</v>
      </c>
      <c r="E289">
        <v>27425.698054249999</v>
      </c>
      <c r="F289">
        <v>846.5</v>
      </c>
      <c r="G289">
        <v>6.5378011196742696</v>
      </c>
      <c r="H289">
        <v>6.51687381308352</v>
      </c>
      <c r="I289">
        <v>-2.6574548901480299</v>
      </c>
      <c r="J289">
        <v>-1.5411904038109201</v>
      </c>
      <c r="K289">
        <v>797.87163319586102</v>
      </c>
      <c r="L289">
        <v>744.07962078161097</v>
      </c>
      <c r="M289">
        <v>67.054382173547296</v>
      </c>
      <c r="N289">
        <v>0.499866771184661</v>
      </c>
      <c r="O289">
        <v>4.3000590667454199</v>
      </c>
      <c r="P289">
        <v>39.261330920457297</v>
      </c>
      <c r="Q289">
        <v>-2.051645774504E-2</v>
      </c>
    </row>
    <row r="290" spans="1:17" hidden="1" x14ac:dyDescent="0.3">
      <c r="A290" t="s">
        <v>682</v>
      </c>
      <c r="B290" t="s">
        <v>683</v>
      </c>
      <c r="C290" t="str">
        <f>IFERROR(VLOOKUP(Table1[[#This Row],[Ticker]],[1]!Table1[[Symbol]:[Industry]],2,FALSE),"-")</f>
        <v>-</v>
      </c>
      <c r="D290" t="s">
        <v>118</v>
      </c>
      <c r="E290">
        <v>27399.265465929999</v>
      </c>
      <c r="F290">
        <v>1229.3</v>
      </c>
      <c r="G290">
        <v>-20.475686114788399</v>
      </c>
      <c r="H290">
        <v>-6.1059022994248302</v>
      </c>
      <c r="I290">
        <v>-3.8233316444788099</v>
      </c>
      <c r="J290">
        <v>-4.6606670363574496</v>
      </c>
      <c r="K290">
        <v>1229.4570510625399</v>
      </c>
      <c r="L290">
        <v>1134.0302387214399</v>
      </c>
      <c r="M290">
        <v>34.859445647422298</v>
      </c>
      <c r="N290">
        <v>0.29623786059995399</v>
      </c>
      <c r="O290">
        <v>13.885951354429301</v>
      </c>
      <c r="P290">
        <v>28.058753060055199</v>
      </c>
      <c r="Q290">
        <v>-6.1118517968470003E-2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Row],[Ticker]],[1]!Table1[[Symbol]:[Industry]],2,FALSE),"-")</f>
        <v>-</v>
      </c>
      <c r="D291" t="s">
        <v>261</v>
      </c>
      <c r="E291">
        <v>27342.304</v>
      </c>
      <c r="F291">
        <v>2469.5</v>
      </c>
      <c r="G291">
        <v>-8.6357737551799598</v>
      </c>
      <c r="H291">
        <v>-3.3786223663707</v>
      </c>
      <c r="I291">
        <v>14.1259436619906</v>
      </c>
      <c r="J291">
        <v>-2.3272199098419999</v>
      </c>
      <c r="K291">
        <v>2494.7337784987399</v>
      </c>
      <c r="L291">
        <v>2365.5531320949299</v>
      </c>
      <c r="M291">
        <v>53.946356549524701</v>
      </c>
      <c r="N291">
        <v>0.87429677026062103</v>
      </c>
      <c r="O291">
        <v>19.862320307754601</v>
      </c>
      <c r="P291">
        <v>31.692619453924902</v>
      </c>
      <c r="Q291">
        <v>4.8251096315754999E-2</v>
      </c>
    </row>
    <row r="292" spans="1:17" x14ac:dyDescent="0.3">
      <c r="A292" t="s">
        <v>686</v>
      </c>
      <c r="B292" t="s">
        <v>687</v>
      </c>
      <c r="C292" t="str">
        <f>IFERROR(VLOOKUP(Table1[[#This Row],[Ticker]],[1]!Table1[[Symbol]:[Industry]],2,FALSE),"-")</f>
        <v>-</v>
      </c>
      <c r="D292" t="s">
        <v>54</v>
      </c>
      <c r="E292">
        <v>27257.199119270001</v>
      </c>
      <c r="F292">
        <v>505.55</v>
      </c>
      <c r="G292">
        <v>3.922509942334</v>
      </c>
      <c r="H292">
        <v>14.1129779028306</v>
      </c>
      <c r="I292">
        <v>10.9293336778314</v>
      </c>
      <c r="J292">
        <v>1.22759557273625</v>
      </c>
      <c r="K292">
        <v>459.060638422544</v>
      </c>
      <c r="L292">
        <v>430.23479414046102</v>
      </c>
      <c r="M292">
        <v>78.346944880142104</v>
      </c>
      <c r="N292">
        <v>1.3436986466862799</v>
      </c>
      <c r="O292">
        <v>2.4626644248837799</v>
      </c>
      <c r="P292">
        <v>44.690898683457299</v>
      </c>
      <c r="Q292">
        <v>-6.9576763484675994E-2</v>
      </c>
    </row>
    <row r="293" spans="1:17" x14ac:dyDescent="0.3">
      <c r="A293" t="s">
        <v>688</v>
      </c>
      <c r="B293" t="s">
        <v>689</v>
      </c>
      <c r="C293" t="str">
        <f>IFERROR(VLOOKUP(Table1[[#This Row],[Ticker]],[1]!Table1[[Symbol]:[Industry]],2,FALSE),"-")</f>
        <v>-</v>
      </c>
      <c r="D293" t="s">
        <v>251</v>
      </c>
      <c r="E293">
        <v>27218.07611288</v>
      </c>
      <c r="F293">
        <v>2034.8</v>
      </c>
      <c r="G293">
        <v>41.797189015441397</v>
      </c>
      <c r="H293">
        <v>15.7771903150472</v>
      </c>
      <c r="I293">
        <v>18.213156696910701</v>
      </c>
      <c r="J293">
        <v>-1.38788212740713</v>
      </c>
      <c r="K293">
        <v>1824.3112646875099</v>
      </c>
      <c r="L293">
        <v>1663.92724315492</v>
      </c>
      <c r="M293">
        <v>79.167876741681994</v>
      </c>
      <c r="N293">
        <v>2.2441440259661398</v>
      </c>
      <c r="O293">
        <v>1.68075486534302</v>
      </c>
      <c r="P293">
        <v>78.295728368017507</v>
      </c>
      <c r="Q293">
        <v>9.1487979799899005E-2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Row],[Ticker]],[1]!Table1[[Symbol]:[Industry]],2,FALSE),"-")</f>
        <v>-</v>
      </c>
      <c r="D294" t="s">
        <v>553</v>
      </c>
      <c r="E294">
        <v>27023.2880198399</v>
      </c>
      <c r="F294">
        <v>5308.8</v>
      </c>
      <c r="G294">
        <v>176.172654782851</v>
      </c>
      <c r="H294">
        <v>14.5704755221093</v>
      </c>
      <c r="I294">
        <v>50.083401585500802</v>
      </c>
      <c r="J294">
        <v>-4.3710685494011496</v>
      </c>
      <c r="K294">
        <v>4651.1381066219801</v>
      </c>
      <c r="L294">
        <v>3767.7522501793901</v>
      </c>
      <c r="M294">
        <v>68.497003435743395</v>
      </c>
      <c r="N294">
        <v>0.70886206059144297</v>
      </c>
      <c r="O294">
        <v>2.13607594936708</v>
      </c>
      <c r="P294">
        <v>211.915393654524</v>
      </c>
      <c r="Q294">
        <v>0.137087287414174</v>
      </c>
    </row>
    <row r="295" spans="1:17" hidden="1" x14ac:dyDescent="0.3">
      <c r="A295" t="s">
        <v>692</v>
      </c>
      <c r="B295" t="s">
        <v>693</v>
      </c>
      <c r="C295" t="str">
        <f>IFERROR(VLOOKUP(Table1[[#This Row],[Ticker]],[1]!Table1[[Symbol]:[Industry]],2,FALSE),"-")</f>
        <v>-</v>
      </c>
      <c r="D295" t="s">
        <v>694</v>
      </c>
      <c r="E295">
        <v>26956.45956888</v>
      </c>
      <c r="F295">
        <v>1185.3</v>
      </c>
      <c r="G295">
        <v>146.64449071272099</v>
      </c>
      <c r="H295">
        <v>0.91131538182610805</v>
      </c>
      <c r="I295">
        <v>88.460935038252103</v>
      </c>
      <c r="J295">
        <v>-2.35293004245522</v>
      </c>
      <c r="K295">
        <v>1156.76915247529</v>
      </c>
      <c r="M295">
        <v>54.434324733074398</v>
      </c>
      <c r="N295">
        <v>0.40370897866867</v>
      </c>
      <c r="O295">
        <v>22.3276807559267</v>
      </c>
      <c r="P295">
        <v>222.09239130434699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261</v>
      </c>
      <c r="E296">
        <v>26933.307862770002</v>
      </c>
      <c r="F296">
        <v>5447.9</v>
      </c>
      <c r="G296">
        <v>-21.3863041988497</v>
      </c>
      <c r="H296">
        <v>-2.6299901030072599</v>
      </c>
      <c r="I296">
        <v>17.8502513239645</v>
      </c>
      <c r="J296">
        <v>6.3744447926210503E-3</v>
      </c>
      <c r="K296">
        <v>5467.2917360636902</v>
      </c>
      <c r="L296">
        <v>5261.47405362265</v>
      </c>
      <c r="M296">
        <v>67.352010016166702</v>
      </c>
      <c r="N296">
        <v>0.83033302025253197</v>
      </c>
      <c r="O296">
        <v>34.914370674938901</v>
      </c>
      <c r="P296">
        <v>35.368368741458497</v>
      </c>
      <c r="Q296">
        <v>5.7633148771419999E-2</v>
      </c>
    </row>
    <row r="297" spans="1:17" hidden="1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54</v>
      </c>
      <c r="E297">
        <v>26896.403385545</v>
      </c>
      <c r="F297">
        <v>1422.35</v>
      </c>
      <c r="G297">
        <v>-21.6903438670975</v>
      </c>
      <c r="H297">
        <v>6.7763866143073104</v>
      </c>
      <c r="I297">
        <v>-10.6189039664379</v>
      </c>
      <c r="J297">
        <v>4.47563783821531E-2</v>
      </c>
      <c r="M297">
        <v>61.020720000044797</v>
      </c>
      <c r="O297">
        <v>2.9282525398108801</v>
      </c>
      <c r="P297">
        <v>16.110204081632599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161</v>
      </c>
      <c r="E298">
        <v>26843.669012859998</v>
      </c>
      <c r="F298">
        <v>1053.7</v>
      </c>
      <c r="G298">
        <v>-26.264328293843601</v>
      </c>
      <c r="H298">
        <v>-5.6484671121027104</v>
      </c>
      <c r="I298">
        <v>-19.255383210115099</v>
      </c>
      <c r="J298">
        <v>-5.5291707223091402</v>
      </c>
      <c r="K298">
        <v>1068.2513810360399</v>
      </c>
      <c r="L298">
        <v>1060.1305288656199</v>
      </c>
      <c r="M298">
        <v>45.947727544059497</v>
      </c>
      <c r="N298">
        <v>0.77836867325201398</v>
      </c>
      <c r="O298">
        <v>28.0250545696118</v>
      </c>
      <c r="P298">
        <v>12.936763129689099</v>
      </c>
      <c r="Q298">
        <v>7.5207561206769996E-3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338</v>
      </c>
      <c r="E299">
        <v>26660.211997049999</v>
      </c>
      <c r="F299">
        <v>2101.35</v>
      </c>
      <c r="G299">
        <v>2.6639270686919398</v>
      </c>
      <c r="H299">
        <v>-3.5478457463288899</v>
      </c>
      <c r="I299">
        <v>51.557901385177999</v>
      </c>
      <c r="J299">
        <v>-7.5880505253641601</v>
      </c>
      <c r="K299">
        <v>2046.6064012869699</v>
      </c>
      <c r="L299">
        <v>1730.74941019781</v>
      </c>
      <c r="M299">
        <v>38.029223795119798</v>
      </c>
      <c r="N299">
        <v>0.55983485742717698</v>
      </c>
      <c r="O299">
        <v>8.5016774930401802</v>
      </c>
      <c r="P299">
        <v>77.164657280161805</v>
      </c>
      <c r="Q299">
        <v>-6.1577133040234003E-2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438</v>
      </c>
      <c r="E300">
        <v>26580.288240000002</v>
      </c>
      <c r="F300">
        <v>3792.2</v>
      </c>
      <c r="G300">
        <v>15.466586601371301</v>
      </c>
      <c r="H300">
        <v>1.36517265314994</v>
      </c>
      <c r="I300">
        <v>30.062343736009499</v>
      </c>
      <c r="J300">
        <v>1.8197532135952801</v>
      </c>
      <c r="K300">
        <v>3617.09701541403</v>
      </c>
      <c r="L300">
        <v>3293.3504752916201</v>
      </c>
      <c r="M300">
        <v>60.712228334088003</v>
      </c>
      <c r="N300">
        <v>1.1065672839204499</v>
      </c>
      <c r="O300">
        <v>4.9127155740731103</v>
      </c>
      <c r="P300">
        <v>51.074636973886001</v>
      </c>
      <c r="Q300">
        <v>0.11231337004217699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279</v>
      </c>
      <c r="E301">
        <v>26549.210431200001</v>
      </c>
      <c r="F301">
        <v>1307.2</v>
      </c>
      <c r="G301">
        <v>-6.5192999155200895E-2</v>
      </c>
      <c r="H301">
        <v>8.2166253711715793</v>
      </c>
      <c r="I301">
        <v>-5.2027721040506103</v>
      </c>
      <c r="J301">
        <v>2.7330489065480799</v>
      </c>
      <c r="K301">
        <v>1266.80107450637</v>
      </c>
      <c r="L301">
        <v>1215.6402385430599</v>
      </c>
      <c r="M301">
        <v>49.311286960657597</v>
      </c>
      <c r="N301">
        <v>1.2659064352095799</v>
      </c>
      <c r="O301">
        <v>10.533965728274101</v>
      </c>
      <c r="P301">
        <v>33.394560946987099</v>
      </c>
      <c r="Q301">
        <v>0.108241253920694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57</v>
      </c>
      <c r="E302">
        <v>26183.9927037899</v>
      </c>
      <c r="F302">
        <v>197.53</v>
      </c>
      <c r="G302">
        <v>96.731401979013597</v>
      </c>
      <c r="H302">
        <v>3.47048510985451</v>
      </c>
      <c r="I302">
        <v>60.391424445637</v>
      </c>
      <c r="J302">
        <v>-3.0345800734137298</v>
      </c>
      <c r="K302">
        <v>181.26669866110001</v>
      </c>
      <c r="L302">
        <v>148.43916351843299</v>
      </c>
      <c r="M302">
        <v>58.311654884492299</v>
      </c>
      <c r="N302">
        <v>0.72035846548365301</v>
      </c>
      <c r="O302">
        <v>6.3129651192223903</v>
      </c>
      <c r="P302">
        <v>140.01215066828601</v>
      </c>
      <c r="Q302">
        <v>8.6922820655332994E-2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522</v>
      </c>
      <c r="E303">
        <v>25816.642719020001</v>
      </c>
      <c r="F303">
        <v>1410.55</v>
      </c>
      <c r="G303">
        <v>91.606230018174898</v>
      </c>
      <c r="H303">
        <v>-18.000927773986799</v>
      </c>
      <c r="I303">
        <v>64.843497706002296</v>
      </c>
      <c r="J303">
        <v>-5.9801458540018002</v>
      </c>
      <c r="K303">
        <v>1486.0127163544901</v>
      </c>
      <c r="L303">
        <v>1193.1774436170699</v>
      </c>
      <c r="M303">
        <v>29.8745490446451</v>
      </c>
      <c r="N303">
        <v>0.336212204002378</v>
      </c>
      <c r="O303">
        <v>25.904788912126399</v>
      </c>
      <c r="P303">
        <v>135.484140233722</v>
      </c>
      <c r="Q303">
        <v>7.1181831022185005E-2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713</v>
      </c>
      <c r="E304">
        <v>25719.193811975001</v>
      </c>
      <c r="F304">
        <v>2539.15</v>
      </c>
      <c r="G304">
        <v>51.876922174389897</v>
      </c>
      <c r="H304">
        <v>25.237568114154801</v>
      </c>
      <c r="I304">
        <v>66.605638538640605</v>
      </c>
      <c r="J304">
        <v>-3.87895597346732</v>
      </c>
      <c r="K304">
        <v>2190.1454924118302</v>
      </c>
      <c r="L304">
        <v>1805.97769791065</v>
      </c>
      <c r="M304">
        <v>72.453647118741301</v>
      </c>
      <c r="N304">
        <v>1.1468815413472599</v>
      </c>
      <c r="O304">
        <v>5.8070614181911102</v>
      </c>
      <c r="P304">
        <v>103.11575073994</v>
      </c>
      <c r="Q304">
        <v>0.102868617558888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Row],[Ticker]],[1]!Table1[[Symbol]:[Industry]],2,FALSE),"-")</f>
        <v>-</v>
      </c>
      <c r="D305" t="s">
        <v>282</v>
      </c>
      <c r="E305">
        <v>25613.324133679998</v>
      </c>
      <c r="F305">
        <v>258.95</v>
      </c>
      <c r="G305">
        <v>48.330854656257799</v>
      </c>
      <c r="H305">
        <v>-3.6621134579732302</v>
      </c>
      <c r="I305">
        <v>19.917766325127701</v>
      </c>
      <c r="J305">
        <v>-6.5031825941389503</v>
      </c>
      <c r="K305">
        <v>252.922861558356</v>
      </c>
      <c r="L305">
        <v>212.36235812682401</v>
      </c>
      <c r="M305">
        <v>44.811942653037903</v>
      </c>
      <c r="N305">
        <v>0.538881514422202</v>
      </c>
      <c r="O305">
        <v>9.82815215292527</v>
      </c>
      <c r="P305">
        <v>95.581570996978797</v>
      </c>
      <c r="Q305">
        <v>6.2488249250434003E-2</v>
      </c>
    </row>
    <row r="306" spans="1:17" hidden="1" x14ac:dyDescent="0.3">
      <c r="A306" t="s">
        <v>716</v>
      </c>
      <c r="B306" t="s">
        <v>717</v>
      </c>
      <c r="C306" t="str">
        <f>IFERROR(VLOOKUP(Table1[[#This Row],[Ticker]],[1]!Table1[[Symbol]:[Industry]],2,FALSE),"-")</f>
        <v>-</v>
      </c>
      <c r="D306" t="s">
        <v>412</v>
      </c>
      <c r="E306">
        <v>25582.918187499999</v>
      </c>
      <c r="F306">
        <v>1681.65</v>
      </c>
      <c r="G306">
        <v>254.98622169346001</v>
      </c>
      <c r="H306">
        <v>5.3308652393945799</v>
      </c>
      <c r="I306">
        <v>151.15223364347199</v>
      </c>
      <c r="J306">
        <v>-6.3745087979766097</v>
      </c>
      <c r="K306">
        <v>1402.0113947586201</v>
      </c>
      <c r="L306">
        <v>1018.96503828245</v>
      </c>
      <c r="M306">
        <v>82.705186395898394</v>
      </c>
      <c r="N306">
        <v>0.44007117525623402</v>
      </c>
      <c r="O306">
        <v>8.8216929801088195</v>
      </c>
      <c r="P306">
        <v>336.79220779220702</v>
      </c>
    </row>
    <row r="307" spans="1:17" x14ac:dyDescent="0.3">
      <c r="A307" t="s">
        <v>718</v>
      </c>
      <c r="B307" t="s">
        <v>719</v>
      </c>
      <c r="C307" t="str">
        <f>IFERROR(VLOOKUP(Table1[[#This Row],[Ticker]],[1]!Table1[[Symbol]:[Industry]],2,FALSE),"-")</f>
        <v>-</v>
      </c>
      <c r="D307" t="s">
        <v>46</v>
      </c>
      <c r="E307">
        <v>25535.30235025</v>
      </c>
      <c r="F307">
        <v>993.25</v>
      </c>
      <c r="G307">
        <v>19.0523574063273</v>
      </c>
      <c r="H307">
        <v>14.0603081905896</v>
      </c>
      <c r="I307">
        <v>28.743020209075599</v>
      </c>
      <c r="J307">
        <v>-4.9212384183825799</v>
      </c>
      <c r="K307">
        <v>891.18894068652105</v>
      </c>
      <c r="L307">
        <v>776.05738274488499</v>
      </c>
      <c r="M307">
        <v>68.569305033082401</v>
      </c>
      <c r="N307">
        <v>1.49526124281312</v>
      </c>
      <c r="O307">
        <v>4.70677070224012</v>
      </c>
      <c r="P307">
        <v>80.574493227888297</v>
      </c>
      <c r="Q307">
        <v>9.2389402353879005E-2</v>
      </c>
    </row>
    <row r="308" spans="1:17" x14ac:dyDescent="0.3">
      <c r="A308" t="s">
        <v>720</v>
      </c>
      <c r="B308" t="s">
        <v>721</v>
      </c>
      <c r="C308" t="str">
        <f>IFERROR(VLOOKUP(Table1[[#This Row],[Ticker]],[1]!Table1[[Symbol]:[Industry]],2,FALSE),"-")</f>
        <v>-</v>
      </c>
      <c r="D308" t="s">
        <v>89</v>
      </c>
      <c r="E308">
        <v>25172.998197299999</v>
      </c>
      <c r="F308">
        <v>311.39999999999998</v>
      </c>
      <c r="G308">
        <v>-31.933760487679201</v>
      </c>
      <c r="H308">
        <v>1.4388676163668701</v>
      </c>
      <c r="I308">
        <v>5.12548628827399</v>
      </c>
      <c r="J308">
        <v>-1.02317284583942</v>
      </c>
      <c r="K308">
        <v>294.96721608948098</v>
      </c>
      <c r="L308">
        <v>293.50744777233899</v>
      </c>
      <c r="M308">
        <v>62.182252867355999</v>
      </c>
      <c r="N308">
        <v>1.07545992625523</v>
      </c>
      <c r="O308">
        <v>14.7398843930635</v>
      </c>
      <c r="P308">
        <v>23.645026801667601</v>
      </c>
      <c r="Q308">
        <v>-9.5212952477538998E-2</v>
      </c>
    </row>
    <row r="309" spans="1:17" x14ac:dyDescent="0.3">
      <c r="A309" t="s">
        <v>722</v>
      </c>
      <c r="B309" t="s">
        <v>723</v>
      </c>
      <c r="C309" t="str">
        <f>IFERROR(VLOOKUP(Table1[[#This Row],[Ticker]],[1]!Table1[[Symbol]:[Industry]],2,FALSE),"-")</f>
        <v>-</v>
      </c>
      <c r="D309" t="s">
        <v>412</v>
      </c>
      <c r="E309">
        <v>25109.251400220001</v>
      </c>
      <c r="F309">
        <v>1119.0999999999999</v>
      </c>
      <c r="G309">
        <v>-22.111939728135098</v>
      </c>
      <c r="H309">
        <v>2.6191878744201902</v>
      </c>
      <c r="I309">
        <v>20.734047673860498</v>
      </c>
      <c r="J309">
        <v>-2.7623764605782202</v>
      </c>
      <c r="K309">
        <v>1003.48417782115</v>
      </c>
      <c r="L309">
        <v>942.22457581445099</v>
      </c>
      <c r="M309">
        <v>71.345870219738302</v>
      </c>
      <c r="N309">
        <v>0.62464901709946996</v>
      </c>
      <c r="O309">
        <v>0.52720936466803503</v>
      </c>
      <c r="P309">
        <v>51.9277762693456</v>
      </c>
      <c r="Q309">
        <v>-6.3156168515817998E-2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Row],[Ticker]],[1]!Table1[[Symbol]:[Industry]],2,FALSE),"-")</f>
        <v>-</v>
      </c>
      <c r="D310" t="s">
        <v>412</v>
      </c>
      <c r="E310">
        <v>24789.884390114999</v>
      </c>
      <c r="F310">
        <v>6959.55</v>
      </c>
      <c r="G310">
        <v>140.053949454421</v>
      </c>
      <c r="H310">
        <v>5.4383941094638502</v>
      </c>
      <c r="I310">
        <v>67.4252560409398</v>
      </c>
      <c r="J310">
        <v>2.0024528765362799</v>
      </c>
      <c r="K310">
        <v>6101.4286949321304</v>
      </c>
      <c r="L310">
        <v>4738.3331072955998</v>
      </c>
      <c r="M310">
        <v>71.918228935162603</v>
      </c>
      <c r="N310">
        <v>0.89995371870614205</v>
      </c>
      <c r="O310">
        <v>1.3283904850169801</v>
      </c>
      <c r="P310">
        <v>231.40714285714199</v>
      </c>
    </row>
    <row r="311" spans="1:17" hidden="1" x14ac:dyDescent="0.3">
      <c r="A311" t="s">
        <v>726</v>
      </c>
      <c r="B311" t="s">
        <v>727</v>
      </c>
      <c r="C311" t="str">
        <f>IFERROR(VLOOKUP(Table1[[#This Row],[Ticker]],[1]!Table1[[Symbol]:[Industry]],2,FALSE),"-")</f>
        <v>-</v>
      </c>
      <c r="D311" t="s">
        <v>127</v>
      </c>
      <c r="E311">
        <v>24632.151920879998</v>
      </c>
      <c r="F311">
        <v>405.3</v>
      </c>
      <c r="G311">
        <v>31.733014014133001</v>
      </c>
      <c r="H311">
        <v>-10.871457527867101</v>
      </c>
      <c r="I311">
        <v>-6.3172561148988002</v>
      </c>
      <c r="J311">
        <v>-4.3569670789323904</v>
      </c>
      <c r="K311">
        <v>422.12273144829101</v>
      </c>
      <c r="L311">
        <v>404.58003247566</v>
      </c>
      <c r="M311">
        <v>50.306837627749502</v>
      </c>
      <c r="N311">
        <v>0.20724802707732201</v>
      </c>
      <c r="O311">
        <v>42.450037009622498</v>
      </c>
      <c r="P311">
        <v>74.210186976144399</v>
      </c>
      <c r="Q311">
        <v>4.1281438693536003E-2</v>
      </c>
    </row>
    <row r="312" spans="1:17" x14ac:dyDescent="0.3">
      <c r="A312" t="s">
        <v>728</v>
      </c>
      <c r="B312" t="s">
        <v>729</v>
      </c>
      <c r="C312" t="str">
        <f>IFERROR(VLOOKUP(Table1[[#This Row],[Ticker]],[1]!Table1[[Symbol]:[Industry]],2,FALSE),"-")</f>
        <v>-</v>
      </c>
      <c r="D312" t="s">
        <v>166</v>
      </c>
      <c r="E312">
        <v>24293.743076024999</v>
      </c>
      <c r="F312">
        <v>764.25</v>
      </c>
      <c r="G312">
        <v>68.125339936177497</v>
      </c>
      <c r="H312">
        <v>2.8439192592310198</v>
      </c>
      <c r="I312">
        <v>50.476088691699701</v>
      </c>
      <c r="J312">
        <v>-1.50587636914932</v>
      </c>
      <c r="K312">
        <v>696.68020119378298</v>
      </c>
      <c r="L312">
        <v>568.12325207736603</v>
      </c>
      <c r="M312">
        <v>63.6153357601777</v>
      </c>
      <c r="N312">
        <v>0.56193784279797199</v>
      </c>
      <c r="O312">
        <v>10.4285246974157</v>
      </c>
      <c r="P312">
        <v>144.95192307692301</v>
      </c>
      <c r="Q312">
        <v>0.17113954198734199</v>
      </c>
    </row>
    <row r="313" spans="1:17" x14ac:dyDescent="0.3">
      <c r="A313" t="s">
        <v>730</v>
      </c>
      <c r="B313" t="s">
        <v>731</v>
      </c>
      <c r="C313" t="str">
        <f>IFERROR(VLOOKUP(Table1[[#This Row],[Ticker]],[1]!Table1[[Symbol]:[Industry]],2,FALSE),"-")</f>
        <v>-</v>
      </c>
      <c r="D313" t="s">
        <v>127</v>
      </c>
      <c r="E313">
        <v>24222.719957040001</v>
      </c>
      <c r="F313">
        <v>871.2</v>
      </c>
      <c r="G313">
        <v>70.808367252295199</v>
      </c>
      <c r="H313">
        <v>8.2918652624578399</v>
      </c>
      <c r="I313">
        <v>44.789922089720299</v>
      </c>
      <c r="J313">
        <v>-0.51452361402393298</v>
      </c>
      <c r="K313">
        <v>757.22688026959997</v>
      </c>
      <c r="L313">
        <v>645.36876601405504</v>
      </c>
      <c r="M313">
        <v>76.070014340731205</v>
      </c>
      <c r="N313">
        <v>0.82719356154812795</v>
      </c>
      <c r="O313">
        <v>0.895316804407708</v>
      </c>
      <c r="P313">
        <v>107.32984293193699</v>
      </c>
      <c r="Q313">
        <v>8.5085857487303004E-2</v>
      </c>
    </row>
    <row r="314" spans="1:17" x14ac:dyDescent="0.3">
      <c r="A314" t="s">
        <v>732</v>
      </c>
      <c r="B314" t="s">
        <v>733</v>
      </c>
      <c r="C314" t="str">
        <f>IFERROR(VLOOKUP(Table1[[#This Row],[Ticker]],[1]!Table1[[Symbol]:[Industry]],2,FALSE),"-")</f>
        <v>-</v>
      </c>
      <c r="D314" t="s">
        <v>206</v>
      </c>
      <c r="E314">
        <v>24201.04927078</v>
      </c>
      <c r="F314">
        <v>2046.65</v>
      </c>
      <c r="G314">
        <v>12.0824701553086</v>
      </c>
      <c r="H314">
        <v>2.7760590915023</v>
      </c>
      <c r="I314">
        <v>4.4252651417677704</v>
      </c>
      <c r="J314">
        <v>8.2517019579665105E-2</v>
      </c>
      <c r="K314">
        <v>1956.97551175849</v>
      </c>
      <c r="L314">
        <v>1820.85003258453</v>
      </c>
      <c r="M314">
        <v>76.720633189576006</v>
      </c>
      <c r="N314">
        <v>1.0705884209968899</v>
      </c>
      <c r="O314">
        <v>18.649989006425098</v>
      </c>
      <c r="P314">
        <v>83.828086405892094</v>
      </c>
      <c r="Q314">
        <v>0.228668455715793</v>
      </c>
    </row>
    <row r="315" spans="1:17" x14ac:dyDescent="0.3">
      <c r="A315" t="s">
        <v>734</v>
      </c>
      <c r="B315" t="s">
        <v>735</v>
      </c>
      <c r="C315" t="str">
        <f>IFERROR(VLOOKUP(Table1[[#This Row],[Ticker]],[1]!Table1[[Symbol]:[Industry]],2,FALSE),"-")</f>
        <v>-</v>
      </c>
      <c r="D315" t="s">
        <v>190</v>
      </c>
      <c r="E315">
        <v>23787.15161216</v>
      </c>
      <c r="F315">
        <v>421.6</v>
      </c>
      <c r="G315">
        <v>24.069965786888201</v>
      </c>
      <c r="H315">
        <v>25.868999272096499</v>
      </c>
      <c r="I315">
        <v>10.2259962892127</v>
      </c>
      <c r="J315">
        <v>-9.2156147593874298</v>
      </c>
      <c r="K315">
        <v>371.502959361303</v>
      </c>
      <c r="L315">
        <v>331.88470871096399</v>
      </c>
      <c r="M315">
        <v>50.552799750821997</v>
      </c>
      <c r="N315">
        <v>2.4272429208682902</v>
      </c>
      <c r="O315">
        <v>11.4089184060721</v>
      </c>
      <c r="P315">
        <v>65.658153241650297</v>
      </c>
      <c r="Q315">
        <v>1.1651274483187E-2</v>
      </c>
    </row>
    <row r="316" spans="1:17" x14ac:dyDescent="0.3">
      <c r="A316" t="s">
        <v>736</v>
      </c>
      <c r="B316" t="s">
        <v>737</v>
      </c>
      <c r="C316" t="str">
        <f>IFERROR(VLOOKUP(Table1[[#This Row],[Ticker]],[1]!Table1[[Symbol]:[Industry]],2,FALSE),"-")</f>
        <v>-</v>
      </c>
      <c r="D316" t="s">
        <v>291</v>
      </c>
      <c r="E316">
        <v>23770.09255782</v>
      </c>
      <c r="F316">
        <v>380.1</v>
      </c>
      <c r="G316">
        <v>32.0017031620322</v>
      </c>
      <c r="H316">
        <v>-7.3846721284603998</v>
      </c>
      <c r="I316">
        <v>-16.7846093990029</v>
      </c>
      <c r="J316">
        <v>-4.6800042923730301</v>
      </c>
      <c r="K316">
        <v>397.19225735257999</v>
      </c>
      <c r="L316">
        <v>378.51825372301403</v>
      </c>
      <c r="M316">
        <v>46.0166466510776</v>
      </c>
      <c r="N316">
        <v>0.89782854899801101</v>
      </c>
      <c r="O316">
        <v>32.123125493291198</v>
      </c>
      <c r="P316">
        <v>84.918511311116504</v>
      </c>
      <c r="Q316">
        <v>0.14501130519696301</v>
      </c>
    </row>
    <row r="317" spans="1:17" x14ac:dyDescent="0.3">
      <c r="A317" t="s">
        <v>738</v>
      </c>
      <c r="B317" t="s">
        <v>739</v>
      </c>
      <c r="C317" t="str">
        <f>IFERROR(VLOOKUP(Table1[[#This Row],[Ticker]],[1]!Table1[[Symbol]:[Industry]],2,FALSE),"-")</f>
        <v>-</v>
      </c>
      <c r="D317" t="s">
        <v>54</v>
      </c>
      <c r="E317">
        <v>23749.739457299998</v>
      </c>
      <c r="F317">
        <v>1208.25</v>
      </c>
      <c r="G317">
        <v>29.7845134096819</v>
      </c>
      <c r="H317">
        <v>4.1632840399710096</v>
      </c>
      <c r="I317">
        <v>16.148359609240998</v>
      </c>
      <c r="J317">
        <v>2.8453937458689098</v>
      </c>
      <c r="K317">
        <v>1102.7928057398599</v>
      </c>
      <c r="L317">
        <v>973.30396007220702</v>
      </c>
      <c r="M317">
        <v>63.003413700279303</v>
      </c>
      <c r="N317">
        <v>1.29430478751894</v>
      </c>
      <c r="O317">
        <v>6.34802400165528</v>
      </c>
      <c r="P317">
        <v>70.861910485752603</v>
      </c>
      <c r="Q317">
        <v>3.1360752208345999E-2</v>
      </c>
    </row>
    <row r="318" spans="1:17" x14ac:dyDescent="0.3">
      <c r="A318" t="s">
        <v>740</v>
      </c>
      <c r="B318" t="s">
        <v>741</v>
      </c>
      <c r="C318" t="str">
        <f>IFERROR(VLOOKUP(Table1[[#This Row],[Ticker]],[1]!Table1[[Symbol]:[Industry]],2,FALSE),"-")</f>
        <v>-</v>
      </c>
      <c r="D318" t="s">
        <v>742</v>
      </c>
      <c r="E318">
        <v>23737.930900079999</v>
      </c>
      <c r="F318">
        <v>559.20000000000005</v>
      </c>
      <c r="G318">
        <v>39.397687524606397</v>
      </c>
      <c r="H318">
        <v>-13.826313902992901</v>
      </c>
      <c r="I318">
        <v>65.995312505376205</v>
      </c>
      <c r="J318">
        <v>-7.6778998140170804</v>
      </c>
      <c r="K318">
        <v>569.60282218665304</v>
      </c>
      <c r="L318">
        <v>482.65794441260903</v>
      </c>
      <c r="M318">
        <v>59.2897608710174</v>
      </c>
      <c r="N318">
        <v>0.63902877771635103</v>
      </c>
      <c r="O318">
        <v>33.780400572246002</v>
      </c>
      <c r="P318">
        <v>109.5952023988</v>
      </c>
      <c r="Q318">
        <v>0.24966347099934999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258</v>
      </c>
      <c r="E319">
        <v>23472.782264400001</v>
      </c>
      <c r="F319">
        <v>2133.6</v>
      </c>
      <c r="G319">
        <v>-4.0849800166527004</v>
      </c>
      <c r="H319">
        <v>21.4317119692913</v>
      </c>
      <c r="I319">
        <v>-2.79654429487739</v>
      </c>
      <c r="J319">
        <v>3.5579978082389498</v>
      </c>
      <c r="K319">
        <v>1912.26917365291</v>
      </c>
      <c r="L319">
        <v>1852.41333471796</v>
      </c>
      <c r="M319">
        <v>78.363364034914497</v>
      </c>
      <c r="N319">
        <v>0.69352369620100496</v>
      </c>
      <c r="O319">
        <v>15.248875140607399</v>
      </c>
      <c r="P319">
        <v>38.356786200635497</v>
      </c>
      <c r="Q319">
        <v>6.8272693765671993E-2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161</v>
      </c>
      <c r="E320">
        <v>23440.494869574999</v>
      </c>
      <c r="F320">
        <v>7961.65</v>
      </c>
      <c r="G320">
        <v>-18.586629338341002</v>
      </c>
      <c r="H320">
        <v>-2.8695976650664901</v>
      </c>
      <c r="I320">
        <v>17.533753123290801</v>
      </c>
      <c r="J320">
        <v>-1.82068595576626</v>
      </c>
      <c r="K320">
        <v>7565.4244256029497</v>
      </c>
      <c r="L320">
        <v>6890.3004205524603</v>
      </c>
      <c r="M320">
        <v>53.604934449495303</v>
      </c>
      <c r="N320">
        <v>0.93583407137225505</v>
      </c>
      <c r="O320">
        <v>2.1823365759610001</v>
      </c>
      <c r="P320">
        <v>53.852768679285298</v>
      </c>
      <c r="Q320">
        <v>-8.9838417142642998E-2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749</v>
      </c>
      <c r="E321">
        <v>23105.990455499999</v>
      </c>
      <c r="F321">
        <v>1450.85</v>
      </c>
      <c r="G321">
        <v>-21.4722207366375</v>
      </c>
      <c r="H321">
        <v>-2.1925402724140399</v>
      </c>
      <c r="I321">
        <v>5.4140456383385098</v>
      </c>
      <c r="J321">
        <v>-4.1124538746318402</v>
      </c>
      <c r="K321">
        <v>1396.2412325166499</v>
      </c>
      <c r="L321">
        <v>1331.36152681251</v>
      </c>
      <c r="M321">
        <v>66.145711479724895</v>
      </c>
      <c r="N321">
        <v>1.0440195393863001</v>
      </c>
      <c r="O321">
        <v>6.4892993762277298</v>
      </c>
      <c r="P321">
        <v>30.666006214256701</v>
      </c>
      <c r="Q321">
        <v>-6.2281653940000004E-6</v>
      </c>
    </row>
    <row r="322" spans="1:17" x14ac:dyDescent="0.3">
      <c r="A322" t="s">
        <v>750</v>
      </c>
      <c r="B322" t="s">
        <v>751</v>
      </c>
      <c r="C322" t="str">
        <f>IFERROR(VLOOKUP(Table1[[#This Row],[Ticker]],[1]!Table1[[Symbol]:[Industry]],2,FALSE),"-")</f>
        <v>-</v>
      </c>
      <c r="D322" t="s">
        <v>46</v>
      </c>
      <c r="E322">
        <v>23037.932316449998</v>
      </c>
      <c r="F322">
        <v>244.95</v>
      </c>
      <c r="G322">
        <v>40.2923441424402</v>
      </c>
      <c r="H322">
        <v>-17.514035680227401</v>
      </c>
      <c r="I322">
        <v>16.9935499883548</v>
      </c>
      <c r="J322">
        <v>-7.3985293995130101</v>
      </c>
      <c r="K322">
        <v>265.11735068267501</v>
      </c>
      <c r="L322">
        <v>234.51789777302301</v>
      </c>
      <c r="M322">
        <v>38.816310415896702</v>
      </c>
      <c r="N322">
        <v>0.28484272706864899</v>
      </c>
      <c r="O322">
        <v>43.539497856705403</v>
      </c>
      <c r="P322">
        <v>92.495088408644307</v>
      </c>
      <c r="Q322">
        <v>0.16686675923105501</v>
      </c>
    </row>
    <row r="323" spans="1:17" hidden="1" x14ac:dyDescent="0.3">
      <c r="A323" t="s">
        <v>752</v>
      </c>
      <c r="B323" t="s">
        <v>753</v>
      </c>
      <c r="C323" t="str">
        <f>IFERROR(VLOOKUP(Table1[[#This Row],[Ticker]],[1]!Table1[[Symbol]:[Industry]],2,FALSE),"-")</f>
        <v>-</v>
      </c>
      <c r="D323" t="s">
        <v>754</v>
      </c>
      <c r="E323">
        <v>23025.673136879999</v>
      </c>
      <c r="F323">
        <v>97.88</v>
      </c>
      <c r="G323">
        <v>63.423165296027598</v>
      </c>
      <c r="H323">
        <v>-9.5750762375499594</v>
      </c>
      <c r="I323">
        <v>13.5036609121477</v>
      </c>
      <c r="J323">
        <v>-3.3109397281489801</v>
      </c>
      <c r="K323">
        <v>99.443578603435498</v>
      </c>
      <c r="L323">
        <v>85.496949674927905</v>
      </c>
      <c r="M323">
        <v>50.681017208567297</v>
      </c>
      <c r="N323">
        <v>0.912702134753134</v>
      </c>
      <c r="O323">
        <v>8.9088680016346604</v>
      </c>
      <c r="P323">
        <v>93.438735177865595</v>
      </c>
      <c r="Q323">
        <v>2.0612820630179999E-2</v>
      </c>
    </row>
    <row r="324" spans="1:17" x14ac:dyDescent="0.3">
      <c r="A324" t="s">
        <v>755</v>
      </c>
      <c r="B324" t="s">
        <v>756</v>
      </c>
      <c r="C324" t="str">
        <f>IFERROR(VLOOKUP(Table1[[#This Row],[Ticker]],[1]!Table1[[Symbol]:[Industry]],2,FALSE),"-")</f>
        <v>-</v>
      </c>
      <c r="D324" t="s">
        <v>493</v>
      </c>
      <c r="E324">
        <v>22907.777487097999</v>
      </c>
      <c r="F324">
        <v>189.91</v>
      </c>
      <c r="G324">
        <v>-36.2074185533357</v>
      </c>
      <c r="H324">
        <v>3.17658464773164</v>
      </c>
      <c r="I324">
        <v>13.1788820809622</v>
      </c>
      <c r="J324">
        <v>-1.1103836104888201</v>
      </c>
      <c r="K324">
        <v>176.697058065401</v>
      </c>
      <c r="L324">
        <v>172.69528837708</v>
      </c>
      <c r="M324">
        <v>70.153311768304505</v>
      </c>
      <c r="N324">
        <v>0.87454928127419496</v>
      </c>
      <c r="O324">
        <v>17.424042967721501</v>
      </c>
      <c r="P324">
        <v>33.504393673110698</v>
      </c>
      <c r="Q324">
        <v>4.5308953128730997E-2</v>
      </c>
    </row>
    <row r="325" spans="1:17" x14ac:dyDescent="0.3">
      <c r="A325" t="s">
        <v>757</v>
      </c>
      <c r="B325" t="s">
        <v>758</v>
      </c>
      <c r="C325" t="str">
        <f>IFERROR(VLOOKUP(Table1[[#This Row],[Ticker]],[1]!Table1[[Symbol]:[Industry]],2,FALSE),"-")</f>
        <v>-</v>
      </c>
      <c r="D325" t="s">
        <v>261</v>
      </c>
      <c r="E325">
        <v>22788.804388199998</v>
      </c>
      <c r="F325">
        <v>720.75</v>
      </c>
      <c r="G325">
        <v>13.339923639355201</v>
      </c>
      <c r="H325">
        <v>11.6056267392148</v>
      </c>
      <c r="I325">
        <v>8.8045194423402806E-2</v>
      </c>
      <c r="J325">
        <v>0.93669981218076803</v>
      </c>
      <c r="K325">
        <v>686.02090484524695</v>
      </c>
      <c r="L325">
        <v>633.733857006981</v>
      </c>
      <c r="M325">
        <v>63.4244521981622</v>
      </c>
      <c r="N325">
        <v>0.60821960471569803</v>
      </c>
      <c r="O325">
        <v>10.849809226500099</v>
      </c>
      <c r="P325">
        <v>54.402313624678598</v>
      </c>
      <c r="Q325">
        <v>0.113919256665667</v>
      </c>
    </row>
    <row r="326" spans="1:17" x14ac:dyDescent="0.3">
      <c r="A326" t="s">
        <v>759</v>
      </c>
      <c r="B326" t="s">
        <v>760</v>
      </c>
      <c r="C326" t="str">
        <f>IFERROR(VLOOKUP(Table1[[#This Row],[Ticker]],[1]!Table1[[Symbol]:[Industry]],2,FALSE),"-")</f>
        <v>-</v>
      </c>
      <c r="D326" t="s">
        <v>438</v>
      </c>
      <c r="E326">
        <v>22572.0785314799</v>
      </c>
      <c r="F326">
        <v>709.2</v>
      </c>
      <c r="G326">
        <v>76.9562368745366</v>
      </c>
      <c r="H326">
        <v>5.4170376229365598</v>
      </c>
      <c r="I326">
        <v>66.089013605580803</v>
      </c>
      <c r="J326">
        <v>-3.0544668269175799</v>
      </c>
      <c r="K326">
        <v>643.05652153887002</v>
      </c>
      <c r="L326">
        <v>532.652376745423</v>
      </c>
      <c r="M326">
        <v>59.218749648978203</v>
      </c>
      <c r="N326">
        <v>0.80249281075480905</v>
      </c>
      <c r="O326">
        <v>2.0868584320360801</v>
      </c>
      <c r="P326">
        <v>115.85755592756</v>
      </c>
      <c r="Q326">
        <v>0.172204965068672</v>
      </c>
    </row>
    <row r="327" spans="1:17" x14ac:dyDescent="0.3">
      <c r="A327" t="s">
        <v>761</v>
      </c>
      <c r="B327" t="s">
        <v>762</v>
      </c>
      <c r="C327" t="str">
        <f>IFERROR(VLOOKUP(Table1[[#This Row],[Ticker]],[1]!Table1[[Symbol]:[Industry]],2,FALSE),"-")</f>
        <v>-</v>
      </c>
      <c r="D327" t="s">
        <v>223</v>
      </c>
      <c r="E327">
        <v>22430.564668160001</v>
      </c>
      <c r="F327">
        <v>1380.8</v>
      </c>
      <c r="G327">
        <v>87.075456150767494</v>
      </c>
      <c r="H327">
        <v>6.5399022822006403</v>
      </c>
      <c r="I327">
        <v>23.616667091309999</v>
      </c>
      <c r="J327">
        <v>-4.5763140178130399</v>
      </c>
      <c r="K327">
        <v>1305.79121204322</v>
      </c>
      <c r="L327">
        <v>1098.34401181103</v>
      </c>
      <c r="M327">
        <v>59.533854980128098</v>
      </c>
      <c r="N327">
        <v>0.584092992956466</v>
      </c>
      <c r="O327">
        <v>4.9391657010428602</v>
      </c>
      <c r="P327">
        <v>129.65488565488499</v>
      </c>
      <c r="Q327">
        <v>0.16520627643763999</v>
      </c>
    </row>
    <row r="328" spans="1:17" x14ac:dyDescent="0.3">
      <c r="A328" t="s">
        <v>763</v>
      </c>
      <c r="B328" t="s">
        <v>764</v>
      </c>
      <c r="C328" t="str">
        <f>IFERROR(VLOOKUP(Table1[[#This Row],[Ticker]],[1]!Table1[[Symbol]:[Industry]],2,FALSE),"-")</f>
        <v>-</v>
      </c>
      <c r="D328" t="s">
        <v>765</v>
      </c>
      <c r="E328">
        <v>22162.860759325002</v>
      </c>
      <c r="F328">
        <v>1580.15</v>
      </c>
      <c r="G328">
        <v>14.8895252859795</v>
      </c>
      <c r="H328">
        <v>-5.6715536313456498</v>
      </c>
      <c r="I328">
        <v>39.3446339172961</v>
      </c>
      <c r="J328">
        <v>-7.7730536360597497</v>
      </c>
      <c r="K328">
        <v>1512.1163193643499</v>
      </c>
      <c r="L328">
        <v>1295.7462468813501</v>
      </c>
      <c r="M328">
        <v>45.821410553392099</v>
      </c>
      <c r="N328">
        <v>0.29456705849367798</v>
      </c>
      <c r="O328">
        <v>8.53399993671486</v>
      </c>
      <c r="P328">
        <v>59.909932702524898</v>
      </c>
      <c r="Q328">
        <v>4.2519868187900003E-2</v>
      </c>
    </row>
    <row r="329" spans="1:17" x14ac:dyDescent="0.3">
      <c r="A329" t="s">
        <v>766</v>
      </c>
      <c r="B329" t="s">
        <v>767</v>
      </c>
      <c r="C329" t="str">
        <f>IFERROR(VLOOKUP(Table1[[#This Row],[Ticker]],[1]!Table1[[Symbol]:[Industry]],2,FALSE),"-")</f>
        <v>-</v>
      </c>
      <c r="D329" t="s">
        <v>543</v>
      </c>
      <c r="E329">
        <v>22122.110405464999</v>
      </c>
      <c r="F329">
        <v>521.45000000000005</v>
      </c>
      <c r="G329">
        <v>-34.741781956157503</v>
      </c>
      <c r="H329">
        <v>10.2543158852056</v>
      </c>
      <c r="I329">
        <v>24.473861787181502</v>
      </c>
      <c r="J329">
        <v>-1.2734735405992501</v>
      </c>
      <c r="K329">
        <v>459.455469807329</v>
      </c>
      <c r="L329">
        <v>474.16622469681698</v>
      </c>
      <c r="M329">
        <v>84.928897645530597</v>
      </c>
      <c r="N329">
        <v>1.2346780393792101</v>
      </c>
      <c r="O329">
        <v>31.368792941867898</v>
      </c>
      <c r="P329">
        <v>71.371762850006505</v>
      </c>
      <c r="Q329">
        <v>6.5215690486280994E-2</v>
      </c>
    </row>
    <row r="330" spans="1:17" x14ac:dyDescent="0.3">
      <c r="A330" t="s">
        <v>768</v>
      </c>
      <c r="B330" t="s">
        <v>769</v>
      </c>
      <c r="C330" t="str">
        <f>IFERROR(VLOOKUP(Table1[[#This Row],[Ticker]],[1]!Table1[[Symbol]:[Industry]],2,FALSE),"-")</f>
        <v>-</v>
      </c>
      <c r="D330" t="s">
        <v>279</v>
      </c>
      <c r="E330">
        <v>22101.674074725001</v>
      </c>
      <c r="F330">
        <v>552.35</v>
      </c>
      <c r="G330">
        <v>5.9400819232503999</v>
      </c>
      <c r="H330">
        <v>16.822664503126902</v>
      </c>
      <c r="I330">
        <v>23.195947607179299</v>
      </c>
      <c r="J330">
        <v>1.1692703665205399</v>
      </c>
      <c r="K330">
        <v>474.499440007266</v>
      </c>
      <c r="L330">
        <v>422.26270655768298</v>
      </c>
      <c r="M330">
        <v>84.664164451154093</v>
      </c>
      <c r="N330">
        <v>1.30556497070345</v>
      </c>
      <c r="O330">
        <v>5.00588395039376</v>
      </c>
      <c r="P330">
        <v>57.814285714285703</v>
      </c>
      <c r="Q330">
        <v>9.4775920435077002E-2</v>
      </c>
    </row>
    <row r="331" spans="1:17" x14ac:dyDescent="0.3">
      <c r="A331" t="s">
        <v>770</v>
      </c>
      <c r="B331" t="s">
        <v>771</v>
      </c>
      <c r="C331" t="str">
        <f>IFERROR(VLOOKUP(Table1[[#This Row],[Ticker]],[1]!Table1[[Symbol]:[Industry]],2,FALSE),"-")</f>
        <v>-</v>
      </c>
      <c r="D331" t="s">
        <v>543</v>
      </c>
      <c r="E331">
        <v>22098.827294775001</v>
      </c>
      <c r="F331">
        <v>2451.75</v>
      </c>
      <c r="G331">
        <v>13.2650890996646</v>
      </c>
      <c r="H331">
        <v>8.4715889103062292</v>
      </c>
      <c r="I331">
        <v>-14.5892533808052</v>
      </c>
      <c r="J331">
        <v>-6.9504716290934603</v>
      </c>
      <c r="K331">
        <v>2422.8689893942101</v>
      </c>
      <c r="L331">
        <v>2498.6952008604799</v>
      </c>
      <c r="M331">
        <v>47.544692904384199</v>
      </c>
      <c r="N331">
        <v>0.48468880063861502</v>
      </c>
      <c r="O331">
        <v>58.906903232384998</v>
      </c>
      <c r="P331">
        <v>43.797653958944203</v>
      </c>
      <c r="Q331">
        <v>6.4633311676272995E-2</v>
      </c>
    </row>
    <row r="332" spans="1:17" x14ac:dyDescent="0.3">
      <c r="A332" t="s">
        <v>772</v>
      </c>
      <c r="B332" t="s">
        <v>773</v>
      </c>
      <c r="C332" t="str">
        <f>IFERROR(VLOOKUP(Table1[[#This Row],[Ticker]],[1]!Table1[[Symbol]:[Industry]],2,FALSE),"-")</f>
        <v>-</v>
      </c>
      <c r="D332" t="s">
        <v>135</v>
      </c>
      <c r="E332">
        <v>22081.014282504999</v>
      </c>
      <c r="F332">
        <v>645.85</v>
      </c>
      <c r="G332">
        <v>164.648652559026</v>
      </c>
      <c r="H332">
        <v>18.244495953200701</v>
      </c>
      <c r="I332">
        <v>110.119370381631</v>
      </c>
      <c r="J332">
        <v>-4.5401882734489502E-2</v>
      </c>
      <c r="K332">
        <v>553.84141480856897</v>
      </c>
      <c r="L332">
        <v>415.40929370620398</v>
      </c>
      <c r="M332">
        <v>77.320949308091002</v>
      </c>
      <c r="N332">
        <v>0.71592506928279498</v>
      </c>
      <c r="O332">
        <v>2.19091120229155</v>
      </c>
      <c r="P332">
        <v>207.47441085455799</v>
      </c>
      <c r="Q332">
        <v>0.244347425793142</v>
      </c>
    </row>
    <row r="333" spans="1:17" x14ac:dyDescent="0.3">
      <c r="A333" t="s">
        <v>774</v>
      </c>
      <c r="B333" t="s">
        <v>775</v>
      </c>
      <c r="C333" t="str">
        <f>IFERROR(VLOOKUP(Table1[[#This Row],[Ticker]],[1]!Table1[[Symbol]:[Industry]],2,FALSE),"-")</f>
        <v>-</v>
      </c>
      <c r="D333" t="s">
        <v>118</v>
      </c>
      <c r="E333">
        <v>21979.799671299999</v>
      </c>
      <c r="F333">
        <v>877.85</v>
      </c>
      <c r="G333">
        <v>52.959119185790897</v>
      </c>
      <c r="H333">
        <v>-3.01828590492075</v>
      </c>
      <c r="I333">
        <v>59.184628597137703</v>
      </c>
      <c r="J333">
        <v>-2.57813752792315</v>
      </c>
      <c r="K333">
        <v>794.55028155413504</v>
      </c>
      <c r="L333">
        <v>644.65708456877098</v>
      </c>
      <c r="M333">
        <v>60.977831182297798</v>
      </c>
      <c r="N333">
        <v>1.03761701268301</v>
      </c>
      <c r="O333">
        <v>2.7225608019593301</v>
      </c>
      <c r="P333">
        <v>94.991115059973296</v>
      </c>
    </row>
    <row r="334" spans="1:17" x14ac:dyDescent="0.3">
      <c r="A334" t="s">
        <v>776</v>
      </c>
      <c r="B334" t="s">
        <v>777</v>
      </c>
      <c r="C334" t="str">
        <f>IFERROR(VLOOKUP(Table1[[#This Row],[Ticker]],[1]!Table1[[Symbol]:[Industry]],2,FALSE),"-")</f>
        <v>-</v>
      </c>
      <c r="D334" t="s">
        <v>51</v>
      </c>
      <c r="E334">
        <v>21947.427179999999</v>
      </c>
      <c r="F334">
        <v>750.4</v>
      </c>
      <c r="G334">
        <v>-18.516470999393501</v>
      </c>
      <c r="H334">
        <v>1.4261665416023599</v>
      </c>
      <c r="I334">
        <v>7.7676943529198104</v>
      </c>
      <c r="J334">
        <v>-4.58677893191481</v>
      </c>
      <c r="K334">
        <v>748.21094192789496</v>
      </c>
      <c r="L334">
        <v>734.44787631424504</v>
      </c>
      <c r="M334">
        <v>55.361859679522802</v>
      </c>
      <c r="N334">
        <v>1.32436251282455</v>
      </c>
      <c r="O334">
        <v>14.972014925373101</v>
      </c>
      <c r="P334">
        <v>25.0562453128905</v>
      </c>
    </row>
    <row r="335" spans="1:17" x14ac:dyDescent="0.3">
      <c r="A335" t="s">
        <v>778</v>
      </c>
      <c r="B335" t="s">
        <v>779</v>
      </c>
      <c r="C335" t="str">
        <f>IFERROR(VLOOKUP(Table1[[#This Row],[Ticker]],[1]!Table1[[Symbol]:[Industry]],2,FALSE),"-")</f>
        <v>-</v>
      </c>
      <c r="D335" t="s">
        <v>673</v>
      </c>
      <c r="E335">
        <v>21901.330417575002</v>
      </c>
      <c r="F335">
        <v>1279.25</v>
      </c>
      <c r="G335">
        <v>21.396150256640102</v>
      </c>
      <c r="H335">
        <v>-4.5133598847473202</v>
      </c>
      <c r="I335">
        <v>74.841102745881898</v>
      </c>
      <c r="J335">
        <v>-7.8882517707105899</v>
      </c>
      <c r="K335">
        <v>1281.0673834034601</v>
      </c>
      <c r="L335">
        <v>1090.1167968592999</v>
      </c>
      <c r="M335">
        <v>45.688432454087</v>
      </c>
      <c r="N335">
        <v>0.45143105602705302</v>
      </c>
      <c r="O335">
        <v>16.865350791479301</v>
      </c>
      <c r="P335">
        <v>96.429942418426094</v>
      </c>
      <c r="Q335">
        <v>0.10623663077533101</v>
      </c>
    </row>
    <row r="336" spans="1:17" x14ac:dyDescent="0.3">
      <c r="A336" t="s">
        <v>780</v>
      </c>
      <c r="B336" t="s">
        <v>781</v>
      </c>
      <c r="C336" t="str">
        <f>IFERROR(VLOOKUP(Table1[[#This Row],[Ticker]],[1]!Table1[[Symbol]:[Industry]],2,FALSE),"-")</f>
        <v>-</v>
      </c>
      <c r="D336" t="s">
        <v>535</v>
      </c>
      <c r="E336">
        <v>21765.562883675</v>
      </c>
      <c r="F336">
        <v>1423.15</v>
      </c>
      <c r="G336">
        <v>4.2658490218388696</v>
      </c>
      <c r="H336">
        <v>-8.0795175015230303</v>
      </c>
      <c r="I336">
        <v>53.330822961498598</v>
      </c>
      <c r="J336">
        <v>-3.51065101141146</v>
      </c>
      <c r="K336">
        <v>1455.33097441071</v>
      </c>
      <c r="L336">
        <v>1262.33374318294</v>
      </c>
      <c r="M336">
        <v>49.383396477408603</v>
      </c>
      <c r="N336">
        <v>0.95202910839534405</v>
      </c>
      <c r="O336">
        <v>19.453325369778302</v>
      </c>
      <c r="P336">
        <v>71.206015037594</v>
      </c>
      <c r="Q336">
        <v>0.11427519322768701</v>
      </c>
    </row>
    <row r="337" spans="1:17" x14ac:dyDescent="0.3">
      <c r="A337" t="s">
        <v>782</v>
      </c>
      <c r="B337" t="s">
        <v>783</v>
      </c>
      <c r="C337" t="str">
        <f>IFERROR(VLOOKUP(Table1[[#This Row],[Ticker]],[1]!Table1[[Symbol]:[Industry]],2,FALSE),"-")</f>
        <v>-</v>
      </c>
      <c r="D337" t="s">
        <v>54</v>
      </c>
      <c r="E337">
        <v>21752.84729772</v>
      </c>
      <c r="F337">
        <v>2079.3000000000002</v>
      </c>
      <c r="G337">
        <v>77.362850522802802</v>
      </c>
      <c r="H337">
        <v>28.3217817538087</v>
      </c>
      <c r="I337">
        <v>36.1621993672806</v>
      </c>
      <c r="J337">
        <v>4.5863877309012704</v>
      </c>
      <c r="K337">
        <v>1699.0281652674901</v>
      </c>
      <c r="L337">
        <v>1499.3333049656901</v>
      </c>
      <c r="M337">
        <v>89.412329706862494</v>
      </c>
      <c r="N337">
        <v>2.2490164757643201</v>
      </c>
      <c r="O337">
        <v>2.8591352859135202</v>
      </c>
      <c r="P337">
        <v>116.887451757588</v>
      </c>
    </row>
    <row r="338" spans="1:17" x14ac:dyDescent="0.3">
      <c r="A338" t="s">
        <v>784</v>
      </c>
      <c r="B338" t="s">
        <v>785</v>
      </c>
      <c r="C338" t="str">
        <f>IFERROR(VLOOKUP(Table1[[#This Row],[Ticker]],[1]!Table1[[Symbol]:[Industry]],2,FALSE),"-")</f>
        <v>-</v>
      </c>
      <c r="D338" t="s">
        <v>673</v>
      </c>
      <c r="E338">
        <v>21730.591236863998</v>
      </c>
      <c r="F338">
        <v>150.72</v>
      </c>
      <c r="G338">
        <v>79.0002905362565</v>
      </c>
      <c r="H338">
        <v>0.35223032174118502</v>
      </c>
      <c r="I338">
        <v>64.802815569689002</v>
      </c>
      <c r="J338">
        <v>-6.8033666794927399</v>
      </c>
      <c r="K338">
        <v>137.11789253088699</v>
      </c>
      <c r="L338">
        <v>110.27282276357001</v>
      </c>
      <c r="M338">
        <v>52.945735743862897</v>
      </c>
      <c r="N338">
        <v>0.76546868417525604</v>
      </c>
      <c r="O338">
        <v>6.59501061571126</v>
      </c>
      <c r="P338">
        <v>145.07317073170699</v>
      </c>
      <c r="Q338">
        <v>7.0610976790088001E-2</v>
      </c>
    </row>
    <row r="339" spans="1:17" x14ac:dyDescent="0.3">
      <c r="A339" t="s">
        <v>786</v>
      </c>
      <c r="B339" t="s">
        <v>787</v>
      </c>
      <c r="C339" t="str">
        <f>IFERROR(VLOOKUP(Table1[[#This Row],[Ticker]],[1]!Table1[[Symbol]:[Industry]],2,FALSE),"-")</f>
        <v>-</v>
      </c>
      <c r="D339" t="s">
        <v>412</v>
      </c>
      <c r="E339">
        <v>21690.659689125001</v>
      </c>
      <c r="F339">
        <v>4401.25</v>
      </c>
      <c r="G339">
        <v>43.546208238740697</v>
      </c>
      <c r="H339">
        <v>-1.6726817144589701</v>
      </c>
      <c r="I339">
        <v>45.073948570858498</v>
      </c>
      <c r="J339">
        <v>-2.1177371035725199</v>
      </c>
      <c r="K339">
        <v>4185.7614142820003</v>
      </c>
      <c r="L339">
        <v>3498.89757333638</v>
      </c>
      <c r="M339">
        <v>55.594614916107801</v>
      </c>
      <c r="N339">
        <v>0.47011969073174997</v>
      </c>
      <c r="O339">
        <v>11.559216131780699</v>
      </c>
      <c r="P339">
        <v>97.365470852017907</v>
      </c>
      <c r="Q339">
        <v>-4.9860178415090002E-3</v>
      </c>
    </row>
    <row r="340" spans="1:17" hidden="1" x14ac:dyDescent="0.3">
      <c r="A340" t="s">
        <v>788</v>
      </c>
      <c r="B340" t="s">
        <v>789</v>
      </c>
      <c r="C340" t="str">
        <f>IFERROR(VLOOKUP(Table1[[#This Row],[Ticker]],[1]!Table1[[Symbol]:[Industry]],2,FALSE),"-")</f>
        <v>-</v>
      </c>
      <c r="D340" t="s">
        <v>234</v>
      </c>
      <c r="E340">
        <v>21581.651107375001</v>
      </c>
      <c r="F340">
        <v>748.75</v>
      </c>
      <c r="G340">
        <v>54.582730829916898</v>
      </c>
      <c r="H340">
        <v>3.1999452446609098</v>
      </c>
      <c r="I340">
        <v>43.448672052357601</v>
      </c>
      <c r="J340">
        <v>-0.71997400199314798</v>
      </c>
      <c r="K340">
        <v>702.41368940387099</v>
      </c>
      <c r="L340">
        <v>586.99914175829099</v>
      </c>
      <c r="M340">
        <v>58.369452372239898</v>
      </c>
      <c r="N340">
        <v>0.75207585344731298</v>
      </c>
      <c r="O340">
        <v>3.5058430717863098</v>
      </c>
      <c r="P340">
        <v>83.945461245547193</v>
      </c>
      <c r="Q340">
        <v>-2.6364392417412001E-2</v>
      </c>
    </row>
    <row r="341" spans="1:17" x14ac:dyDescent="0.3">
      <c r="A341" t="s">
        <v>790</v>
      </c>
      <c r="B341" t="s">
        <v>791</v>
      </c>
      <c r="C341" t="str">
        <f>IFERROR(VLOOKUP(Table1[[#This Row],[Ticker]],[1]!Table1[[Symbol]:[Industry]],2,FALSE),"-")</f>
        <v>-</v>
      </c>
      <c r="D341" t="s">
        <v>792</v>
      </c>
      <c r="E341">
        <v>21466.573154379999</v>
      </c>
      <c r="F341">
        <v>311.05</v>
      </c>
      <c r="G341">
        <v>63.555905977430598</v>
      </c>
      <c r="H341">
        <v>6.3413944778638003</v>
      </c>
      <c r="I341">
        <v>55.590784923100301</v>
      </c>
      <c r="J341">
        <v>-2.8083394119446399</v>
      </c>
      <c r="K341">
        <v>286.47806564809702</v>
      </c>
      <c r="L341">
        <v>226.58679137047301</v>
      </c>
      <c r="M341">
        <v>46.685370084672201</v>
      </c>
      <c r="N341">
        <v>0.78482520360591002</v>
      </c>
      <c r="O341">
        <v>10.5610030541713</v>
      </c>
      <c r="P341">
        <v>109.74376264329</v>
      </c>
      <c r="Q341">
        <v>3.2113891570845002E-2</v>
      </c>
    </row>
    <row r="342" spans="1:17" x14ac:dyDescent="0.3">
      <c r="A342" t="s">
        <v>793</v>
      </c>
      <c r="B342" t="s">
        <v>794</v>
      </c>
      <c r="C342" t="str">
        <f>IFERROR(VLOOKUP(Table1[[#This Row],[Ticker]],[1]!Table1[[Symbol]:[Industry]],2,FALSE),"-")</f>
        <v>-</v>
      </c>
      <c r="D342" t="s">
        <v>206</v>
      </c>
      <c r="E342">
        <v>21308.784716089998</v>
      </c>
      <c r="F342">
        <v>561.70000000000005</v>
      </c>
      <c r="G342">
        <v>-12.647362860692899</v>
      </c>
      <c r="H342">
        <v>-2.0568473817733102</v>
      </c>
      <c r="I342">
        <v>18.724451592562399</v>
      </c>
      <c r="J342">
        <v>-5.1503494058606298</v>
      </c>
      <c r="K342">
        <v>565.87002017859902</v>
      </c>
      <c r="L342">
        <v>524.14123881368698</v>
      </c>
      <c r="M342">
        <v>43.4156755148679</v>
      </c>
      <c r="N342">
        <v>0.91628639004216295</v>
      </c>
      <c r="O342">
        <v>10.806480327576899</v>
      </c>
      <c r="P342">
        <v>38.077679449360801</v>
      </c>
      <c r="Q342">
        <v>9.2747702539179994E-2</v>
      </c>
    </row>
    <row r="343" spans="1:17" hidden="1" x14ac:dyDescent="0.3">
      <c r="A343" t="s">
        <v>795</v>
      </c>
      <c r="B343" t="s">
        <v>796</v>
      </c>
      <c r="C343" t="str">
        <f>IFERROR(VLOOKUP(Table1[[#This Row],[Ticker]],[1]!Table1[[Symbol]:[Industry]],2,FALSE),"-")</f>
        <v>-</v>
      </c>
      <c r="D343" t="s">
        <v>127</v>
      </c>
      <c r="E343">
        <v>21098.970104339998</v>
      </c>
      <c r="F343">
        <v>14260.4</v>
      </c>
      <c r="G343">
        <v>126.210363615772</v>
      </c>
      <c r="H343">
        <v>-3.5554489795827999</v>
      </c>
      <c r="I343">
        <v>83.834770874088704</v>
      </c>
      <c r="J343">
        <v>-2.28472519899963</v>
      </c>
      <c r="K343">
        <v>13680.415081066099</v>
      </c>
      <c r="L343">
        <v>10308.469114375799</v>
      </c>
      <c r="M343">
        <v>46.742128378444797</v>
      </c>
      <c r="N343">
        <v>0.67454194442165505</v>
      </c>
      <c r="O343">
        <v>10.109814591456001</v>
      </c>
      <c r="P343">
        <v>219.071005850962</v>
      </c>
    </row>
    <row r="344" spans="1:17" x14ac:dyDescent="0.3">
      <c r="A344" t="s">
        <v>797</v>
      </c>
      <c r="B344" t="s">
        <v>798</v>
      </c>
      <c r="C344" t="str">
        <f>IFERROR(VLOOKUP(Table1[[#This Row],[Ticker]],[1]!Table1[[Symbol]:[Industry]],2,FALSE),"-")</f>
        <v>-</v>
      </c>
      <c r="D344" t="s">
        <v>135</v>
      </c>
      <c r="E344">
        <v>20820.171638925</v>
      </c>
      <c r="F344">
        <v>1481.75</v>
      </c>
      <c r="G344">
        <v>196.797843954402</v>
      </c>
      <c r="H344">
        <v>-4.8301458853069104</v>
      </c>
      <c r="I344">
        <v>11.1764951496443</v>
      </c>
      <c r="J344">
        <v>-1.2830823625600001</v>
      </c>
      <c r="K344">
        <v>1453.9111478340601</v>
      </c>
      <c r="L344">
        <v>1214.4696826699601</v>
      </c>
      <c r="M344">
        <v>55.637415508356597</v>
      </c>
      <c r="N344">
        <v>1.5728118990177</v>
      </c>
      <c r="O344">
        <v>6.2932343512738198</v>
      </c>
      <c r="P344">
        <v>233.72747747747701</v>
      </c>
    </row>
    <row r="345" spans="1:17" hidden="1" x14ac:dyDescent="0.3">
      <c r="A345" t="s">
        <v>799</v>
      </c>
      <c r="B345" t="s">
        <v>800</v>
      </c>
      <c r="C345" t="str">
        <f>IFERROR(VLOOKUP(Table1[[#This Row],[Ticker]],[1]!Table1[[Symbol]:[Industry]],2,FALSE),"-")</f>
        <v>-</v>
      </c>
      <c r="D345" t="s">
        <v>588</v>
      </c>
      <c r="E345">
        <v>20805.042324950002</v>
      </c>
      <c r="F345">
        <v>835.75</v>
      </c>
      <c r="G345">
        <v>-34.751267822893801</v>
      </c>
      <c r="H345">
        <v>-2.4701757955761101</v>
      </c>
      <c r="I345">
        <v>-11.577802020606001</v>
      </c>
      <c r="J345">
        <v>-1.0582938545060001</v>
      </c>
      <c r="K345">
        <v>822.67675635245905</v>
      </c>
      <c r="L345">
        <v>842.80993412074599</v>
      </c>
      <c r="M345">
        <v>67.445463748855104</v>
      </c>
      <c r="N345">
        <v>0.92310898712159695</v>
      </c>
      <c r="O345">
        <v>14.747233024229701</v>
      </c>
      <c r="P345">
        <v>10.2209033959775</v>
      </c>
      <c r="Q345">
        <v>-0.140662705077124</v>
      </c>
    </row>
    <row r="346" spans="1:17" x14ac:dyDescent="0.3">
      <c r="A346" t="s">
        <v>801</v>
      </c>
      <c r="B346" t="s">
        <v>802</v>
      </c>
      <c r="C346" t="str">
        <f>IFERROR(VLOOKUP(Table1[[#This Row],[Ticker]],[1]!Table1[[Symbol]:[Industry]],2,FALSE),"-")</f>
        <v>-</v>
      </c>
      <c r="D346" t="s">
        <v>279</v>
      </c>
      <c r="E346">
        <v>20699.311426439999</v>
      </c>
      <c r="F346">
        <v>415.7</v>
      </c>
      <c r="G346">
        <v>-1.16716829848917</v>
      </c>
      <c r="H346">
        <v>2.9873828755607299</v>
      </c>
      <c r="I346">
        <v>-14.651659772087999</v>
      </c>
      <c r="J346">
        <v>0.44018897609338198</v>
      </c>
      <c r="K346">
        <v>387.42631631945397</v>
      </c>
      <c r="L346">
        <v>376.27699873116399</v>
      </c>
      <c r="M346">
        <v>65.618553445153097</v>
      </c>
      <c r="N346">
        <v>0.51211405848875602</v>
      </c>
      <c r="O346">
        <v>34.231416887178199</v>
      </c>
      <c r="P346">
        <v>33.622629379620598</v>
      </c>
      <c r="Q346">
        <v>9.7450663552246006E-2</v>
      </c>
    </row>
    <row r="347" spans="1:17" x14ac:dyDescent="0.3">
      <c r="A347" t="s">
        <v>803</v>
      </c>
      <c r="B347" t="s">
        <v>804</v>
      </c>
      <c r="C347" t="str">
        <f>IFERROR(VLOOKUP(Table1[[#This Row],[Ticker]],[1]!Table1[[Symbol]:[Industry]],2,FALSE),"-")</f>
        <v>-</v>
      </c>
      <c r="D347" t="s">
        <v>467</v>
      </c>
      <c r="E347">
        <v>20627.229419700001</v>
      </c>
      <c r="F347">
        <v>569</v>
      </c>
      <c r="G347">
        <v>-18.1859656380391</v>
      </c>
      <c r="H347">
        <v>-21.427012780756499</v>
      </c>
      <c r="I347">
        <v>-23.479870792604299</v>
      </c>
      <c r="J347">
        <v>-9.78354283758995</v>
      </c>
      <c r="K347">
        <v>646.61761518793799</v>
      </c>
      <c r="L347">
        <v>644.69189148013299</v>
      </c>
      <c r="M347">
        <v>21.097589290077298</v>
      </c>
      <c r="N347">
        <v>0.97666240758684097</v>
      </c>
      <c r="O347">
        <v>35.1933216168717</v>
      </c>
      <c r="P347">
        <v>29.908675799086701</v>
      </c>
      <c r="Q347">
        <v>-8.5584295371445004E-2</v>
      </c>
    </row>
    <row r="348" spans="1:17" x14ac:dyDescent="0.3">
      <c r="A348" t="s">
        <v>805</v>
      </c>
      <c r="B348" t="s">
        <v>806</v>
      </c>
      <c r="C348" t="str">
        <f>IFERROR(VLOOKUP(Table1[[#This Row],[Ticker]],[1]!Table1[[Symbol]:[Industry]],2,FALSE),"-")</f>
        <v>-</v>
      </c>
      <c r="D348" t="s">
        <v>37</v>
      </c>
      <c r="E348">
        <v>20449.849384360001</v>
      </c>
      <c r="F348">
        <v>556.9</v>
      </c>
      <c r="G348">
        <v>27.139090281987301</v>
      </c>
      <c r="H348">
        <v>-6.7633733718759101</v>
      </c>
      <c r="I348">
        <v>24.078059544367498</v>
      </c>
      <c r="J348">
        <v>0.310200384880019</v>
      </c>
      <c r="K348">
        <v>530.28101579646</v>
      </c>
      <c r="L348">
        <v>462.10887302646898</v>
      </c>
      <c r="M348">
        <v>50.415147165957997</v>
      </c>
      <c r="N348">
        <v>0.71068564605307505</v>
      </c>
      <c r="O348">
        <v>6.9940743400969696</v>
      </c>
      <c r="P348">
        <v>67.237237237237196</v>
      </c>
      <c r="Q348">
        <v>0.13723680478099701</v>
      </c>
    </row>
    <row r="349" spans="1:17" x14ac:dyDescent="0.3">
      <c r="A349" t="s">
        <v>807</v>
      </c>
      <c r="B349" t="s">
        <v>808</v>
      </c>
      <c r="C349" t="str">
        <f>IFERROR(VLOOKUP(Table1[[#This Row],[Ticker]],[1]!Table1[[Symbol]:[Industry]],2,FALSE),"-")</f>
        <v>-</v>
      </c>
      <c r="D349" t="s">
        <v>320</v>
      </c>
      <c r="E349">
        <v>20382.237359999999</v>
      </c>
      <c r="F349">
        <v>1779.3</v>
      </c>
      <c r="G349">
        <v>96.364491131281397</v>
      </c>
      <c r="H349">
        <v>-18.9930785177364</v>
      </c>
      <c r="I349">
        <v>144.179949879513</v>
      </c>
      <c r="J349">
        <v>-8.8401436387827097</v>
      </c>
      <c r="K349">
        <v>1914.6688153043499</v>
      </c>
      <c r="L349">
        <v>1447.6088734877501</v>
      </c>
      <c r="M349">
        <v>40.350976492715802</v>
      </c>
      <c r="N349">
        <v>0.44791500615333502</v>
      </c>
      <c r="O349">
        <v>59.264879446973502</v>
      </c>
      <c r="P349">
        <v>174.45627024525601</v>
      </c>
      <c r="Q349">
        <v>0.19154032801646001</v>
      </c>
    </row>
    <row r="350" spans="1:17" x14ac:dyDescent="0.3">
      <c r="A350" t="s">
        <v>809</v>
      </c>
      <c r="B350" t="s">
        <v>810</v>
      </c>
      <c r="C350" t="str">
        <f>IFERROR(VLOOKUP(Table1[[#This Row],[Ticker]],[1]!Table1[[Symbol]:[Industry]],2,FALSE),"-")</f>
        <v>-</v>
      </c>
      <c r="D350" t="s">
        <v>383</v>
      </c>
      <c r="E350">
        <v>20339.113857205</v>
      </c>
      <c r="F350">
        <v>507.65</v>
      </c>
      <c r="G350">
        <v>52.126908518375103</v>
      </c>
      <c r="H350">
        <v>-9.2331749186070908</v>
      </c>
      <c r="I350">
        <v>35.034609886390498</v>
      </c>
      <c r="J350">
        <v>-2.5194058027658399</v>
      </c>
      <c r="K350">
        <v>500.53817093355002</v>
      </c>
      <c r="L350">
        <v>426.99089987157203</v>
      </c>
      <c r="M350">
        <v>46.514141294465702</v>
      </c>
      <c r="N350">
        <v>0.43727112319896799</v>
      </c>
      <c r="O350">
        <v>13.138973702353899</v>
      </c>
      <c r="P350">
        <v>92.693110647181598</v>
      </c>
      <c r="Q350">
        <v>4.3136761532886002E-2</v>
      </c>
    </row>
    <row r="351" spans="1:17" x14ac:dyDescent="0.3">
      <c r="A351" t="s">
        <v>811</v>
      </c>
      <c r="B351" t="s">
        <v>812</v>
      </c>
      <c r="C351" t="str">
        <f>IFERROR(VLOOKUP(Table1[[#This Row],[Ticker]],[1]!Table1[[Symbol]:[Industry]],2,FALSE),"-")</f>
        <v>-</v>
      </c>
      <c r="D351" t="s">
        <v>37</v>
      </c>
      <c r="E351">
        <v>20233.069114400001</v>
      </c>
      <c r="F351">
        <v>916</v>
      </c>
      <c r="G351">
        <v>-10.6399173563237</v>
      </c>
      <c r="H351">
        <v>-3.94359519633971</v>
      </c>
      <c r="I351">
        <v>11.3554052423122</v>
      </c>
      <c r="J351">
        <v>-1.37222773158443</v>
      </c>
      <c r="K351">
        <v>910.71984474046599</v>
      </c>
      <c r="L351">
        <v>864.07518763089297</v>
      </c>
      <c r="M351">
        <v>57.775671989490398</v>
      </c>
      <c r="N351">
        <v>0.400301023454259</v>
      </c>
      <c r="O351">
        <v>11.899563318777201</v>
      </c>
      <c r="P351">
        <v>28.7964004499437</v>
      </c>
    </row>
    <row r="352" spans="1:17" hidden="1" x14ac:dyDescent="0.3">
      <c r="A352" t="s">
        <v>813</v>
      </c>
      <c r="B352" t="s">
        <v>814</v>
      </c>
      <c r="C352" t="str">
        <f>IFERROR(VLOOKUP(Table1[[#This Row],[Ticker]],[1]!Table1[[Symbol]:[Industry]],2,FALSE),"-")</f>
        <v>-</v>
      </c>
      <c r="D352" t="s">
        <v>135</v>
      </c>
      <c r="E352">
        <v>20173.740000000002</v>
      </c>
      <c r="F352">
        <v>141.54</v>
      </c>
      <c r="G352">
        <v>-10.3904440871302</v>
      </c>
      <c r="H352">
        <v>-3.1698313334669401</v>
      </c>
      <c r="I352">
        <v>-1.1421152687293601</v>
      </c>
      <c r="J352">
        <v>0.26470725028041198</v>
      </c>
      <c r="K352">
        <v>140.563988113932</v>
      </c>
      <c r="L352">
        <v>133.82398580228801</v>
      </c>
      <c r="M352">
        <v>53.328059728626101</v>
      </c>
      <c r="N352">
        <v>7.6786262673994604E-2</v>
      </c>
      <c r="O352">
        <v>9.40370213367245</v>
      </c>
      <c r="P352">
        <v>18.235736362876899</v>
      </c>
    </row>
    <row r="353" spans="1:17" hidden="1" x14ac:dyDescent="0.3">
      <c r="A353" t="s">
        <v>815</v>
      </c>
      <c r="B353" t="s">
        <v>816</v>
      </c>
      <c r="C353" t="str">
        <f>IFERROR(VLOOKUP(Table1[[#This Row],[Ticker]],[1]!Table1[[Symbol]:[Industry]],2,FALSE),"-")</f>
        <v>-</v>
      </c>
      <c r="D353" t="s">
        <v>135</v>
      </c>
      <c r="E353">
        <v>20155.501969815999</v>
      </c>
      <c r="F353">
        <v>349.76</v>
      </c>
      <c r="G353">
        <v>-20.1174522965593</v>
      </c>
      <c r="H353">
        <v>-3.2690953281902799</v>
      </c>
      <c r="I353">
        <v>-11.3128577237272</v>
      </c>
      <c r="J353">
        <v>0.84663215527661595</v>
      </c>
      <c r="K353">
        <v>341.23404413045898</v>
      </c>
      <c r="L353">
        <v>336.94872422616498</v>
      </c>
      <c r="M353">
        <v>42.778347382377802</v>
      </c>
      <c r="N353">
        <v>1.3582731706312099</v>
      </c>
      <c r="O353">
        <v>4.3572735590118903</v>
      </c>
      <c r="P353">
        <v>14.863711001642001</v>
      </c>
      <c r="Q353">
        <v>-0.10379904096142301</v>
      </c>
    </row>
    <row r="354" spans="1:17" x14ac:dyDescent="0.3">
      <c r="A354" t="s">
        <v>817</v>
      </c>
      <c r="B354" t="s">
        <v>818</v>
      </c>
      <c r="C354" t="str">
        <f>IFERROR(VLOOKUP(Table1[[#This Row],[Ticker]],[1]!Table1[[Symbol]:[Industry]],2,FALSE),"-")</f>
        <v>-</v>
      </c>
      <c r="D354" t="s">
        <v>51</v>
      </c>
      <c r="E354">
        <v>20106.22805252</v>
      </c>
      <c r="F354">
        <v>1260.95</v>
      </c>
      <c r="G354">
        <v>-36.774659169166</v>
      </c>
      <c r="H354">
        <v>-4.3489260908749401</v>
      </c>
      <c r="I354">
        <v>-19.097569014311102</v>
      </c>
      <c r="J354">
        <v>3.88450847928131</v>
      </c>
      <c r="K354">
        <v>1260.9955062410299</v>
      </c>
      <c r="L354">
        <v>1362.1598810007799</v>
      </c>
      <c r="M354">
        <v>71.005086159111599</v>
      </c>
      <c r="N354">
        <v>0.90504505126346702</v>
      </c>
      <c r="O354">
        <v>42.432293112335898</v>
      </c>
      <c r="P354">
        <v>9.3625325238508204</v>
      </c>
      <c r="Q354">
        <v>6.5385544609856003E-2</v>
      </c>
    </row>
    <row r="355" spans="1:17" x14ac:dyDescent="0.3">
      <c r="A355" t="s">
        <v>819</v>
      </c>
      <c r="B355" t="s">
        <v>820</v>
      </c>
      <c r="C355" t="str">
        <f>IFERROR(VLOOKUP(Table1[[#This Row],[Ticker]],[1]!Table1[[Symbol]:[Industry]],2,FALSE),"-")</f>
        <v>-</v>
      </c>
      <c r="D355" t="s">
        <v>75</v>
      </c>
      <c r="E355">
        <v>20089.578147600001</v>
      </c>
      <c r="F355">
        <v>850.2</v>
      </c>
      <c r="G355">
        <v>-31.5735475076489</v>
      </c>
      <c r="H355">
        <v>0.53663790835075298</v>
      </c>
      <c r="I355">
        <v>-7.6826621215728803</v>
      </c>
      <c r="J355">
        <v>-3.18254655532377</v>
      </c>
      <c r="K355">
        <v>821.99429242025803</v>
      </c>
      <c r="L355">
        <v>841.32074913093402</v>
      </c>
      <c r="M355">
        <v>66.905786369151301</v>
      </c>
      <c r="N355">
        <v>0.53012562502997596</v>
      </c>
      <c r="O355">
        <v>24.4648318042813</v>
      </c>
      <c r="P355">
        <v>21.457142857142799</v>
      </c>
      <c r="Q355">
        <v>-7.9723707382097997E-2</v>
      </c>
    </row>
    <row r="356" spans="1:17" x14ac:dyDescent="0.3">
      <c r="A356" t="s">
        <v>821</v>
      </c>
      <c r="B356" t="s">
        <v>822</v>
      </c>
      <c r="C356" t="str">
        <f>IFERROR(VLOOKUP(Table1[[#This Row],[Ticker]],[1]!Table1[[Symbol]:[Industry]],2,FALSE),"-")</f>
        <v>-</v>
      </c>
      <c r="D356" t="s">
        <v>135</v>
      </c>
      <c r="E356">
        <v>20059.958386869999</v>
      </c>
      <c r="F356">
        <v>1773.9</v>
      </c>
      <c r="G356">
        <v>134.482177085346</v>
      </c>
      <c r="H356">
        <v>-4.1770636607189697</v>
      </c>
      <c r="I356">
        <v>28.461187839435699</v>
      </c>
      <c r="J356">
        <v>0.74369991579479799</v>
      </c>
      <c r="K356">
        <v>1765.34465086617</v>
      </c>
      <c r="L356">
        <v>1544.6173739066301</v>
      </c>
      <c r="M356">
        <v>60.706293256882802</v>
      </c>
      <c r="N356">
        <v>0.93619633276690195</v>
      </c>
      <c r="O356">
        <v>21.810892016009699</v>
      </c>
      <c r="P356">
        <v>183.87805622334301</v>
      </c>
      <c r="Q356">
        <v>9.1434401710044994E-2</v>
      </c>
    </row>
    <row r="357" spans="1:17" x14ac:dyDescent="0.3">
      <c r="A357" t="s">
        <v>823</v>
      </c>
      <c r="B357" t="s">
        <v>824</v>
      </c>
      <c r="C357" t="str">
        <f>IFERROR(VLOOKUP(Table1[[#This Row],[Ticker]],[1]!Table1[[Symbol]:[Industry]],2,FALSE),"-")</f>
        <v>-</v>
      </c>
      <c r="D357" t="s">
        <v>211</v>
      </c>
      <c r="E357">
        <v>20031.668343835001</v>
      </c>
      <c r="F357">
        <v>460.45</v>
      </c>
      <c r="G357">
        <v>21.429267461190001</v>
      </c>
      <c r="H357">
        <v>-13.7788830729534</v>
      </c>
      <c r="I357">
        <v>35.155828793048101</v>
      </c>
      <c r="J357">
        <v>-3.55408468473895</v>
      </c>
      <c r="K357">
        <v>457.92113031501401</v>
      </c>
      <c r="L357">
        <v>387.32798260394799</v>
      </c>
      <c r="M357">
        <v>42.860933569425796</v>
      </c>
      <c r="N357">
        <v>0.59652013341177601</v>
      </c>
      <c r="O357">
        <v>25.409925073297799</v>
      </c>
      <c r="P357">
        <v>63.861209964412801</v>
      </c>
      <c r="Q357">
        <v>5.8673699893149002E-2</v>
      </c>
    </row>
    <row r="358" spans="1:17" hidden="1" x14ac:dyDescent="0.3">
      <c r="A358" t="s">
        <v>825</v>
      </c>
      <c r="B358" t="s">
        <v>826</v>
      </c>
      <c r="C358" t="str">
        <f>IFERROR(VLOOKUP(Table1[[#This Row],[Ticker]],[1]!Table1[[Symbol]:[Industry]],2,FALSE),"-")</f>
        <v>-</v>
      </c>
      <c r="D358" t="s">
        <v>467</v>
      </c>
      <c r="E358">
        <v>20027.1634460799</v>
      </c>
      <c r="F358">
        <v>1931.9</v>
      </c>
      <c r="G358">
        <v>-24.379628090178802</v>
      </c>
      <c r="H358">
        <v>-12.970027251309901</v>
      </c>
      <c r="I358">
        <v>7.7115880447056</v>
      </c>
      <c r="J358">
        <v>-1.4713227133639399</v>
      </c>
      <c r="K358">
        <v>1967.92192428158</v>
      </c>
      <c r="L358">
        <v>1843.5000580994099</v>
      </c>
      <c r="M358">
        <v>44.238715903253102</v>
      </c>
      <c r="N358">
        <v>0.57797527665328197</v>
      </c>
      <c r="O358">
        <v>20.6066566592473</v>
      </c>
      <c r="P358">
        <v>32.122828614416598</v>
      </c>
      <c r="Q358">
        <v>-3.5497037377741E-2</v>
      </c>
    </row>
    <row r="359" spans="1:17" hidden="1" x14ac:dyDescent="0.3">
      <c r="A359" t="s">
        <v>827</v>
      </c>
      <c r="B359" t="s">
        <v>828</v>
      </c>
      <c r="C359" t="str">
        <f>IFERROR(VLOOKUP(Table1[[#This Row],[Ticker]],[1]!Table1[[Symbol]:[Industry]],2,FALSE),"-")</f>
        <v>-</v>
      </c>
      <c r="D359" t="s">
        <v>51</v>
      </c>
      <c r="E359">
        <v>19888.303194759999</v>
      </c>
      <c r="F359">
        <v>462.8</v>
      </c>
      <c r="G359">
        <v>14.1362429100213</v>
      </c>
      <c r="H359">
        <v>4.1252467421047498</v>
      </c>
      <c r="I359">
        <v>25.2076828106809</v>
      </c>
      <c r="J359">
        <v>1.4750068895919799</v>
      </c>
      <c r="K359">
        <v>412.76253061961</v>
      </c>
      <c r="M359">
        <v>76.6165364707484</v>
      </c>
      <c r="N359">
        <v>1.2410538813113501</v>
      </c>
      <c r="O359">
        <v>5.2182368193604001</v>
      </c>
      <c r="P359">
        <v>58.4931506849315</v>
      </c>
    </row>
    <row r="360" spans="1:17" x14ac:dyDescent="0.3">
      <c r="A360" t="s">
        <v>829</v>
      </c>
      <c r="B360" t="s">
        <v>830</v>
      </c>
      <c r="C360" t="str">
        <f>IFERROR(VLOOKUP(Table1[[#This Row],[Ticker]],[1]!Table1[[Symbol]:[Industry]],2,FALSE),"-")</f>
        <v>-</v>
      </c>
      <c r="D360" t="s">
        <v>46</v>
      </c>
      <c r="E360">
        <v>19883.901441959999</v>
      </c>
      <c r="F360">
        <v>316.7</v>
      </c>
      <c r="G360">
        <v>88.663085514345298</v>
      </c>
      <c r="H360">
        <v>-6.6997955958255702</v>
      </c>
      <c r="I360">
        <v>34.897086410988599</v>
      </c>
      <c r="J360">
        <v>-4.5155897280383597</v>
      </c>
      <c r="K360">
        <v>318.82936817574</v>
      </c>
      <c r="L360">
        <v>266.83461432194099</v>
      </c>
      <c r="M360">
        <v>47.078878980808803</v>
      </c>
      <c r="N360">
        <v>0.453453444617197</v>
      </c>
      <c r="O360">
        <v>15.093148089674701</v>
      </c>
      <c r="P360">
        <v>131.929696082021</v>
      </c>
      <c r="Q360">
        <v>0.16167977771988601</v>
      </c>
    </row>
    <row r="361" spans="1:17" x14ac:dyDescent="0.3">
      <c r="A361" t="s">
        <v>831</v>
      </c>
      <c r="B361" t="s">
        <v>832</v>
      </c>
      <c r="C361" t="str">
        <f>IFERROR(VLOOKUP(Table1[[#This Row],[Ticker]],[1]!Table1[[Symbol]:[Industry]],2,FALSE),"-")</f>
        <v>-</v>
      </c>
      <c r="D361" t="s">
        <v>166</v>
      </c>
      <c r="E361">
        <v>19644.787515600001</v>
      </c>
      <c r="F361">
        <v>821.6</v>
      </c>
      <c r="G361">
        <v>118.038037303702</v>
      </c>
      <c r="H361">
        <v>-6.3344947603898598</v>
      </c>
      <c r="I361">
        <v>18.433327889930698</v>
      </c>
      <c r="J361">
        <v>-3.74111359444619</v>
      </c>
      <c r="K361">
        <v>811.10985598398599</v>
      </c>
      <c r="L361">
        <v>687.09312735234198</v>
      </c>
      <c r="M361">
        <v>55.807418242689202</v>
      </c>
      <c r="N361">
        <v>0.79164245525741705</v>
      </c>
      <c r="O361">
        <v>19.279454722492599</v>
      </c>
      <c r="P361">
        <v>173.86666666666599</v>
      </c>
      <c r="Q361">
        <v>0.18422304643950799</v>
      </c>
    </row>
    <row r="362" spans="1:17" hidden="1" x14ac:dyDescent="0.3">
      <c r="A362" t="s">
        <v>833</v>
      </c>
      <c r="B362" t="s">
        <v>834</v>
      </c>
      <c r="C362" t="str">
        <f>IFERROR(VLOOKUP(Table1[[#This Row],[Ticker]],[1]!Table1[[Symbol]:[Industry]],2,FALSE),"-")</f>
        <v>-</v>
      </c>
      <c r="D362" t="s">
        <v>835</v>
      </c>
      <c r="E362">
        <v>19490.964827565</v>
      </c>
      <c r="F362">
        <v>1794.95</v>
      </c>
      <c r="G362">
        <v>1.29604178874614</v>
      </c>
      <c r="H362">
        <v>-1.5374228717901901</v>
      </c>
      <c r="I362">
        <v>12.3674816894057</v>
      </c>
      <c r="J362">
        <v>-8.22397359454758</v>
      </c>
      <c r="K362">
        <v>1716.2219116414999</v>
      </c>
      <c r="M362">
        <v>53.088263076328097</v>
      </c>
      <c r="N362">
        <v>0.52243946207660197</v>
      </c>
      <c r="O362">
        <v>11.4794283963341</v>
      </c>
      <c r="P362">
        <v>45.735395607518299</v>
      </c>
    </row>
    <row r="363" spans="1:17" x14ac:dyDescent="0.3">
      <c r="A363" t="s">
        <v>836</v>
      </c>
      <c r="B363" t="s">
        <v>837</v>
      </c>
      <c r="C363" t="str">
        <f>IFERROR(VLOOKUP(Table1[[#This Row],[Ticker]],[1]!Table1[[Symbol]:[Industry]],2,FALSE),"-")</f>
        <v>-</v>
      </c>
      <c r="D363" t="s">
        <v>838</v>
      </c>
      <c r="E363">
        <v>19480.305199474999</v>
      </c>
      <c r="F363">
        <v>219.07</v>
      </c>
      <c r="G363">
        <v>36.718864880992399</v>
      </c>
      <c r="H363">
        <v>6.74894245891279</v>
      </c>
      <c r="I363">
        <v>49.321664415383999</v>
      </c>
      <c r="J363">
        <v>1.4498563852830999</v>
      </c>
      <c r="K363">
        <v>194.04114356024701</v>
      </c>
      <c r="L363">
        <v>168.051610497898</v>
      </c>
      <c r="M363">
        <v>77.186988820696001</v>
      </c>
      <c r="N363">
        <v>0.87879726177710005</v>
      </c>
      <c r="O363">
        <v>0.74405441183182897</v>
      </c>
      <c r="P363">
        <v>80.527400082406203</v>
      </c>
      <c r="Q363">
        <v>-7.5810903268119997E-3</v>
      </c>
    </row>
    <row r="364" spans="1:17" x14ac:dyDescent="0.3">
      <c r="A364" t="s">
        <v>839</v>
      </c>
      <c r="B364" t="s">
        <v>840</v>
      </c>
      <c r="C364" t="str">
        <f>IFERROR(VLOOKUP(Table1[[#This Row],[Ticker]],[1]!Table1[[Symbol]:[Industry]],2,FALSE),"-")</f>
        <v>-</v>
      </c>
      <c r="D364" t="s">
        <v>417</v>
      </c>
      <c r="E364">
        <v>19408.144975629999</v>
      </c>
      <c r="F364">
        <v>8179.45</v>
      </c>
      <c r="G364">
        <v>-6.1647349977557901</v>
      </c>
      <c r="H364">
        <v>-5.2583393536822802</v>
      </c>
      <c r="I364">
        <v>28.3247232574953</v>
      </c>
      <c r="J364">
        <v>-1.81752450217577</v>
      </c>
      <c r="K364">
        <v>8023.2586815766399</v>
      </c>
      <c r="L364">
        <v>7358.0896971910097</v>
      </c>
      <c r="M364">
        <v>53.262985416277303</v>
      </c>
      <c r="N364">
        <v>0.47493893011500099</v>
      </c>
      <c r="O364">
        <v>9.7873328891306901</v>
      </c>
      <c r="P364">
        <v>49.080487004702299</v>
      </c>
      <c r="Q364">
        <v>-4.0229106444840002E-3</v>
      </c>
    </row>
    <row r="365" spans="1:17" x14ac:dyDescent="0.3">
      <c r="A365" t="s">
        <v>841</v>
      </c>
      <c r="B365" t="s">
        <v>842</v>
      </c>
      <c r="C365" t="str">
        <f>IFERROR(VLOOKUP(Table1[[#This Row],[Ticker]],[1]!Table1[[Symbol]:[Industry]],2,FALSE),"-")</f>
        <v>-</v>
      </c>
      <c r="D365" t="s">
        <v>291</v>
      </c>
      <c r="E365">
        <v>19380.238850400001</v>
      </c>
      <c r="F365">
        <v>888</v>
      </c>
      <c r="G365">
        <v>32.231119652644303</v>
      </c>
      <c r="H365">
        <v>7.9032582788167103</v>
      </c>
      <c r="I365">
        <v>7.1885535840956098</v>
      </c>
      <c r="J365">
        <v>-3.2428602390499801</v>
      </c>
      <c r="K365">
        <v>833.02145588679502</v>
      </c>
      <c r="L365">
        <v>766.53080194403697</v>
      </c>
      <c r="M365">
        <v>62.132025213204898</v>
      </c>
      <c r="N365">
        <v>1.71536288668354</v>
      </c>
      <c r="O365">
        <v>7.8828828828828801</v>
      </c>
      <c r="P365">
        <v>65.950289665482998</v>
      </c>
      <c r="Q365">
        <v>0.199589386012406</v>
      </c>
    </row>
    <row r="366" spans="1:17" x14ac:dyDescent="0.3">
      <c r="A366" t="s">
        <v>843</v>
      </c>
      <c r="B366" t="s">
        <v>844</v>
      </c>
      <c r="C366" t="str">
        <f>IFERROR(VLOOKUP(Table1[[#This Row],[Ticker]],[1]!Table1[[Symbol]:[Industry]],2,FALSE),"-")</f>
        <v>-</v>
      </c>
      <c r="D366" t="s">
        <v>625</v>
      </c>
      <c r="E366">
        <v>19346.55900392</v>
      </c>
      <c r="F366">
        <v>617.20000000000005</v>
      </c>
      <c r="G366">
        <v>92.796918136071099</v>
      </c>
      <c r="H366">
        <v>-15.8721935794338</v>
      </c>
      <c r="I366">
        <v>14.9695779116074</v>
      </c>
      <c r="J366">
        <v>-7.1484863244295003</v>
      </c>
      <c r="K366">
        <v>661.68773695615596</v>
      </c>
      <c r="L366">
        <v>594.84104654897396</v>
      </c>
      <c r="M366">
        <v>31.561030381407001</v>
      </c>
      <c r="N366">
        <v>0.60165297805203699</v>
      </c>
      <c r="O366">
        <v>26.7417368762151</v>
      </c>
      <c r="P366">
        <v>126.03918696209401</v>
      </c>
      <c r="Q366">
        <v>0.14097595218567799</v>
      </c>
    </row>
    <row r="367" spans="1:17" x14ac:dyDescent="0.3">
      <c r="A367" t="s">
        <v>845</v>
      </c>
      <c r="B367" t="s">
        <v>846</v>
      </c>
      <c r="C367" t="str">
        <f>IFERROR(VLOOKUP(Table1[[#This Row],[Ticker]],[1]!Table1[[Symbol]:[Industry]],2,FALSE),"-")</f>
        <v>-</v>
      </c>
      <c r="D367" t="s">
        <v>21</v>
      </c>
      <c r="E367">
        <v>19042.827791219999</v>
      </c>
      <c r="F367">
        <v>685.95</v>
      </c>
      <c r="G367">
        <v>-1.0755170999383801</v>
      </c>
      <c r="H367">
        <v>6.3869793189144097</v>
      </c>
      <c r="I367">
        <v>-22.610487280990998</v>
      </c>
      <c r="J367">
        <v>-2.3235195297933</v>
      </c>
      <c r="K367">
        <v>649.01423928292502</v>
      </c>
      <c r="L367">
        <v>638.63677555142704</v>
      </c>
      <c r="M367">
        <v>64.878206734725893</v>
      </c>
      <c r="N367">
        <v>0.61548481259350596</v>
      </c>
      <c r="O367">
        <v>26.831401705663598</v>
      </c>
      <c r="P367">
        <v>46.071124361158397</v>
      </c>
      <c r="Q367">
        <v>8.0554908233574002E-2</v>
      </c>
    </row>
    <row r="368" spans="1:17" x14ac:dyDescent="0.3">
      <c r="A368" t="s">
        <v>847</v>
      </c>
      <c r="B368" t="s">
        <v>848</v>
      </c>
      <c r="C368" t="str">
        <f>IFERROR(VLOOKUP(Table1[[#This Row],[Ticker]],[1]!Table1[[Symbol]:[Industry]],2,FALSE),"-")</f>
        <v>-</v>
      </c>
      <c r="D368" t="s">
        <v>438</v>
      </c>
      <c r="E368">
        <v>18960.595896825002</v>
      </c>
      <c r="F368">
        <v>306.64999999999998</v>
      </c>
      <c r="G368">
        <v>9.4356485751276207</v>
      </c>
      <c r="H368">
        <v>0.74866330417517502</v>
      </c>
      <c r="I368">
        <v>32.656842511060098</v>
      </c>
      <c r="J368">
        <v>-2.4339326270710502</v>
      </c>
      <c r="K368">
        <v>305.13561274636999</v>
      </c>
      <c r="L368">
        <v>274.21790044760701</v>
      </c>
      <c r="M368">
        <v>51.6741954179464</v>
      </c>
      <c r="N368">
        <v>0.76058667239403599</v>
      </c>
      <c r="O368">
        <v>16.060655470406001</v>
      </c>
      <c r="P368">
        <v>65.043057050591997</v>
      </c>
      <c r="Q368">
        <v>4.6801250686160999E-2</v>
      </c>
    </row>
    <row r="369" spans="1:17" x14ac:dyDescent="0.3">
      <c r="A369" t="s">
        <v>849</v>
      </c>
      <c r="B369" t="s">
        <v>850</v>
      </c>
      <c r="C369" t="str">
        <f>IFERROR(VLOOKUP(Table1[[#This Row],[Ticker]],[1]!Table1[[Symbol]:[Industry]],2,FALSE),"-")</f>
        <v>-</v>
      </c>
      <c r="D369" t="s">
        <v>54</v>
      </c>
      <c r="E369">
        <v>18948.663176189999</v>
      </c>
      <c r="F369">
        <v>1392.45</v>
      </c>
      <c r="G369">
        <v>46.677832234297199</v>
      </c>
      <c r="H369">
        <v>14.1674375063951</v>
      </c>
      <c r="I369">
        <v>52.233837585989399</v>
      </c>
      <c r="J369">
        <v>-6.5198680199282801</v>
      </c>
      <c r="K369">
        <v>1236.7875523163</v>
      </c>
      <c r="L369">
        <v>1014.60820306889</v>
      </c>
      <c r="M369">
        <v>47.9692163898468</v>
      </c>
      <c r="N369">
        <v>1.0728024538430101</v>
      </c>
      <c r="O369">
        <v>9.3073359905202899</v>
      </c>
      <c r="P369">
        <v>74.394138643622</v>
      </c>
      <c r="Q369">
        <v>6.1344951337929998E-2</v>
      </c>
    </row>
    <row r="370" spans="1:17" x14ac:dyDescent="0.3">
      <c r="A370" t="s">
        <v>851</v>
      </c>
      <c r="B370" t="s">
        <v>852</v>
      </c>
      <c r="C370" t="str">
        <f>IFERROR(VLOOKUP(Table1[[#This Row],[Ticker]],[1]!Table1[[Symbol]:[Industry]],2,FALSE),"-")</f>
        <v>-</v>
      </c>
      <c r="D370" t="s">
        <v>127</v>
      </c>
      <c r="E370">
        <v>18875.3943381299</v>
      </c>
      <c r="F370">
        <v>1034.55</v>
      </c>
      <c r="G370">
        <v>175.673995562313</v>
      </c>
      <c r="H370">
        <v>8.6427696514922001</v>
      </c>
      <c r="I370">
        <v>-17.332578962745199</v>
      </c>
      <c r="J370">
        <v>-7.24819671774166</v>
      </c>
      <c r="K370">
        <v>961.04200657179899</v>
      </c>
      <c r="L370">
        <v>855.04528618824804</v>
      </c>
      <c r="M370">
        <v>50.728000377267001</v>
      </c>
      <c r="N370">
        <v>1.8194778021729301</v>
      </c>
      <c r="O370">
        <v>27.011744236624601</v>
      </c>
      <c r="P370">
        <v>217.10344827586201</v>
      </c>
      <c r="Q370">
        <v>0.23937752453148001</v>
      </c>
    </row>
    <row r="371" spans="1:17" x14ac:dyDescent="0.3">
      <c r="A371" t="s">
        <v>853</v>
      </c>
      <c r="B371" t="s">
        <v>854</v>
      </c>
      <c r="C371" t="str">
        <f>IFERROR(VLOOKUP(Table1[[#This Row],[Ticker]],[1]!Table1[[Symbol]:[Industry]],2,FALSE),"-")</f>
        <v>-</v>
      </c>
      <c r="D371" t="s">
        <v>54</v>
      </c>
      <c r="E371">
        <v>18859.572776699999</v>
      </c>
      <c r="F371">
        <v>1191</v>
      </c>
      <c r="G371">
        <v>141.84253278353501</v>
      </c>
      <c r="H371">
        <v>17.277827682015399</v>
      </c>
      <c r="I371">
        <v>101.690781223245</v>
      </c>
      <c r="J371">
        <v>6.5246963079441302</v>
      </c>
      <c r="K371">
        <v>877.77679614012504</v>
      </c>
      <c r="L371">
        <v>696.415202291696</v>
      </c>
      <c r="M371">
        <v>92.945401417451606</v>
      </c>
      <c r="N371">
        <v>2.1492518716102502</v>
      </c>
      <c r="O371">
        <v>3.02267002518892</v>
      </c>
      <c r="P371">
        <v>273.64705882352899</v>
      </c>
      <c r="Q371">
        <v>6.4888866192993999E-2</v>
      </c>
    </row>
    <row r="372" spans="1:17" x14ac:dyDescent="0.3">
      <c r="A372" t="s">
        <v>855</v>
      </c>
      <c r="B372" t="s">
        <v>856</v>
      </c>
      <c r="C372" t="str">
        <f>IFERROR(VLOOKUP(Table1[[#This Row],[Ticker]],[1]!Table1[[Symbol]:[Industry]],2,FALSE),"-")</f>
        <v>-</v>
      </c>
      <c r="D372" t="s">
        <v>220</v>
      </c>
      <c r="E372">
        <v>18772.478554500001</v>
      </c>
      <c r="F372">
        <v>2690.55</v>
      </c>
      <c r="G372">
        <v>96.608812725232994</v>
      </c>
      <c r="H372">
        <v>9.9900713082996493</v>
      </c>
      <c r="I372">
        <v>59.012125929407397</v>
      </c>
      <c r="J372">
        <v>-2.6723333529292299</v>
      </c>
      <c r="K372">
        <v>2365.4039344705002</v>
      </c>
      <c r="L372">
        <v>1860.88036137783</v>
      </c>
      <c r="M372">
        <v>61.615098320408499</v>
      </c>
      <c r="N372">
        <v>0.91031854078344798</v>
      </c>
      <c r="O372">
        <v>3.1015963278883301</v>
      </c>
      <c r="P372">
        <v>133.97104221922601</v>
      </c>
      <c r="Q372">
        <v>8.6318427794984998E-2</v>
      </c>
    </row>
    <row r="373" spans="1:17" x14ac:dyDescent="0.3">
      <c r="A373" t="s">
        <v>857</v>
      </c>
      <c r="B373" t="s">
        <v>858</v>
      </c>
      <c r="C373" t="str">
        <f>IFERROR(VLOOKUP(Table1[[#This Row],[Ticker]],[1]!Table1[[Symbol]:[Industry]],2,FALSE),"-")</f>
        <v>-</v>
      </c>
      <c r="D373" t="s">
        <v>124</v>
      </c>
      <c r="E373">
        <v>18747.424450439899</v>
      </c>
      <c r="F373">
        <v>3128.7</v>
      </c>
      <c r="G373">
        <v>-25.037066191849998</v>
      </c>
      <c r="H373">
        <v>8.3295265663261997</v>
      </c>
      <c r="I373">
        <v>9.0388110645167092</v>
      </c>
      <c r="J373">
        <v>1.9318832898857401</v>
      </c>
      <c r="K373">
        <v>2901.85276383358</v>
      </c>
      <c r="L373">
        <v>2753.3049068108799</v>
      </c>
      <c r="M373">
        <v>68.531043456475103</v>
      </c>
      <c r="N373">
        <v>0.98075143296219702</v>
      </c>
      <c r="O373">
        <v>2.2277623294020001</v>
      </c>
      <c r="P373">
        <v>40.300448430493198</v>
      </c>
      <c r="Q373">
        <v>-8.1735517458148998E-2</v>
      </c>
    </row>
    <row r="374" spans="1:17" x14ac:dyDescent="0.3">
      <c r="A374" t="s">
        <v>859</v>
      </c>
      <c r="B374" t="s">
        <v>860</v>
      </c>
      <c r="C374" t="str">
        <f>IFERROR(VLOOKUP(Table1[[#This Row],[Ticker]],[1]!Table1[[Symbol]:[Industry]],2,FALSE),"-")</f>
        <v>-</v>
      </c>
      <c r="D374" t="s">
        <v>535</v>
      </c>
      <c r="E374">
        <v>18709.170954544999</v>
      </c>
      <c r="F374">
        <v>1654.85</v>
      </c>
      <c r="G374">
        <v>11.7883167646179</v>
      </c>
      <c r="H374">
        <v>-3.5764054677175898</v>
      </c>
      <c r="I374">
        <v>6.6263873165836902</v>
      </c>
      <c r="J374">
        <v>1.1606292699134899</v>
      </c>
      <c r="K374">
        <v>1658.9072802870801</v>
      </c>
      <c r="L374">
        <v>1601.1977231277499</v>
      </c>
      <c r="M374">
        <v>57.195952785327201</v>
      </c>
      <c r="N374">
        <v>2.2210564704330702</v>
      </c>
      <c r="O374">
        <v>14.931866936580301</v>
      </c>
      <c r="P374">
        <v>45.570900774102697</v>
      </c>
    </row>
    <row r="375" spans="1:17" x14ac:dyDescent="0.3">
      <c r="A375" t="s">
        <v>861</v>
      </c>
      <c r="B375" t="s">
        <v>862</v>
      </c>
      <c r="C375" t="str">
        <f>IFERROR(VLOOKUP(Table1[[#This Row],[Ticker]],[1]!Table1[[Symbol]:[Industry]],2,FALSE),"-")</f>
        <v>-</v>
      </c>
      <c r="D375" t="s">
        <v>261</v>
      </c>
      <c r="E375">
        <v>18682.232704909999</v>
      </c>
      <c r="F375">
        <v>1287.7</v>
      </c>
      <c r="G375">
        <v>137.58672530954101</v>
      </c>
      <c r="H375">
        <v>-3.52973916399521</v>
      </c>
      <c r="I375">
        <v>54.020554501233804</v>
      </c>
      <c r="J375">
        <v>-3.2926719257313199</v>
      </c>
      <c r="K375">
        <v>1279.9179904073801</v>
      </c>
      <c r="L375">
        <v>1043.8646054011599</v>
      </c>
      <c r="M375">
        <v>44.003755808824799</v>
      </c>
      <c r="N375">
        <v>1.39226356127565</v>
      </c>
      <c r="O375">
        <v>12.60386736041</v>
      </c>
      <c r="P375">
        <v>174.79726845924</v>
      </c>
      <c r="Q375">
        <v>0.186159987504912</v>
      </c>
    </row>
    <row r="376" spans="1:17" x14ac:dyDescent="0.3">
      <c r="A376" t="s">
        <v>863</v>
      </c>
      <c r="B376" t="s">
        <v>864</v>
      </c>
      <c r="C376" t="str">
        <f>IFERROR(VLOOKUP(Table1[[#This Row],[Ticker]],[1]!Table1[[Symbol]:[Industry]],2,FALSE),"-")</f>
        <v>-</v>
      </c>
      <c r="D376" t="s">
        <v>46</v>
      </c>
      <c r="E376">
        <v>18618.398801660001</v>
      </c>
      <c r="F376">
        <v>1600.9</v>
      </c>
      <c r="G376">
        <v>188.0239522496</v>
      </c>
      <c r="H376">
        <v>-12.7694471261111</v>
      </c>
      <c r="I376">
        <v>133.95663109863401</v>
      </c>
      <c r="J376">
        <v>-1.15778451331976</v>
      </c>
      <c r="K376">
        <v>1578.09213158744</v>
      </c>
      <c r="L376">
        <v>1178.5390205234901</v>
      </c>
      <c r="M376">
        <v>42.843196891173598</v>
      </c>
      <c r="N376">
        <v>1.21006250570122</v>
      </c>
      <c r="O376">
        <v>12.2306202760946</v>
      </c>
      <c r="P376">
        <v>233.520833333333</v>
      </c>
      <c r="Q376">
        <v>0.189268625957109</v>
      </c>
    </row>
    <row r="377" spans="1:17" x14ac:dyDescent="0.3">
      <c r="A377" t="s">
        <v>865</v>
      </c>
      <c r="B377" t="s">
        <v>866</v>
      </c>
      <c r="C377" t="str">
        <f>IFERROR(VLOOKUP(Table1[[#This Row],[Ticker]],[1]!Table1[[Symbol]:[Industry]],2,FALSE),"-")</f>
        <v>-</v>
      </c>
      <c r="D377" t="s">
        <v>588</v>
      </c>
      <c r="E377">
        <v>18481.617614300001</v>
      </c>
      <c r="F377">
        <v>1437.95</v>
      </c>
      <c r="G377">
        <v>-40.356513660614603</v>
      </c>
      <c r="H377">
        <v>-3.6394000901380799</v>
      </c>
      <c r="I377">
        <v>-12.8142911770131</v>
      </c>
      <c r="J377">
        <v>-2.84108456336857</v>
      </c>
      <c r="K377">
        <v>1460.51988164106</v>
      </c>
      <c r="L377">
        <v>1478.7268676618601</v>
      </c>
      <c r="M377">
        <v>50.190383874078201</v>
      </c>
      <c r="N377">
        <v>0.59220782619928802</v>
      </c>
      <c r="O377">
        <v>19.9102889530234</v>
      </c>
      <c r="P377">
        <v>13.3136327817178</v>
      </c>
      <c r="Q377">
        <v>-0.107732775302123</v>
      </c>
    </row>
    <row r="378" spans="1:17" x14ac:dyDescent="0.3">
      <c r="A378" t="s">
        <v>867</v>
      </c>
      <c r="B378" t="s">
        <v>868</v>
      </c>
      <c r="C378" t="str">
        <f>IFERROR(VLOOKUP(Table1[[#This Row],[Ticker]],[1]!Table1[[Symbol]:[Industry]],2,FALSE),"-")</f>
        <v>-</v>
      </c>
      <c r="D378" t="s">
        <v>625</v>
      </c>
      <c r="E378">
        <v>18442.89876195</v>
      </c>
      <c r="F378">
        <v>36.65</v>
      </c>
      <c r="G378">
        <v>-32.6062935735157</v>
      </c>
      <c r="H378">
        <v>-7.9168097564230298</v>
      </c>
      <c r="I378">
        <v>-12.1746355441443</v>
      </c>
      <c r="J378">
        <v>-4.59145152244625</v>
      </c>
      <c r="K378">
        <v>37.491172774204102</v>
      </c>
      <c r="L378">
        <v>38.178639892320597</v>
      </c>
      <c r="M378">
        <v>43.2259857052237</v>
      </c>
      <c r="N378">
        <v>0.43698443679660298</v>
      </c>
      <c r="O378">
        <v>44.338335607094102</v>
      </c>
      <c r="P378">
        <v>13.1172839506172</v>
      </c>
      <c r="Q378">
        <v>3.9418396737993001E-2</v>
      </c>
    </row>
    <row r="379" spans="1:17" x14ac:dyDescent="0.3">
      <c r="A379" t="s">
        <v>869</v>
      </c>
      <c r="B379" t="s">
        <v>870</v>
      </c>
      <c r="C379" t="str">
        <f>IFERROR(VLOOKUP(Table1[[#This Row],[Ticker]],[1]!Table1[[Symbol]:[Industry]],2,FALSE),"-")</f>
        <v>-</v>
      </c>
      <c r="D379" t="s">
        <v>132</v>
      </c>
      <c r="E379">
        <v>18365.704315376999</v>
      </c>
      <c r="F379">
        <v>70.27</v>
      </c>
      <c r="G379">
        <v>298.25183609632097</v>
      </c>
      <c r="H379">
        <v>-11.505697431499501</v>
      </c>
      <c r="I379">
        <v>71.371237223575207</v>
      </c>
      <c r="J379">
        <v>-6.5194771736311301</v>
      </c>
      <c r="K379">
        <v>70.763208733113999</v>
      </c>
      <c r="L379">
        <v>54.486332489852302</v>
      </c>
      <c r="M379">
        <v>42.4572684301436</v>
      </c>
      <c r="N379">
        <v>0.381040631303669</v>
      </c>
      <c r="O379">
        <v>30.069731037427001</v>
      </c>
      <c r="P379">
        <v>350.44871794871699</v>
      </c>
      <c r="Q379">
        <v>0.146531759112011</v>
      </c>
    </row>
    <row r="380" spans="1:17" x14ac:dyDescent="0.3">
      <c r="A380" t="s">
        <v>871</v>
      </c>
      <c r="B380" t="s">
        <v>872</v>
      </c>
      <c r="C380" t="str">
        <f>IFERROR(VLOOKUP(Table1[[#This Row],[Ticker]],[1]!Table1[[Symbol]:[Industry]],2,FALSE),"-")</f>
        <v>-</v>
      </c>
      <c r="D380" t="s">
        <v>21</v>
      </c>
      <c r="E380">
        <v>18260.841788400001</v>
      </c>
      <c r="F380">
        <v>661</v>
      </c>
      <c r="G380">
        <v>7.43827841171563</v>
      </c>
      <c r="H380">
        <v>3.7953224996114101</v>
      </c>
      <c r="I380">
        <v>-23.882169170205302</v>
      </c>
      <c r="J380">
        <v>-5.4605156750578399</v>
      </c>
      <c r="K380">
        <v>649.45705641773202</v>
      </c>
      <c r="L380">
        <v>647.05115283139401</v>
      </c>
      <c r="M380">
        <v>59.390214191792502</v>
      </c>
      <c r="N380">
        <v>0.75797097341728004</v>
      </c>
      <c r="O380">
        <v>30.385779122541599</v>
      </c>
      <c r="P380">
        <v>39.923793395427602</v>
      </c>
      <c r="Q380">
        <v>4.1233065941885999E-2</v>
      </c>
    </row>
    <row r="381" spans="1:17" x14ac:dyDescent="0.3">
      <c r="A381" t="s">
        <v>873</v>
      </c>
      <c r="B381" t="s">
        <v>874</v>
      </c>
      <c r="C381" t="str">
        <f>IFERROR(VLOOKUP(Table1[[#This Row],[Ticker]],[1]!Table1[[Symbol]:[Industry]],2,FALSE),"-")</f>
        <v>-</v>
      </c>
      <c r="D381" t="s">
        <v>742</v>
      </c>
      <c r="E381">
        <v>18226.719806839999</v>
      </c>
      <c r="F381">
        <v>1009.1</v>
      </c>
      <c r="G381">
        <v>19.515006539768802</v>
      </c>
      <c r="H381">
        <v>0.363586850866777</v>
      </c>
      <c r="I381">
        <v>45.710631659868497</v>
      </c>
      <c r="J381">
        <v>-3.1775537610706701</v>
      </c>
      <c r="K381">
        <v>921.85677641488201</v>
      </c>
      <c r="L381">
        <v>787.87270775440902</v>
      </c>
      <c r="M381">
        <v>73.180313948666907</v>
      </c>
      <c r="N381">
        <v>0.695921205946887</v>
      </c>
      <c r="O381">
        <v>1.44683381230799</v>
      </c>
      <c r="P381">
        <v>72.939160239931397</v>
      </c>
      <c r="Q381">
        <v>0.18100396394634499</v>
      </c>
    </row>
    <row r="382" spans="1:17" x14ac:dyDescent="0.3">
      <c r="A382" t="s">
        <v>875</v>
      </c>
      <c r="B382" t="s">
        <v>876</v>
      </c>
      <c r="C382" t="str">
        <f>IFERROR(VLOOKUP(Table1[[#This Row],[Ticker]],[1]!Table1[[Symbol]:[Industry]],2,FALSE),"-")</f>
        <v>-</v>
      </c>
      <c r="D382" t="s">
        <v>282</v>
      </c>
      <c r="E382">
        <v>18199.35945186</v>
      </c>
      <c r="F382">
        <v>482.15</v>
      </c>
      <c r="G382">
        <v>162.11317597502301</v>
      </c>
      <c r="H382">
        <v>19.436397488422902</v>
      </c>
      <c r="I382">
        <v>93.454074704819007</v>
      </c>
      <c r="J382">
        <v>-3.77223296997736</v>
      </c>
      <c r="K382">
        <v>405.07044584106001</v>
      </c>
      <c r="L382">
        <v>303.39915527479599</v>
      </c>
      <c r="M382">
        <v>54.558729663412301</v>
      </c>
      <c r="N382">
        <v>0.50981083414271</v>
      </c>
      <c r="O382">
        <v>7.7465519029347796</v>
      </c>
      <c r="P382">
        <v>201.909830932999</v>
      </c>
      <c r="Q382">
        <v>0.139309997438434</v>
      </c>
    </row>
    <row r="383" spans="1:17" x14ac:dyDescent="0.3">
      <c r="A383" t="s">
        <v>877</v>
      </c>
      <c r="B383" t="s">
        <v>878</v>
      </c>
      <c r="C383" t="str">
        <f>IFERROR(VLOOKUP(Table1[[#This Row],[Ticker]],[1]!Table1[[Symbol]:[Industry]],2,FALSE),"-")</f>
        <v>-</v>
      </c>
      <c r="D383" t="s">
        <v>742</v>
      </c>
      <c r="E383">
        <v>18154.697295239999</v>
      </c>
      <c r="F383">
        <v>1348.05</v>
      </c>
      <c r="G383">
        <v>52.304005950020397</v>
      </c>
      <c r="H383">
        <v>-13.0724526406057</v>
      </c>
      <c r="I383">
        <v>46.795329106424497</v>
      </c>
      <c r="J383">
        <v>-8.6488118691829303</v>
      </c>
      <c r="K383">
        <v>1447.8473140103199</v>
      </c>
      <c r="L383">
        <v>1218.7809697979801</v>
      </c>
      <c r="M383">
        <v>34.143298743692803</v>
      </c>
      <c r="N383">
        <v>0.302625975322665</v>
      </c>
      <c r="O383">
        <v>40.718074255405902</v>
      </c>
      <c r="P383">
        <v>97.951541850220195</v>
      </c>
      <c r="Q383">
        <v>0.23952375568145301</v>
      </c>
    </row>
    <row r="384" spans="1:17" x14ac:dyDescent="0.3">
      <c r="A384" t="s">
        <v>879</v>
      </c>
      <c r="B384" t="s">
        <v>880</v>
      </c>
      <c r="C384" t="str">
        <f>IFERROR(VLOOKUP(Table1[[#This Row],[Ticker]],[1]!Table1[[Symbol]:[Industry]],2,FALSE),"-")</f>
        <v>-</v>
      </c>
      <c r="D384" t="s">
        <v>127</v>
      </c>
      <c r="E384">
        <v>18067.275887420001</v>
      </c>
      <c r="F384">
        <v>688.9</v>
      </c>
      <c r="G384">
        <v>64.121399679501593</v>
      </c>
      <c r="H384">
        <v>-6.3938919352925598</v>
      </c>
      <c r="I384">
        <v>23.959101879207601</v>
      </c>
      <c r="J384">
        <v>-4.0131324378936197</v>
      </c>
      <c r="K384">
        <v>666.17883592541</v>
      </c>
      <c r="L384">
        <v>571.85388895740095</v>
      </c>
      <c r="M384">
        <v>46.176980112483903</v>
      </c>
      <c r="N384">
        <v>0.33742049644838501</v>
      </c>
      <c r="O384">
        <v>8.8692117869066696</v>
      </c>
      <c r="P384">
        <v>95.738030970308202</v>
      </c>
      <c r="Q384">
        <v>0.169968869644084</v>
      </c>
    </row>
    <row r="385" spans="1:17" x14ac:dyDescent="0.3">
      <c r="A385" t="s">
        <v>881</v>
      </c>
      <c r="B385" t="s">
        <v>882</v>
      </c>
      <c r="C385" t="str">
        <f>IFERROR(VLOOKUP(Table1[[#This Row],[Ticker]],[1]!Table1[[Symbol]:[Industry]],2,FALSE),"-")</f>
        <v>-</v>
      </c>
      <c r="D385" t="s">
        <v>449</v>
      </c>
      <c r="E385">
        <v>17985.80694278</v>
      </c>
      <c r="F385">
        <v>1259.8</v>
      </c>
      <c r="G385">
        <v>27.509602542411301</v>
      </c>
      <c r="H385">
        <v>-9.7232879197104101</v>
      </c>
      <c r="I385">
        <v>23.216345887888298</v>
      </c>
      <c r="J385">
        <v>-5.1313221190712603</v>
      </c>
      <c r="K385">
        <v>1295.49521987454</v>
      </c>
      <c r="L385">
        <v>1112.65873253736</v>
      </c>
      <c r="M385">
        <v>31.534559624309999</v>
      </c>
      <c r="N385">
        <v>0.33995691126062499</v>
      </c>
      <c r="O385">
        <v>22.535323067153499</v>
      </c>
      <c r="P385">
        <v>73.168384879724996</v>
      </c>
      <c r="Q385">
        <v>0.145128711575226</v>
      </c>
    </row>
    <row r="386" spans="1:17" x14ac:dyDescent="0.3">
      <c r="A386" t="s">
        <v>883</v>
      </c>
      <c r="B386" t="s">
        <v>884</v>
      </c>
      <c r="C386" t="str">
        <f>IFERROR(VLOOKUP(Table1[[#This Row],[Ticker]],[1]!Table1[[Symbol]:[Industry]],2,FALSE),"-")</f>
        <v>-</v>
      </c>
      <c r="D386" t="s">
        <v>27</v>
      </c>
      <c r="E386">
        <v>17957.966100221998</v>
      </c>
      <c r="F386">
        <v>91.86</v>
      </c>
      <c r="G386">
        <v>-37.069171892545199</v>
      </c>
      <c r="H386">
        <v>-3.8348182546071898</v>
      </c>
      <c r="I386">
        <v>8.5316700654333193</v>
      </c>
      <c r="J386">
        <v>-3.5657443281678201</v>
      </c>
      <c r="K386">
        <v>90.999387198073407</v>
      </c>
      <c r="L386">
        <v>86.460682864170295</v>
      </c>
      <c r="M386">
        <v>44.323536057013499</v>
      </c>
      <c r="N386">
        <v>0.34007221967866702</v>
      </c>
      <c r="O386">
        <v>21.2715001088613</v>
      </c>
      <c r="P386">
        <v>41.214450422751703</v>
      </c>
      <c r="Q386">
        <v>8.4429591426303005E-2</v>
      </c>
    </row>
    <row r="387" spans="1:17" x14ac:dyDescent="0.3">
      <c r="A387" t="s">
        <v>885</v>
      </c>
      <c r="B387" t="s">
        <v>886</v>
      </c>
      <c r="C387" t="str">
        <f>IFERROR(VLOOKUP(Table1[[#This Row],[Ticker]],[1]!Table1[[Symbol]:[Industry]],2,FALSE),"-")</f>
        <v>-</v>
      </c>
      <c r="D387" t="s">
        <v>887</v>
      </c>
      <c r="E387">
        <v>17939.358077550001</v>
      </c>
      <c r="F387">
        <v>807.45</v>
      </c>
      <c r="G387">
        <v>-6.7889319569838298</v>
      </c>
      <c r="H387">
        <v>4.6499983195027497</v>
      </c>
      <c r="I387">
        <v>8.8873545537981897</v>
      </c>
      <c r="J387">
        <v>-3.0816448216305399</v>
      </c>
      <c r="K387">
        <v>750.27070533743404</v>
      </c>
      <c r="L387">
        <v>702.49285918253395</v>
      </c>
      <c r="M387">
        <v>64.273410056718404</v>
      </c>
      <c r="N387">
        <v>0.64908274008439903</v>
      </c>
      <c r="O387">
        <v>5.2077528020310702</v>
      </c>
      <c r="P387">
        <v>35.934343434343397</v>
      </c>
      <c r="Q387">
        <v>7.5794124839329E-2</v>
      </c>
    </row>
    <row r="388" spans="1:17" x14ac:dyDescent="0.3">
      <c r="A388" t="s">
        <v>888</v>
      </c>
      <c r="B388" t="s">
        <v>889</v>
      </c>
      <c r="C388" t="str">
        <f>IFERROR(VLOOKUP(Table1[[#This Row],[Ticker]],[1]!Table1[[Symbol]:[Industry]],2,FALSE),"-")</f>
        <v>-</v>
      </c>
      <c r="D388" t="s">
        <v>21</v>
      </c>
      <c r="E388">
        <v>17914.622287459999</v>
      </c>
      <c r="F388">
        <v>789.85</v>
      </c>
      <c r="G388">
        <v>28.592998260501702</v>
      </c>
      <c r="H388">
        <v>-4.5807724303961797</v>
      </c>
      <c r="I388">
        <v>35.121458476163198</v>
      </c>
      <c r="J388">
        <v>-5.8856355031013798</v>
      </c>
      <c r="K388">
        <v>760.12342173138097</v>
      </c>
      <c r="L388">
        <v>649.96883179812301</v>
      </c>
      <c r="M388">
        <v>55.333728873311301</v>
      </c>
      <c r="N388">
        <v>0.51701009791401398</v>
      </c>
      <c r="O388">
        <v>6.2860036715831997</v>
      </c>
      <c r="P388">
        <v>73.098838483453804</v>
      </c>
      <c r="Q388">
        <v>2.6165162505844001E-2</v>
      </c>
    </row>
    <row r="389" spans="1:17" x14ac:dyDescent="0.3">
      <c r="A389" t="s">
        <v>890</v>
      </c>
      <c r="B389" t="s">
        <v>891</v>
      </c>
      <c r="C389" t="str">
        <f>IFERROR(VLOOKUP(Table1[[#This Row],[Ticker]],[1]!Table1[[Symbol]:[Industry]],2,FALSE),"-")</f>
        <v>-</v>
      </c>
      <c r="D389" t="s">
        <v>792</v>
      </c>
      <c r="E389">
        <v>17903.495681100001</v>
      </c>
      <c r="F389">
        <v>435.15</v>
      </c>
      <c r="G389">
        <v>35.095417291566299</v>
      </c>
      <c r="H389">
        <v>15.412037679908901</v>
      </c>
      <c r="I389">
        <v>35.851117090574803</v>
      </c>
      <c r="J389">
        <v>-1.40220117850912</v>
      </c>
      <c r="K389">
        <v>398.64433463465099</v>
      </c>
      <c r="L389">
        <v>346.05601332772699</v>
      </c>
      <c r="M389">
        <v>50.385204978637297</v>
      </c>
      <c r="N389">
        <v>1.0367422793105701</v>
      </c>
      <c r="O389">
        <v>9.0198782029185391</v>
      </c>
      <c r="P389">
        <v>89.360313315926803</v>
      </c>
      <c r="Q389">
        <v>0.16897611664378501</v>
      </c>
    </row>
    <row r="390" spans="1:17" x14ac:dyDescent="0.3">
      <c r="A390" t="s">
        <v>892</v>
      </c>
      <c r="B390" t="s">
        <v>893</v>
      </c>
      <c r="C390" t="str">
        <f>IFERROR(VLOOKUP(Table1[[#This Row],[Ticker]],[1]!Table1[[Symbol]:[Industry]],2,FALSE),"-")</f>
        <v>-</v>
      </c>
      <c r="D390" t="s">
        <v>51</v>
      </c>
      <c r="E390">
        <v>17887.705127957001</v>
      </c>
      <c r="F390">
        <v>211.33</v>
      </c>
      <c r="G390">
        <v>24.7715966943727</v>
      </c>
      <c r="H390">
        <v>-7.3473054733235204</v>
      </c>
      <c r="I390">
        <v>16.5651921172465</v>
      </c>
      <c r="J390">
        <v>-4.1377209385121398</v>
      </c>
      <c r="K390">
        <v>206.61163642853799</v>
      </c>
      <c r="L390">
        <v>186.42114607716599</v>
      </c>
      <c r="M390">
        <v>57.4660166160307</v>
      </c>
      <c r="N390">
        <v>0.561380464333054</v>
      </c>
      <c r="O390">
        <v>9.0238016372497807</v>
      </c>
      <c r="P390">
        <v>68.591942560829693</v>
      </c>
      <c r="Q390">
        <v>1.3793689955462001E-2</v>
      </c>
    </row>
    <row r="391" spans="1:17" x14ac:dyDescent="0.3">
      <c r="A391" t="s">
        <v>894</v>
      </c>
      <c r="B391" t="s">
        <v>895</v>
      </c>
      <c r="C391" t="str">
        <f>IFERROR(VLOOKUP(Table1[[#This Row],[Ticker]],[1]!Table1[[Symbol]:[Industry]],2,FALSE),"-")</f>
        <v>-</v>
      </c>
      <c r="D391" t="s">
        <v>412</v>
      </c>
      <c r="E391">
        <v>17823.826617039998</v>
      </c>
      <c r="F391">
        <v>111.4</v>
      </c>
      <c r="G391">
        <v>-36.790469690488401</v>
      </c>
      <c r="H391">
        <v>-3.2427397413177901</v>
      </c>
      <c r="I391">
        <v>-12.9731849042586</v>
      </c>
      <c r="J391">
        <v>-5.9038759360304196</v>
      </c>
      <c r="K391">
        <v>112.19494017460001</v>
      </c>
      <c r="L391">
        <v>114.06023211094799</v>
      </c>
      <c r="M391">
        <v>52.377429600852103</v>
      </c>
      <c r="N391">
        <v>1.31034050592358</v>
      </c>
      <c r="O391">
        <v>22.980251346499099</v>
      </c>
      <c r="P391">
        <v>6.6028708133971401</v>
      </c>
      <c r="Q391">
        <v>9.8688613325439004E-2</v>
      </c>
    </row>
    <row r="392" spans="1:17" x14ac:dyDescent="0.3">
      <c r="A392" t="s">
        <v>896</v>
      </c>
      <c r="B392" t="s">
        <v>897</v>
      </c>
      <c r="C392" t="str">
        <f>IFERROR(VLOOKUP(Table1[[#This Row],[Ticker]],[1]!Table1[[Symbol]:[Industry]],2,FALSE),"-")</f>
        <v>-</v>
      </c>
      <c r="D392" t="s">
        <v>190</v>
      </c>
      <c r="E392">
        <v>17766.665039970001</v>
      </c>
      <c r="F392">
        <v>1798.65</v>
      </c>
      <c r="G392">
        <v>48.184239887736197</v>
      </c>
      <c r="H392">
        <v>-5.4735786939412803</v>
      </c>
      <c r="I392">
        <v>32.1252144039847</v>
      </c>
      <c r="J392">
        <v>-5.1914467599571701</v>
      </c>
      <c r="K392">
        <v>1755.9246250910701</v>
      </c>
      <c r="L392">
        <v>1494.7385987842199</v>
      </c>
      <c r="M392">
        <v>43.147050226618703</v>
      </c>
      <c r="N392">
        <v>0.70188535232459104</v>
      </c>
      <c r="O392">
        <v>6.3102882717593598</v>
      </c>
      <c r="P392">
        <v>83.770114942528707</v>
      </c>
      <c r="Q392">
        <v>3.8986350889990001E-2</v>
      </c>
    </row>
    <row r="393" spans="1:17" x14ac:dyDescent="0.3">
      <c r="A393" t="s">
        <v>898</v>
      </c>
      <c r="B393" t="s">
        <v>899</v>
      </c>
      <c r="C393" t="str">
        <f>IFERROR(VLOOKUP(Table1[[#This Row],[Ticker]],[1]!Table1[[Symbol]:[Industry]],2,FALSE),"-")</f>
        <v>-</v>
      </c>
      <c r="D393" t="s">
        <v>51</v>
      </c>
      <c r="E393">
        <v>17666.914440352</v>
      </c>
      <c r="F393">
        <v>214.16</v>
      </c>
      <c r="G393">
        <v>-16.281851926428601</v>
      </c>
      <c r="H393">
        <v>-0.87195600021712305</v>
      </c>
      <c r="I393">
        <v>-10.775090047643999</v>
      </c>
      <c r="J393">
        <v>-2.4166551837189498</v>
      </c>
      <c r="K393">
        <v>212.48429794670301</v>
      </c>
      <c r="L393">
        <v>212.066402555216</v>
      </c>
      <c r="M393">
        <v>57.1746989445694</v>
      </c>
      <c r="N393">
        <v>1.41119077775818</v>
      </c>
      <c r="O393">
        <v>35.062570041090702</v>
      </c>
      <c r="P393">
        <v>17.0113372490096</v>
      </c>
      <c r="Q393">
        <v>5.1958989909584002E-2</v>
      </c>
    </row>
    <row r="394" spans="1:17" x14ac:dyDescent="0.3">
      <c r="A394" t="s">
        <v>900</v>
      </c>
      <c r="B394" t="s">
        <v>901</v>
      </c>
      <c r="C394" t="str">
        <f>IFERROR(VLOOKUP(Table1[[#This Row],[Ticker]],[1]!Table1[[Symbol]:[Industry]],2,FALSE),"-")</f>
        <v>-</v>
      </c>
      <c r="D394" t="s">
        <v>522</v>
      </c>
      <c r="E394">
        <v>17517.33461247</v>
      </c>
      <c r="F394">
        <v>631.95000000000005</v>
      </c>
      <c r="G394">
        <v>114.03626011887199</v>
      </c>
      <c r="H394">
        <v>-5.4445887874766097</v>
      </c>
      <c r="I394">
        <v>42.167603328661599</v>
      </c>
      <c r="J394">
        <v>-4.97901922967326</v>
      </c>
      <c r="K394">
        <v>606.11409153438603</v>
      </c>
      <c r="L394">
        <v>502.049291546738</v>
      </c>
      <c r="M394">
        <v>56.291902262602598</v>
      </c>
      <c r="N394">
        <v>0.55443351650759198</v>
      </c>
      <c r="O394">
        <v>14.566025793179801</v>
      </c>
      <c r="P394">
        <v>162.983770287141</v>
      </c>
      <c r="Q394">
        <v>0.24067640446251701</v>
      </c>
    </row>
    <row r="395" spans="1:17" x14ac:dyDescent="0.3">
      <c r="A395" t="s">
        <v>902</v>
      </c>
      <c r="B395" t="s">
        <v>903</v>
      </c>
      <c r="C395" t="str">
        <f>IFERROR(VLOOKUP(Table1[[#This Row],[Ticker]],[1]!Table1[[Symbol]:[Industry]],2,FALSE),"-")</f>
        <v>-</v>
      </c>
      <c r="D395" t="s">
        <v>514</v>
      </c>
      <c r="E395">
        <v>17499.964762475</v>
      </c>
      <c r="F395">
        <v>1021.15</v>
      </c>
      <c r="G395">
        <v>92.368193972627097</v>
      </c>
      <c r="H395">
        <v>-7.8727932882274496</v>
      </c>
      <c r="I395">
        <v>66.462755826153696</v>
      </c>
      <c r="J395">
        <v>-3.4982504631761202</v>
      </c>
      <c r="K395">
        <v>925.39675138545294</v>
      </c>
      <c r="L395">
        <v>725.81929480059205</v>
      </c>
      <c r="M395">
        <v>56.524038848489297</v>
      </c>
      <c r="N395">
        <v>0.62318259585468105</v>
      </c>
      <c r="O395">
        <v>16.437350046516102</v>
      </c>
      <c r="P395">
        <v>139.96005169780199</v>
      </c>
    </row>
    <row r="396" spans="1:17" hidden="1" x14ac:dyDescent="0.3">
      <c r="A396" t="s">
        <v>904</v>
      </c>
      <c r="B396" t="s">
        <v>905</v>
      </c>
      <c r="C396" t="str">
        <f>IFERROR(VLOOKUP(Table1[[#This Row],[Ticker]],[1]!Table1[[Symbol]:[Industry]],2,FALSE),"-")</f>
        <v>-</v>
      </c>
      <c r="D396" t="s">
        <v>261</v>
      </c>
      <c r="E396">
        <v>17492.98518</v>
      </c>
      <c r="F396">
        <v>16374.6</v>
      </c>
      <c r="G396">
        <v>-16.303718758815599</v>
      </c>
      <c r="H396">
        <v>5.1120075928136401</v>
      </c>
      <c r="I396">
        <v>4.0317029100382902</v>
      </c>
      <c r="J396">
        <v>-1.32460299505329</v>
      </c>
      <c r="K396">
        <v>15672.7956840427</v>
      </c>
      <c r="L396">
        <v>15183.111792678101</v>
      </c>
      <c r="M396">
        <v>65.4498590479527</v>
      </c>
      <c r="N396">
        <v>1.5485173790967799</v>
      </c>
      <c r="O396">
        <v>8.6692194007792693</v>
      </c>
      <c r="P396">
        <v>28.707859427933599</v>
      </c>
      <c r="Q396">
        <v>7.7509430094794995E-2</v>
      </c>
    </row>
    <row r="397" spans="1:17" x14ac:dyDescent="0.3">
      <c r="A397" t="s">
        <v>906</v>
      </c>
      <c r="B397" t="s">
        <v>907</v>
      </c>
      <c r="C397" t="str">
        <f>IFERROR(VLOOKUP(Table1[[#This Row],[Ticker]],[1]!Table1[[Symbol]:[Industry]],2,FALSE),"-")</f>
        <v>-</v>
      </c>
      <c r="D397" t="s">
        <v>24</v>
      </c>
      <c r="E397">
        <v>17471.777031590998</v>
      </c>
      <c r="F397">
        <v>217.11</v>
      </c>
      <c r="G397">
        <v>43.012265184179803</v>
      </c>
      <c r="H397">
        <v>-2.7406749043105099</v>
      </c>
      <c r="I397">
        <v>12.2928231087849</v>
      </c>
      <c r="J397">
        <v>-3.0443326419026899</v>
      </c>
      <c r="K397">
        <v>215.94927283678601</v>
      </c>
      <c r="L397">
        <v>191.081635354816</v>
      </c>
      <c r="M397">
        <v>40.331962671713299</v>
      </c>
      <c r="N397">
        <v>0.48312330995403902</v>
      </c>
      <c r="O397">
        <v>7.2037216157708004</v>
      </c>
      <c r="P397">
        <v>73.688000000000002</v>
      </c>
      <c r="Q397">
        <v>0.180935328241173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Row],[Ticker]],[1]!Table1[[Symbol]:[Industry]],2,FALSE),"-")</f>
        <v>-</v>
      </c>
      <c r="D398" t="s">
        <v>625</v>
      </c>
      <c r="E398">
        <v>17452.5251160839</v>
      </c>
      <c r="F398">
        <v>183.83</v>
      </c>
      <c r="G398">
        <v>25.8998567126857</v>
      </c>
      <c r="H398">
        <v>-4.1845699214272898</v>
      </c>
      <c r="I398">
        <v>20.3489841725799</v>
      </c>
      <c r="J398">
        <v>-6.8767703037871204</v>
      </c>
      <c r="K398">
        <v>179.35260417729299</v>
      </c>
      <c r="L398">
        <v>156.15662597808199</v>
      </c>
      <c r="M398">
        <v>44.971481800796099</v>
      </c>
      <c r="N398">
        <v>0.74294106962961703</v>
      </c>
      <c r="O398">
        <v>15.840722406571199</v>
      </c>
      <c r="P398">
        <v>63.259325044404903</v>
      </c>
      <c r="Q398">
        <v>2.5291130199865001E-2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-</v>
      </c>
      <c r="D399" t="s">
        <v>912</v>
      </c>
      <c r="E399">
        <v>17405.45915948</v>
      </c>
      <c r="F399">
        <v>2558.1999999999998</v>
      </c>
      <c r="G399">
        <v>210.99733201218399</v>
      </c>
      <c r="H399">
        <v>24.463990519724799</v>
      </c>
      <c r="I399">
        <v>230.01389518757099</v>
      </c>
      <c r="J399">
        <v>-4.2589417124253304</v>
      </c>
      <c r="K399">
        <v>1926.6418598648499</v>
      </c>
      <c r="L399">
        <v>1352.1219981942099</v>
      </c>
      <c r="M399">
        <v>73.459576225699607</v>
      </c>
      <c r="N399">
        <v>0.683627544823318</v>
      </c>
      <c r="O399">
        <v>2.8809319052458702</v>
      </c>
      <c r="P399">
        <v>262.04358901783098</v>
      </c>
      <c r="Q399">
        <v>0.25514341166361298</v>
      </c>
    </row>
    <row r="400" spans="1:17" x14ac:dyDescent="0.3">
      <c r="A400" t="s">
        <v>913</v>
      </c>
      <c r="B400" t="s">
        <v>914</v>
      </c>
      <c r="C400" t="str">
        <f>IFERROR(VLOOKUP(Table1[[#This Row],[Ticker]],[1]!Table1[[Symbol]:[Industry]],2,FALSE),"-")</f>
        <v>-</v>
      </c>
      <c r="D400" t="s">
        <v>239</v>
      </c>
      <c r="E400">
        <v>17312.234231945</v>
      </c>
      <c r="F400">
        <v>741.85</v>
      </c>
      <c r="G400">
        <v>80.793573532702496</v>
      </c>
      <c r="H400">
        <v>0.94880415595505596</v>
      </c>
      <c r="I400">
        <v>28.891644001696498</v>
      </c>
      <c r="J400">
        <v>-4.6998449335133703</v>
      </c>
      <c r="K400">
        <v>688.80607755869903</v>
      </c>
      <c r="L400">
        <v>604.88120550971701</v>
      </c>
      <c r="M400">
        <v>68.448657449054707</v>
      </c>
      <c r="N400">
        <v>1.25112175626791</v>
      </c>
      <c r="O400">
        <v>11.6128597425355</v>
      </c>
      <c r="P400">
        <v>193.22134387351699</v>
      </c>
      <c r="Q400">
        <v>6.7718706028286002E-2</v>
      </c>
    </row>
    <row r="401" spans="1:17" hidden="1" x14ac:dyDescent="0.3">
      <c r="A401" t="s">
        <v>915</v>
      </c>
      <c r="B401" t="s">
        <v>916</v>
      </c>
      <c r="C401" t="str">
        <f>IFERROR(VLOOKUP(Table1[[#This Row],[Ticker]],[1]!Table1[[Symbol]:[Industry]],2,FALSE),"-")</f>
        <v>-</v>
      </c>
      <c r="D401" t="s">
        <v>917</v>
      </c>
      <c r="E401">
        <v>17245.491854119999</v>
      </c>
      <c r="F401">
        <v>2841.7</v>
      </c>
      <c r="G401">
        <v>87.957794470982293</v>
      </c>
      <c r="H401">
        <v>8.05531704349408</v>
      </c>
      <c r="I401">
        <v>86.886640692339896</v>
      </c>
      <c r="J401">
        <v>4.0404094380202196</v>
      </c>
      <c r="K401">
        <v>2432.1857742417301</v>
      </c>
      <c r="M401">
        <v>81.053779015147796</v>
      </c>
      <c r="N401">
        <v>1.21856605678816</v>
      </c>
      <c r="O401">
        <v>0.90086919801528598</v>
      </c>
      <c r="P401">
        <v>131.86194516971199</v>
      </c>
    </row>
    <row r="402" spans="1:17" x14ac:dyDescent="0.3">
      <c r="A402" t="s">
        <v>918</v>
      </c>
      <c r="B402" t="s">
        <v>919</v>
      </c>
      <c r="C402" t="str">
        <f>IFERROR(VLOOKUP(Table1[[#This Row],[Ticker]],[1]!Table1[[Symbol]:[Industry]],2,FALSE),"-")</f>
        <v>-</v>
      </c>
      <c r="D402" t="s">
        <v>54</v>
      </c>
      <c r="E402">
        <v>16999</v>
      </c>
      <c r="F402">
        <v>6799.6</v>
      </c>
      <c r="G402">
        <v>28.765363036232401</v>
      </c>
      <c r="H402">
        <v>-6.6689015131889304</v>
      </c>
      <c r="I402">
        <v>18.2280731330695</v>
      </c>
      <c r="J402">
        <v>-4.1376607232996498</v>
      </c>
      <c r="K402">
        <v>6689.3082665688198</v>
      </c>
      <c r="L402">
        <v>5914.5416435561801</v>
      </c>
      <c r="M402">
        <v>48.137620210693903</v>
      </c>
      <c r="N402">
        <v>0.65446000471315602</v>
      </c>
      <c r="O402">
        <v>11.362433084298999</v>
      </c>
      <c r="P402">
        <v>59.990588235294098</v>
      </c>
      <c r="Q402">
        <v>8.6656310633066003E-2</v>
      </c>
    </row>
    <row r="403" spans="1:17" hidden="1" x14ac:dyDescent="0.3">
      <c r="A403" t="s">
        <v>920</v>
      </c>
      <c r="B403" t="s">
        <v>921</v>
      </c>
      <c r="C403" t="str">
        <f>IFERROR(VLOOKUP(Table1[[#This Row],[Ticker]],[1]!Table1[[Symbol]:[Industry]],2,FALSE),"-")</f>
        <v>-</v>
      </c>
      <c r="D403" t="s">
        <v>467</v>
      </c>
      <c r="E403">
        <v>16806.880583270002</v>
      </c>
      <c r="F403">
        <v>3690.55</v>
      </c>
      <c r="G403">
        <v>12.4152132167548</v>
      </c>
      <c r="H403">
        <v>10.508124060951801</v>
      </c>
      <c r="I403">
        <v>46.154859795434703</v>
      </c>
      <c r="J403">
        <v>-0.74805292558418901</v>
      </c>
      <c r="K403">
        <v>3279.52508081514</v>
      </c>
      <c r="L403">
        <v>2840.54774592684</v>
      </c>
      <c r="M403">
        <v>58.539964872376999</v>
      </c>
      <c r="N403">
        <v>1.2721218356028401</v>
      </c>
      <c r="O403">
        <v>7.6059123978810597</v>
      </c>
      <c r="P403">
        <v>62.7944419938244</v>
      </c>
      <c r="Q403">
        <v>4.2813764065205998E-2</v>
      </c>
    </row>
    <row r="404" spans="1:17" x14ac:dyDescent="0.3">
      <c r="A404" t="s">
        <v>922</v>
      </c>
      <c r="B404" t="s">
        <v>923</v>
      </c>
      <c r="C404" t="str">
        <f>IFERROR(VLOOKUP(Table1[[#This Row],[Ticker]],[1]!Table1[[Symbol]:[Industry]],2,FALSE),"-")</f>
        <v>-</v>
      </c>
      <c r="D404" t="s">
        <v>546</v>
      </c>
      <c r="E404">
        <v>16777.9374336</v>
      </c>
      <c r="F404">
        <v>336</v>
      </c>
      <c r="G404">
        <v>-2.2864045436688798</v>
      </c>
      <c r="H404">
        <v>-0.28565374270252902</v>
      </c>
      <c r="I404">
        <v>-7.0737313591325099</v>
      </c>
      <c r="J404">
        <v>-3.9685020190774698</v>
      </c>
      <c r="K404">
        <v>319.904421747762</v>
      </c>
      <c r="L404">
        <v>318.27611513402599</v>
      </c>
      <c r="M404">
        <v>70.601386545292499</v>
      </c>
      <c r="N404">
        <v>1.3707294147672</v>
      </c>
      <c r="O404">
        <v>16.6666666666666</v>
      </c>
      <c r="P404">
        <v>26.792452830188601</v>
      </c>
      <c r="Q404">
        <v>-3.3886060198568997E-2</v>
      </c>
    </row>
    <row r="405" spans="1:17" x14ac:dyDescent="0.3">
      <c r="A405" t="s">
        <v>924</v>
      </c>
      <c r="B405" t="s">
        <v>925</v>
      </c>
      <c r="C405" t="str">
        <f>IFERROR(VLOOKUP(Table1[[#This Row],[Ticker]],[1]!Table1[[Symbol]:[Industry]],2,FALSE),"-")</f>
        <v>-</v>
      </c>
      <c r="D405" t="s">
        <v>161</v>
      </c>
      <c r="E405">
        <v>16718.366177045002</v>
      </c>
      <c r="F405">
        <v>1081.55</v>
      </c>
      <c r="G405">
        <v>-19.604889990530001</v>
      </c>
      <c r="H405">
        <v>-7.7840961874387702</v>
      </c>
      <c r="I405">
        <v>10.033801433129501</v>
      </c>
      <c r="J405">
        <v>-5.0650376064476399</v>
      </c>
      <c r="K405">
        <v>1088.59541003202</v>
      </c>
      <c r="L405">
        <v>1013.39433610018</v>
      </c>
      <c r="M405">
        <v>27.709648509524101</v>
      </c>
      <c r="N405">
        <v>0.99131791567626304</v>
      </c>
      <c r="O405">
        <v>11.8764735795848</v>
      </c>
      <c r="P405">
        <v>29.9315233061028</v>
      </c>
      <c r="Q405">
        <v>-2.0076263018097999E-2</v>
      </c>
    </row>
    <row r="406" spans="1:17" x14ac:dyDescent="0.3">
      <c r="A406" t="s">
        <v>926</v>
      </c>
      <c r="B406" t="s">
        <v>927</v>
      </c>
      <c r="C406" t="str">
        <f>IFERROR(VLOOKUP(Table1[[#This Row],[Ticker]],[1]!Table1[[Symbol]:[Industry]],2,FALSE),"-")</f>
        <v>-</v>
      </c>
      <c r="D406" t="s">
        <v>467</v>
      </c>
      <c r="E406">
        <v>16715.565269279999</v>
      </c>
      <c r="F406">
        <v>1573.2</v>
      </c>
      <c r="G406">
        <v>-17.8325322522325</v>
      </c>
      <c r="H406">
        <v>-9.6722070343810103</v>
      </c>
      <c r="I406">
        <v>6.6704403645052999</v>
      </c>
      <c r="J406">
        <v>1.9719263590055101</v>
      </c>
      <c r="K406">
        <v>1517.4491513329001</v>
      </c>
      <c r="L406">
        <v>1447.8400484651199</v>
      </c>
      <c r="M406">
        <v>64.678346349726795</v>
      </c>
      <c r="N406">
        <v>0.61732343358299901</v>
      </c>
      <c r="O406">
        <v>7.4243579964403601</v>
      </c>
      <c r="P406">
        <v>26.5647626709573</v>
      </c>
      <c r="Q406">
        <v>-6.4525723761679005E-2</v>
      </c>
    </row>
    <row r="407" spans="1:17" x14ac:dyDescent="0.3">
      <c r="A407" t="s">
        <v>928</v>
      </c>
      <c r="B407" t="s">
        <v>929</v>
      </c>
      <c r="C407" t="str">
        <f>IFERROR(VLOOKUP(Table1[[#This Row],[Ticker]],[1]!Table1[[Symbol]:[Industry]],2,FALSE),"-")</f>
        <v>-</v>
      </c>
      <c r="D407" t="s">
        <v>514</v>
      </c>
      <c r="E407">
        <v>16712.99624085</v>
      </c>
      <c r="F407">
        <v>695.5</v>
      </c>
      <c r="G407">
        <v>6.28745614605175</v>
      </c>
      <c r="H407">
        <v>-4.6902442353231404</v>
      </c>
      <c r="I407">
        <v>3.5083489820461602</v>
      </c>
      <c r="J407">
        <v>-1.3274141490464599</v>
      </c>
      <c r="K407">
        <v>680.65478336552701</v>
      </c>
      <c r="L407">
        <v>643.73306419837104</v>
      </c>
      <c r="M407">
        <v>79.272621596804001</v>
      </c>
      <c r="N407">
        <v>0.479256622736838</v>
      </c>
      <c r="O407">
        <v>18.756290438533401</v>
      </c>
      <c r="P407">
        <v>60.883645616469998</v>
      </c>
      <c r="Q407">
        <v>9.5421269522567007E-2</v>
      </c>
    </row>
    <row r="408" spans="1:17" x14ac:dyDescent="0.3">
      <c r="A408" t="s">
        <v>930</v>
      </c>
      <c r="B408" t="s">
        <v>931</v>
      </c>
      <c r="C408" t="str">
        <f>IFERROR(VLOOKUP(Table1[[#This Row],[Ticker]],[1]!Table1[[Symbol]:[Industry]],2,FALSE),"-")</f>
        <v>-</v>
      </c>
      <c r="D408" t="s">
        <v>258</v>
      </c>
      <c r="E408">
        <v>16665.77727685</v>
      </c>
      <c r="F408">
        <v>1191.5</v>
      </c>
      <c r="G408">
        <v>153.239675829265</v>
      </c>
      <c r="H408">
        <v>-0.84499491357439305</v>
      </c>
      <c r="I408">
        <v>51.292953865778301</v>
      </c>
      <c r="J408">
        <v>-1.75359053769449</v>
      </c>
      <c r="K408">
        <v>1043.0089734503999</v>
      </c>
      <c r="L408">
        <v>871.14563599513303</v>
      </c>
      <c r="M408">
        <v>75.6110686729468</v>
      </c>
      <c r="N408">
        <v>1.1451270574618599</v>
      </c>
      <c r="O408">
        <v>2.4716743600503501</v>
      </c>
      <c r="P408">
        <v>188.84848484848399</v>
      </c>
      <c r="Q408">
        <v>0.150251486064019</v>
      </c>
    </row>
    <row r="409" spans="1:17" x14ac:dyDescent="0.3">
      <c r="A409" t="s">
        <v>932</v>
      </c>
      <c r="B409" t="s">
        <v>933</v>
      </c>
      <c r="C409" t="str">
        <f>IFERROR(VLOOKUP(Table1[[#This Row],[Ticker]],[1]!Table1[[Symbol]:[Industry]],2,FALSE),"-")</f>
        <v>-</v>
      </c>
      <c r="D409" t="s">
        <v>206</v>
      </c>
      <c r="E409">
        <v>16648.013924535</v>
      </c>
      <c r="F409">
        <v>684.85</v>
      </c>
      <c r="G409">
        <v>-2.8883035109428801</v>
      </c>
      <c r="H409">
        <v>1.9335890216090399</v>
      </c>
      <c r="I409">
        <v>18.347363544552199</v>
      </c>
      <c r="J409">
        <v>-2.6519300795998699</v>
      </c>
      <c r="K409">
        <v>656.71549105235999</v>
      </c>
      <c r="L409">
        <v>610.20148497886896</v>
      </c>
      <c r="M409">
        <v>57.749208522252403</v>
      </c>
      <c r="N409">
        <v>0.98967499709599405</v>
      </c>
      <c r="O409">
        <v>5.4245455209169702</v>
      </c>
      <c r="P409">
        <v>36.5467052138371</v>
      </c>
      <c r="Q409">
        <v>6.0742401841869E-2</v>
      </c>
    </row>
    <row r="410" spans="1:17" x14ac:dyDescent="0.3">
      <c r="A410" t="s">
        <v>934</v>
      </c>
      <c r="B410" t="s">
        <v>935</v>
      </c>
      <c r="C410" t="str">
        <f>IFERROR(VLOOKUP(Table1[[#This Row],[Ticker]],[1]!Table1[[Symbol]:[Industry]],2,FALSE),"-")</f>
        <v>-</v>
      </c>
      <c r="D410" t="s">
        <v>54</v>
      </c>
      <c r="E410">
        <v>16480.943409420001</v>
      </c>
      <c r="F410">
        <v>7156.1</v>
      </c>
      <c r="G410">
        <v>31.099832218617099</v>
      </c>
      <c r="H410">
        <v>1.47729474830868</v>
      </c>
      <c r="I410">
        <v>27.2410794986178</v>
      </c>
      <c r="J410">
        <v>-5.1324861400450503</v>
      </c>
      <c r="K410">
        <v>6758.9539905893398</v>
      </c>
      <c r="L410">
        <v>5870.8639014259697</v>
      </c>
      <c r="M410">
        <v>52.878457395058902</v>
      </c>
      <c r="N410">
        <v>1.12595954480294</v>
      </c>
      <c r="O410">
        <v>6.2030994536129898</v>
      </c>
      <c r="P410">
        <v>62.335573448732497</v>
      </c>
      <c r="Q410">
        <v>3.5949365130680998E-2</v>
      </c>
    </row>
    <row r="411" spans="1:17" x14ac:dyDescent="0.3">
      <c r="A411" t="s">
        <v>936</v>
      </c>
      <c r="B411" t="s">
        <v>937</v>
      </c>
      <c r="C411" t="str">
        <f>IFERROR(VLOOKUP(Table1[[#This Row],[Ticker]],[1]!Table1[[Symbol]:[Industry]],2,FALSE),"-")</f>
        <v>-</v>
      </c>
      <c r="D411" t="s">
        <v>234</v>
      </c>
      <c r="E411">
        <v>16420.771046099999</v>
      </c>
      <c r="F411">
        <v>1288.5</v>
      </c>
      <c r="G411">
        <v>38.482204672517298</v>
      </c>
      <c r="H411">
        <v>18.0105058284771</v>
      </c>
      <c r="I411">
        <v>43.511167950451998</v>
      </c>
      <c r="J411">
        <v>-2.3313626670482002</v>
      </c>
      <c r="K411">
        <v>1115.3689422929201</v>
      </c>
      <c r="L411">
        <v>968.67587908374105</v>
      </c>
      <c r="M411">
        <v>70.988371642642207</v>
      </c>
      <c r="N411">
        <v>1.7179585118453899</v>
      </c>
      <c r="O411">
        <v>2.36709351959643</v>
      </c>
      <c r="P411">
        <v>73.886639676113305</v>
      </c>
      <c r="Q411">
        <v>-9.8857900309109997E-3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Row],[Ticker]],[1]!Table1[[Symbol]:[Industry]],2,FALSE),"-")</f>
        <v>-</v>
      </c>
      <c r="D412" t="s">
        <v>742</v>
      </c>
      <c r="E412">
        <v>16346.299139999999</v>
      </c>
      <c r="F412">
        <v>3925.2</v>
      </c>
      <c r="G412">
        <v>35.770953626129597</v>
      </c>
      <c r="H412">
        <v>-8.9300189423981493</v>
      </c>
      <c r="I412">
        <v>28.217020731838801</v>
      </c>
      <c r="J412">
        <v>-4.0147234401421201</v>
      </c>
      <c r="K412">
        <v>4079.15978900354</v>
      </c>
      <c r="L412">
        <v>3617.5674220413798</v>
      </c>
      <c r="M412">
        <v>49.708929675822901</v>
      </c>
      <c r="N412">
        <v>0.60469653408587298</v>
      </c>
      <c r="O412">
        <v>39.8145317436054</v>
      </c>
      <c r="P412">
        <v>106.041836172278</v>
      </c>
      <c r="Q412">
        <v>0.123993876504097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Row],[Ticker]],[1]!Table1[[Symbol]:[Industry]],2,FALSE),"-")</f>
        <v>-</v>
      </c>
      <c r="D413" t="s">
        <v>234</v>
      </c>
      <c r="E413">
        <v>16267.893232300001</v>
      </c>
      <c r="F413">
        <v>3919</v>
      </c>
      <c r="G413">
        <v>157.35738906876401</v>
      </c>
      <c r="H413">
        <v>1.5109810103097701</v>
      </c>
      <c r="I413">
        <v>-12.7537297895386</v>
      </c>
      <c r="J413">
        <v>-2.6988312738725102</v>
      </c>
      <c r="K413">
        <v>3805.0609747810399</v>
      </c>
      <c r="L413">
        <v>3401.9635695061402</v>
      </c>
      <c r="M413">
        <v>62.797260719187399</v>
      </c>
      <c r="N413">
        <v>1.07974970526888</v>
      </c>
      <c r="O413">
        <v>9.7205919877519698</v>
      </c>
      <c r="P413">
        <v>189.65262379896501</v>
      </c>
      <c r="Q413">
        <v>0.26761405822418699</v>
      </c>
    </row>
    <row r="414" spans="1:17" x14ac:dyDescent="0.3">
      <c r="A414" t="s">
        <v>942</v>
      </c>
      <c r="B414" t="s">
        <v>943</v>
      </c>
      <c r="C414" t="str">
        <f>IFERROR(VLOOKUP(Table1[[#This Row],[Ticker]],[1]!Table1[[Symbol]:[Industry]],2,FALSE),"-")</f>
        <v>-</v>
      </c>
      <c r="D414" t="s">
        <v>467</v>
      </c>
      <c r="E414">
        <v>16249.32738036</v>
      </c>
      <c r="F414">
        <v>5299.85</v>
      </c>
      <c r="G414">
        <v>-18.728048895839802</v>
      </c>
      <c r="H414">
        <v>-6.8673261461027302</v>
      </c>
      <c r="I414">
        <v>13.9910361072976</v>
      </c>
      <c r="J414">
        <v>-2.7979557657570302</v>
      </c>
      <c r="K414">
        <v>5259.0620975808497</v>
      </c>
      <c r="L414">
        <v>4858.49620541885</v>
      </c>
      <c r="M414">
        <v>44.053320345302403</v>
      </c>
      <c r="N414">
        <v>0.42730691332385901</v>
      </c>
      <c r="O414">
        <v>12.434314178703101</v>
      </c>
      <c r="P414">
        <v>31.804277542899701</v>
      </c>
      <c r="Q414">
        <v>4.1443316141005999E-2</v>
      </c>
    </row>
    <row r="415" spans="1:17" x14ac:dyDescent="0.3">
      <c r="A415" t="s">
        <v>944</v>
      </c>
      <c r="B415" t="s">
        <v>945</v>
      </c>
      <c r="C415" t="str">
        <f>IFERROR(VLOOKUP(Table1[[#This Row],[Ticker]],[1]!Table1[[Symbol]:[Industry]],2,FALSE),"-")</f>
        <v>-</v>
      </c>
      <c r="D415" t="s">
        <v>946</v>
      </c>
      <c r="E415">
        <v>16242.92972344</v>
      </c>
      <c r="F415">
        <v>1655.15</v>
      </c>
      <c r="G415">
        <v>-33.307314708228297</v>
      </c>
      <c r="H415">
        <v>2.7135756900171</v>
      </c>
      <c r="I415">
        <v>11.562548606396399</v>
      </c>
      <c r="J415">
        <v>-1.35071884349713</v>
      </c>
      <c r="K415">
        <v>1501.1303036485001</v>
      </c>
      <c r="L415">
        <v>1477.3972711256599</v>
      </c>
      <c r="M415">
        <v>80.958798461170204</v>
      </c>
      <c r="N415">
        <v>0.90141573002497799</v>
      </c>
      <c r="O415">
        <v>10.588164214723699</v>
      </c>
      <c r="P415">
        <v>37.448098322537703</v>
      </c>
      <c r="Q415">
        <v>-7.2484156772090001E-3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467</v>
      </c>
      <c r="E416">
        <v>16212.7976688</v>
      </c>
      <c r="F416">
        <v>3269.4</v>
      </c>
      <c r="G416">
        <v>-53.299045318775299</v>
      </c>
      <c r="H416">
        <v>-10.476512614534499</v>
      </c>
      <c r="I416">
        <v>-3.4658426010946002</v>
      </c>
      <c r="J416">
        <v>-4.0671997463334897</v>
      </c>
      <c r="K416">
        <v>3400.1580880889601</v>
      </c>
      <c r="L416">
        <v>3507.26491395122</v>
      </c>
      <c r="M416">
        <v>37.187024831960301</v>
      </c>
      <c r="N416">
        <v>0.58364665417614303</v>
      </c>
      <c r="O416">
        <v>40.086866091637603</v>
      </c>
      <c r="P416">
        <v>13.6806968132269</v>
      </c>
      <c r="Q416">
        <v>-6.9815337259999E-2</v>
      </c>
    </row>
    <row r="417" spans="1:17" hidden="1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514</v>
      </c>
      <c r="E417">
        <v>16212.690680865</v>
      </c>
      <c r="F417">
        <v>678.65</v>
      </c>
      <c r="G417">
        <v>-7.4666007387176903</v>
      </c>
      <c r="H417">
        <v>18.1924107549365</v>
      </c>
      <c r="I417">
        <v>3.60483916194194</v>
      </c>
      <c r="J417">
        <v>12.701107831922799</v>
      </c>
      <c r="K417">
        <v>595.16098161389903</v>
      </c>
      <c r="M417">
        <v>70.419587333770593</v>
      </c>
      <c r="N417">
        <v>1.7233755710374199</v>
      </c>
      <c r="O417">
        <v>7.0507625432844696</v>
      </c>
      <c r="P417">
        <v>44.362901510316902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467</v>
      </c>
      <c r="E418">
        <v>16093.518255069999</v>
      </c>
      <c r="F418">
        <v>855.85</v>
      </c>
      <c r="G418">
        <v>55.658627816994503</v>
      </c>
      <c r="H418">
        <v>-5.8988999374922004</v>
      </c>
      <c r="I418">
        <v>27.909717347412801</v>
      </c>
      <c r="J418">
        <v>-2.9075070242711698</v>
      </c>
      <c r="K418">
        <v>842.65467824693803</v>
      </c>
      <c r="L418">
        <v>717.12921192527494</v>
      </c>
      <c r="M418">
        <v>43.762687239622203</v>
      </c>
      <c r="N418">
        <v>0.67116849103396203</v>
      </c>
      <c r="O418">
        <v>8.2666355085587497</v>
      </c>
      <c r="P418">
        <v>103.28978622327701</v>
      </c>
      <c r="Q418">
        <v>0.116839825550513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138</v>
      </c>
      <c r="E419">
        <v>16074.5736192</v>
      </c>
      <c r="F419">
        <v>614.4</v>
      </c>
      <c r="G419">
        <v>220.86660809401499</v>
      </c>
      <c r="H419">
        <v>32.742041094765803</v>
      </c>
      <c r="I419">
        <v>297.149321953514</v>
      </c>
      <c r="J419">
        <v>0.53983401983474599</v>
      </c>
      <c r="K419">
        <v>479.86710090186199</v>
      </c>
      <c r="L419">
        <v>320.79844869710098</v>
      </c>
      <c r="M419">
        <v>74.922243207402204</v>
      </c>
      <c r="N419">
        <v>0.98345738073575095</v>
      </c>
      <c r="O419">
        <v>5.4199218750000204</v>
      </c>
      <c r="P419">
        <v>318.799631914386</v>
      </c>
      <c r="Q419">
        <v>0.273808956972101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54</v>
      </c>
      <c r="E420">
        <v>16059.877705195</v>
      </c>
      <c r="F420">
        <v>12517.55</v>
      </c>
      <c r="G420">
        <v>222.54204566188901</v>
      </c>
      <c r="H420">
        <v>3.25458707790761</v>
      </c>
      <c r="I420">
        <v>106.547653522278</v>
      </c>
      <c r="J420">
        <v>-3.4279486442002201</v>
      </c>
      <c r="K420">
        <v>10822.971535974801</v>
      </c>
      <c r="L420">
        <v>7739.5078869583404</v>
      </c>
      <c r="M420">
        <v>53.597679366203003</v>
      </c>
      <c r="N420">
        <v>0.58655877084977404</v>
      </c>
      <c r="O420">
        <v>5.6253020758854699</v>
      </c>
      <c r="P420">
        <v>268.16323529411699</v>
      </c>
      <c r="Q420">
        <v>0.17783332828568199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173</v>
      </c>
      <c r="E421">
        <v>16041.43353631</v>
      </c>
      <c r="F421">
        <v>493.85</v>
      </c>
      <c r="G421">
        <v>20.159246109397198</v>
      </c>
      <c r="H421">
        <v>0.57006724774900197</v>
      </c>
      <c r="I421">
        <v>15.155005272117</v>
      </c>
      <c r="J421">
        <v>-10.133235154040699</v>
      </c>
      <c r="K421">
        <v>482.98601198468998</v>
      </c>
      <c r="L421">
        <v>439.70602917498098</v>
      </c>
      <c r="M421">
        <v>41.362415100796902</v>
      </c>
      <c r="N421">
        <v>2.72707739066181</v>
      </c>
      <c r="O421">
        <v>10.762377240052601</v>
      </c>
      <c r="P421">
        <v>92.684354272337103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54</v>
      </c>
      <c r="E422">
        <v>15841.11935952</v>
      </c>
      <c r="F422">
        <v>1292.8499999999999</v>
      </c>
      <c r="G422">
        <v>83.793782913804094</v>
      </c>
      <c r="H422">
        <v>25.7343841177142</v>
      </c>
      <c r="I422">
        <v>72.563471531054503</v>
      </c>
      <c r="J422">
        <v>15.836121582969399</v>
      </c>
      <c r="K422">
        <v>1017.9127489944</v>
      </c>
      <c r="L422">
        <v>849.711387250332</v>
      </c>
      <c r="M422">
        <v>84.870691501451901</v>
      </c>
      <c r="N422">
        <v>2.0891151023363101</v>
      </c>
      <c r="O422">
        <v>2.4867540704644799</v>
      </c>
      <c r="P422">
        <v>111.595744680851</v>
      </c>
      <c r="Q422">
        <v>6.2801120127546003E-2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127</v>
      </c>
      <c r="E423">
        <v>15802.184981389901</v>
      </c>
      <c r="F423">
        <v>1089.05</v>
      </c>
      <c r="G423">
        <v>145.37875295746301</v>
      </c>
      <c r="H423">
        <v>6.5329686587498896</v>
      </c>
      <c r="I423">
        <v>129.543989248706</v>
      </c>
      <c r="J423">
        <v>2.7576163728436098</v>
      </c>
      <c r="K423">
        <v>892.48829289466505</v>
      </c>
      <c r="L423">
        <v>654.87699165120898</v>
      </c>
      <c r="M423">
        <v>89.136778744770297</v>
      </c>
      <c r="N423">
        <v>0.89142835311352997</v>
      </c>
      <c r="O423">
        <v>0.54634773426380701</v>
      </c>
      <c r="P423">
        <v>191.11200213846499</v>
      </c>
      <c r="Q423">
        <v>0.20088594471367599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46</v>
      </c>
      <c r="E424">
        <v>15690.209097749999</v>
      </c>
      <c r="F424">
        <v>1622.75</v>
      </c>
      <c r="G424">
        <v>7.1095266075315298</v>
      </c>
      <c r="H424">
        <v>-4.25796651980394</v>
      </c>
      <c r="I424">
        <v>18.461404169893001</v>
      </c>
      <c r="J424">
        <v>-1.6178792489896301</v>
      </c>
      <c r="K424">
        <v>1617.0006712678</v>
      </c>
      <c r="L424">
        <v>1473.0599612633</v>
      </c>
      <c r="M424">
        <v>56.671575464254701</v>
      </c>
      <c r="N424">
        <v>1.18712528064738</v>
      </c>
      <c r="O424">
        <v>14.6202434139577</v>
      </c>
      <c r="P424">
        <v>58.324796331528297</v>
      </c>
      <c r="Q424">
        <v>-2.1036090733703001E-2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127</v>
      </c>
      <c r="E425">
        <v>15681.671903349999</v>
      </c>
      <c r="F425">
        <v>53.51</v>
      </c>
      <c r="G425">
        <v>-27.430881931723199</v>
      </c>
      <c r="H425">
        <v>-9.2134065911718395</v>
      </c>
      <c r="I425">
        <v>-12.1667495576236</v>
      </c>
      <c r="J425">
        <v>-6.21654916108875</v>
      </c>
      <c r="K425">
        <v>55.491345146227303</v>
      </c>
      <c r="L425">
        <v>55.596957666135197</v>
      </c>
      <c r="M425">
        <v>49.114637623648001</v>
      </c>
      <c r="N425">
        <v>0.66560219283427502</v>
      </c>
      <c r="O425">
        <v>37.731265184077699</v>
      </c>
      <c r="P425">
        <v>36.679438058748403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338</v>
      </c>
      <c r="E426">
        <v>15679.364415120001</v>
      </c>
      <c r="F426">
        <v>4645.2</v>
      </c>
      <c r="G426">
        <v>36.961443555244998</v>
      </c>
      <c r="H426">
        <v>2.6640623752936601</v>
      </c>
      <c r="I426">
        <v>15.4069872305567</v>
      </c>
      <c r="J426">
        <v>-6.65440188273449</v>
      </c>
      <c r="K426">
        <v>4333.1727707721002</v>
      </c>
      <c r="L426">
        <v>3857.2106781274902</v>
      </c>
      <c r="M426">
        <v>65.785584310031993</v>
      </c>
      <c r="N426">
        <v>0.58276652220261305</v>
      </c>
      <c r="O426">
        <v>5.2269008869370399</v>
      </c>
      <c r="P426">
        <v>70.713511328347494</v>
      </c>
      <c r="Q426">
        <v>2.6193056543424999E-2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54</v>
      </c>
      <c r="E427">
        <v>15671.552171629901</v>
      </c>
      <c r="F427">
        <v>1021.55</v>
      </c>
      <c r="G427">
        <v>280.489639309013</v>
      </c>
      <c r="H427">
        <v>-2.1183078999210401</v>
      </c>
      <c r="I427">
        <v>79.776477043927798</v>
      </c>
      <c r="J427">
        <v>-8.5692244848761305</v>
      </c>
      <c r="K427">
        <v>927.49564627594805</v>
      </c>
      <c r="L427">
        <v>661.34813615349503</v>
      </c>
      <c r="M427">
        <v>49.377682158368202</v>
      </c>
      <c r="N427">
        <v>0.44247764854667099</v>
      </c>
      <c r="O427">
        <v>7.4543585727570898</v>
      </c>
      <c r="P427">
        <v>379.03868698710397</v>
      </c>
      <c r="Q427">
        <v>8.8549628919566997E-2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261</v>
      </c>
      <c r="E428">
        <v>15506.894501999999</v>
      </c>
      <c r="F428">
        <v>891</v>
      </c>
      <c r="G428">
        <v>38.336436728648501</v>
      </c>
      <c r="H428">
        <v>-8.4266551396818095</v>
      </c>
      <c r="I428">
        <v>9.27161712307716</v>
      </c>
      <c r="J428">
        <v>-2.2083527830812</v>
      </c>
      <c r="K428">
        <v>920.76960474600401</v>
      </c>
      <c r="L428">
        <v>832.90610075213704</v>
      </c>
      <c r="M428">
        <v>44.562310378875502</v>
      </c>
      <c r="N428">
        <v>0.74988394700196404</v>
      </c>
      <c r="O428">
        <v>18.967452300785599</v>
      </c>
      <c r="P428">
        <v>69.1954197603539</v>
      </c>
      <c r="Q428">
        <v>0.15163029874161599</v>
      </c>
    </row>
    <row r="429" spans="1:17" hidden="1" x14ac:dyDescent="0.3">
      <c r="A429" t="s">
        <v>973</v>
      </c>
      <c r="B429" t="s">
        <v>974</v>
      </c>
      <c r="C429" t="str">
        <f>IFERROR(VLOOKUP(Table1[[#This Row],[Ticker]],[1]!Table1[[Symbol]:[Industry]],2,FALSE),"-")</f>
        <v>-</v>
      </c>
      <c r="D429" t="s">
        <v>754</v>
      </c>
      <c r="E429">
        <v>15502.9956089399</v>
      </c>
      <c r="F429">
        <v>901.2</v>
      </c>
      <c r="G429">
        <v>-2.0179979474644498</v>
      </c>
      <c r="H429">
        <v>-1.9861946157016099</v>
      </c>
      <c r="I429">
        <v>-0.41072112487692702</v>
      </c>
      <c r="J429">
        <v>-1.5266642580298</v>
      </c>
      <c r="K429">
        <v>874.17145193792396</v>
      </c>
      <c r="L429">
        <v>814.07341279450304</v>
      </c>
      <c r="M429">
        <v>63.673105172010501</v>
      </c>
      <c r="N429">
        <v>0.25807854832421201</v>
      </c>
      <c r="O429">
        <v>1.1950732356857501</v>
      </c>
      <c r="P429">
        <v>33.903895872336598</v>
      </c>
      <c r="Q429">
        <v>-2.790653939747E-3</v>
      </c>
    </row>
    <row r="430" spans="1:17" hidden="1" x14ac:dyDescent="0.3">
      <c r="A430" t="s">
        <v>975</v>
      </c>
      <c r="B430" t="s">
        <v>976</v>
      </c>
      <c r="C430" t="str">
        <f>IFERROR(VLOOKUP(Table1[[#This Row],[Ticker]],[1]!Table1[[Symbol]:[Industry]],2,FALSE),"-")</f>
        <v>-</v>
      </c>
      <c r="D430" t="s">
        <v>166</v>
      </c>
      <c r="E430">
        <v>15402.70160477</v>
      </c>
      <c r="F430">
        <v>12784.9</v>
      </c>
      <c r="G430">
        <v>374.16470204269302</v>
      </c>
      <c r="H430">
        <v>28.288930414660101</v>
      </c>
      <c r="I430">
        <v>124.088222353906</v>
      </c>
      <c r="J430">
        <v>7.7977109314344197</v>
      </c>
      <c r="K430">
        <v>10182.817638057901</v>
      </c>
      <c r="L430">
        <v>7242.2818049786301</v>
      </c>
      <c r="M430">
        <v>81.564932992474795</v>
      </c>
      <c r="N430">
        <v>0.87669112220564505</v>
      </c>
      <c r="O430">
        <v>2.5275911426761302</v>
      </c>
      <c r="P430">
        <v>443.80689068481399</v>
      </c>
      <c r="Q430">
        <v>0.25258141623707198</v>
      </c>
    </row>
    <row r="431" spans="1:17" x14ac:dyDescent="0.3">
      <c r="A431" t="s">
        <v>977</v>
      </c>
      <c r="B431" t="s">
        <v>978</v>
      </c>
      <c r="C431" t="str">
        <f>IFERROR(VLOOKUP(Table1[[#This Row],[Ticker]],[1]!Table1[[Symbol]:[Industry]],2,FALSE),"-")</f>
        <v>-</v>
      </c>
      <c r="D431" t="s">
        <v>979</v>
      </c>
      <c r="E431">
        <v>15293.37642696</v>
      </c>
      <c r="F431">
        <v>795.45</v>
      </c>
      <c r="G431">
        <v>38.588158839872101</v>
      </c>
      <c r="H431">
        <v>-11.1998613634969</v>
      </c>
      <c r="I431">
        <v>46.358683557309703</v>
      </c>
      <c r="J431">
        <v>-4.2937416588025403</v>
      </c>
      <c r="K431">
        <v>776.67139173899898</v>
      </c>
      <c r="L431">
        <v>646.17042048619999</v>
      </c>
      <c r="M431">
        <v>52.233684320966603</v>
      </c>
      <c r="N431">
        <v>1.10543890439822</v>
      </c>
      <c r="O431">
        <v>10.2143440819661</v>
      </c>
      <c r="P431">
        <v>78.212165341100004</v>
      </c>
      <c r="Q431">
        <v>-2.0685639139228999E-2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21</v>
      </c>
      <c r="E432">
        <v>15274.276547920001</v>
      </c>
      <c r="F432">
        <v>2709.8</v>
      </c>
      <c r="G432">
        <v>203.821128790627</v>
      </c>
      <c r="H432">
        <v>9.18649853136953</v>
      </c>
      <c r="I432">
        <v>74.075364640122203</v>
      </c>
      <c r="J432">
        <v>-0.47200799653255399</v>
      </c>
      <c r="K432">
        <v>2508.1986652948199</v>
      </c>
      <c r="L432">
        <v>1923.56105063212</v>
      </c>
      <c r="M432">
        <v>59.486289514840799</v>
      </c>
      <c r="N432">
        <v>0.97182272778662604</v>
      </c>
      <c r="O432">
        <v>7.9415455015130201</v>
      </c>
      <c r="P432">
        <v>266.88329271594898</v>
      </c>
    </row>
    <row r="433" spans="1:17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984</v>
      </c>
      <c r="E433">
        <v>15207.666415694999</v>
      </c>
      <c r="F433">
        <v>473.85</v>
      </c>
      <c r="G433">
        <v>84.728733397474102</v>
      </c>
      <c r="H433">
        <v>-7.9643140103025596</v>
      </c>
      <c r="I433">
        <v>38.4537587191016</v>
      </c>
      <c r="J433">
        <v>-6.4731714950434203</v>
      </c>
      <c r="K433">
        <v>479.20904243285798</v>
      </c>
      <c r="L433">
        <v>404.84051783980198</v>
      </c>
      <c r="M433">
        <v>42.311819856778797</v>
      </c>
      <c r="N433">
        <v>0.25385777014354699</v>
      </c>
      <c r="O433">
        <v>30.3788118602933</v>
      </c>
      <c r="P433">
        <v>134</v>
      </c>
      <c r="Q433">
        <v>0.118613619360982</v>
      </c>
    </row>
    <row r="434" spans="1:17" hidden="1" x14ac:dyDescent="0.3">
      <c r="A434" t="s">
        <v>985</v>
      </c>
      <c r="B434" t="s">
        <v>986</v>
      </c>
      <c r="C434" t="str">
        <f>IFERROR(VLOOKUP(Table1[[#This Row],[Ticker]],[1]!Table1[[Symbol]:[Industry]],2,FALSE),"-")</f>
        <v>-</v>
      </c>
      <c r="D434" t="s">
        <v>46</v>
      </c>
      <c r="E434">
        <v>15167.376224</v>
      </c>
      <c r="F434">
        <v>1456</v>
      </c>
      <c r="G434">
        <v>461.32517380643299</v>
      </c>
      <c r="H434">
        <v>-13.497673461309001</v>
      </c>
      <c r="I434">
        <v>-12.0811041388174</v>
      </c>
      <c r="J434">
        <v>-4.2768595098531303</v>
      </c>
      <c r="K434">
        <v>1611.9996624621799</v>
      </c>
      <c r="L434">
        <v>1450.7533877650601</v>
      </c>
      <c r="M434">
        <v>46.789123298633299</v>
      </c>
      <c r="N434">
        <v>0.56279012182134502</v>
      </c>
      <c r="O434">
        <v>108.636675824175</v>
      </c>
      <c r="P434">
        <v>516.97529556337099</v>
      </c>
      <c r="Q434">
        <v>0.28054884758926502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Row],[Ticker]],[1]!Table1[[Symbol]:[Industry]],2,FALSE),"-")</f>
        <v>-</v>
      </c>
      <c r="D435" t="s">
        <v>261</v>
      </c>
      <c r="E435">
        <v>15105.3551556</v>
      </c>
      <c r="F435">
        <v>6332</v>
      </c>
      <c r="G435">
        <v>11.5456716569746</v>
      </c>
      <c r="H435">
        <v>8.7398018663747408</v>
      </c>
      <c r="I435">
        <v>49.138878813832498</v>
      </c>
      <c r="J435">
        <v>-6.0718197981027302</v>
      </c>
      <c r="K435">
        <v>5624.6732427136503</v>
      </c>
      <c r="L435">
        <v>4936.9895663063498</v>
      </c>
      <c r="M435">
        <v>66.395149088910998</v>
      </c>
      <c r="N435">
        <v>0.70575988003958401</v>
      </c>
      <c r="O435">
        <v>5.4903663929248099</v>
      </c>
      <c r="P435">
        <v>67.422429634721894</v>
      </c>
      <c r="Q435">
        <v>0.14978910137278101</v>
      </c>
    </row>
    <row r="436" spans="1:17" x14ac:dyDescent="0.3">
      <c r="A436" t="s">
        <v>989</v>
      </c>
      <c r="B436" t="s">
        <v>990</v>
      </c>
      <c r="C436" t="str">
        <f>IFERROR(VLOOKUP(Table1[[#This Row],[Ticker]],[1]!Table1[[Symbol]:[Industry]],2,FALSE),"-")</f>
        <v>-</v>
      </c>
      <c r="D436" t="s">
        <v>98</v>
      </c>
      <c r="E436">
        <v>15031.4157566549</v>
      </c>
      <c r="F436">
        <v>2684.95</v>
      </c>
      <c r="G436">
        <v>4.8792986368690201</v>
      </c>
      <c r="H436">
        <v>-12.9536388913889</v>
      </c>
      <c r="I436">
        <v>7.7106340163423397</v>
      </c>
      <c r="J436">
        <v>-6.00331414932967</v>
      </c>
      <c r="K436">
        <v>2895.93188788207</v>
      </c>
      <c r="L436">
        <v>2639.8249926063299</v>
      </c>
      <c r="M436">
        <v>26.443769969648301</v>
      </c>
      <c r="N436">
        <v>0.30752212281946401</v>
      </c>
      <c r="O436">
        <v>36.1291644164695</v>
      </c>
      <c r="P436">
        <v>54.752161383285198</v>
      </c>
      <c r="Q436">
        <v>0.13424539024218499</v>
      </c>
    </row>
    <row r="437" spans="1:17" x14ac:dyDescent="0.3">
      <c r="A437" t="s">
        <v>991</v>
      </c>
      <c r="B437" t="s">
        <v>992</v>
      </c>
      <c r="C437" t="str">
        <f>IFERROR(VLOOKUP(Table1[[#This Row],[Ticker]],[1]!Table1[[Symbol]:[Industry]],2,FALSE),"-")</f>
        <v>-</v>
      </c>
      <c r="D437" t="s">
        <v>138</v>
      </c>
      <c r="E437">
        <v>14986.03491792</v>
      </c>
      <c r="F437">
        <v>1667.7</v>
      </c>
      <c r="G437">
        <v>92.589786256798206</v>
      </c>
      <c r="H437">
        <v>-10.6230418603212</v>
      </c>
      <c r="I437">
        <v>80.172359154850895</v>
      </c>
      <c r="J437">
        <v>-4.7446734098872003</v>
      </c>
      <c r="K437">
        <v>1568.3947483033701</v>
      </c>
      <c r="L437">
        <v>1157.6099857910101</v>
      </c>
      <c r="M437">
        <v>51.364845635437902</v>
      </c>
      <c r="N437">
        <v>0.57595414786038501</v>
      </c>
      <c r="O437">
        <v>18.126761407926999</v>
      </c>
      <c r="P437">
        <v>156.56923076922999</v>
      </c>
      <c r="Q437">
        <v>0.205047711084173</v>
      </c>
    </row>
    <row r="438" spans="1:17" x14ac:dyDescent="0.3">
      <c r="A438" t="s">
        <v>993</v>
      </c>
      <c r="B438" t="s">
        <v>994</v>
      </c>
      <c r="C438" t="str">
        <f>IFERROR(VLOOKUP(Table1[[#This Row],[Ticker]],[1]!Table1[[Symbol]:[Industry]],2,FALSE),"-")</f>
        <v>-</v>
      </c>
      <c r="D438" t="s">
        <v>995</v>
      </c>
      <c r="E438">
        <v>14927.982759945</v>
      </c>
      <c r="F438">
        <v>190.95</v>
      </c>
      <c r="G438">
        <v>-6.1703907312449298</v>
      </c>
      <c r="H438">
        <v>-9.34124234962818</v>
      </c>
      <c r="I438">
        <v>-15.7639185230751</v>
      </c>
      <c r="J438">
        <v>-5.80885050428836</v>
      </c>
      <c r="K438">
        <v>202.14780313400601</v>
      </c>
      <c r="L438">
        <v>198.09372190700901</v>
      </c>
      <c r="M438">
        <v>25.161514330573901</v>
      </c>
      <c r="N438">
        <v>0.71328681495200996</v>
      </c>
      <c r="O438">
        <v>24.404294317884201</v>
      </c>
      <c r="P438">
        <v>40.198237885462497</v>
      </c>
      <c r="Q438">
        <v>1.2665099850620001E-2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Row],[Ticker]],[1]!Table1[[Symbol]:[Industry]],2,FALSE),"-")</f>
        <v>-</v>
      </c>
      <c r="D439" t="s">
        <v>998</v>
      </c>
      <c r="E439">
        <v>14891.2480124799</v>
      </c>
      <c r="F439">
        <v>1251.2</v>
      </c>
      <c r="G439">
        <v>57.066316704200098</v>
      </c>
      <c r="H439">
        <v>-8.6537438173794197</v>
      </c>
      <c r="I439">
        <v>0.74411197399406903</v>
      </c>
      <c r="J439">
        <v>-5.5649505689786896</v>
      </c>
      <c r="K439">
        <v>1323.2470010029399</v>
      </c>
      <c r="L439">
        <v>1225.3807875708001</v>
      </c>
      <c r="M439">
        <v>41.060427443222203</v>
      </c>
      <c r="N439">
        <v>0.53650429797469601</v>
      </c>
      <c r="O439">
        <v>35.469948849104803</v>
      </c>
      <c r="P439">
        <v>91.388145315487506</v>
      </c>
      <c r="Q439">
        <v>0.16674101279234599</v>
      </c>
    </row>
    <row r="440" spans="1:17" x14ac:dyDescent="0.3">
      <c r="A440" t="s">
        <v>999</v>
      </c>
      <c r="B440" t="s">
        <v>1000</v>
      </c>
      <c r="C440" t="str">
        <f>IFERROR(VLOOKUP(Table1[[#This Row],[Ticker]],[1]!Table1[[Symbol]:[Industry]],2,FALSE),"-")</f>
        <v>-</v>
      </c>
      <c r="D440" t="s">
        <v>54</v>
      </c>
      <c r="E440">
        <v>14666.076684719999</v>
      </c>
      <c r="F440">
        <v>1929.45</v>
      </c>
      <c r="G440">
        <v>66.440827115586501</v>
      </c>
      <c r="H440">
        <v>20.3693729425794</v>
      </c>
      <c r="I440">
        <v>36.4532352517503</v>
      </c>
      <c r="J440">
        <v>-8.4174971208297205</v>
      </c>
      <c r="K440">
        <v>1725.39106008217</v>
      </c>
      <c r="L440">
        <v>1440.1936545993501</v>
      </c>
      <c r="M440">
        <v>50.160836114330898</v>
      </c>
      <c r="N440">
        <v>1.5212797099409401</v>
      </c>
      <c r="O440">
        <v>11.886807121200301</v>
      </c>
      <c r="P440">
        <v>102.248427672955</v>
      </c>
      <c r="Q440">
        <v>8.9888731173837999E-2</v>
      </c>
    </row>
    <row r="441" spans="1:17" hidden="1" x14ac:dyDescent="0.3">
      <c r="A441" t="s">
        <v>1001</v>
      </c>
      <c r="B441" t="s">
        <v>1002</v>
      </c>
      <c r="C441" t="str">
        <f>IFERROR(VLOOKUP(Table1[[#This Row],[Ticker]],[1]!Table1[[Symbol]:[Industry]],2,FALSE),"-")</f>
        <v>-</v>
      </c>
      <c r="D441" t="s">
        <v>464</v>
      </c>
      <c r="E441">
        <v>14633.246449509999</v>
      </c>
      <c r="F441">
        <v>2401.9</v>
      </c>
      <c r="G441">
        <v>-42.621243042172097</v>
      </c>
      <c r="H441">
        <v>-23.7737052073408</v>
      </c>
      <c r="I441">
        <v>-31.549803141512498</v>
      </c>
      <c r="J441">
        <v>-12.5758970855376</v>
      </c>
      <c r="O441">
        <v>29.064490611599101</v>
      </c>
      <c r="P441">
        <v>4.8406809253601102</v>
      </c>
    </row>
    <row r="442" spans="1:17" x14ac:dyDescent="0.3">
      <c r="A442" t="s">
        <v>1003</v>
      </c>
      <c r="B442" t="s">
        <v>1004</v>
      </c>
      <c r="C442" t="str">
        <f>IFERROR(VLOOKUP(Table1[[#This Row],[Ticker]],[1]!Table1[[Symbol]:[Industry]],2,FALSE),"-")</f>
        <v>-</v>
      </c>
      <c r="D442" t="s">
        <v>546</v>
      </c>
      <c r="E442">
        <v>14613.492747</v>
      </c>
      <c r="F442">
        <v>1846.5</v>
      </c>
      <c r="G442">
        <v>-14.1899247589251</v>
      </c>
      <c r="H442">
        <v>-1.11306936919052</v>
      </c>
      <c r="I442">
        <v>22.565639995423599</v>
      </c>
      <c r="J442">
        <v>-5.9413300571679999</v>
      </c>
      <c r="K442">
        <v>1737.9023696514</v>
      </c>
      <c r="L442">
        <v>1653.9608052833601</v>
      </c>
      <c r="M442">
        <v>66.019026975475995</v>
      </c>
      <c r="N442">
        <v>1.33332451809356</v>
      </c>
      <c r="O442">
        <v>7.1730300568643299</v>
      </c>
      <c r="P442">
        <v>41.277735271614297</v>
      </c>
      <c r="Q442">
        <v>-7.2073347077659999E-2</v>
      </c>
    </row>
    <row r="443" spans="1:17" x14ac:dyDescent="0.3">
      <c r="A443" t="s">
        <v>1005</v>
      </c>
      <c r="B443" t="s">
        <v>1006</v>
      </c>
      <c r="C443" t="str">
        <f>IFERROR(VLOOKUP(Table1[[#This Row],[Ticker]],[1]!Table1[[Symbol]:[Industry]],2,FALSE),"-")</f>
        <v>-</v>
      </c>
      <c r="D443" t="s">
        <v>1007</v>
      </c>
      <c r="E443">
        <v>14390.595840849999</v>
      </c>
      <c r="F443">
        <v>810.5</v>
      </c>
      <c r="G443">
        <v>29.675090503737302</v>
      </c>
      <c r="H443">
        <v>-5.6764610741549104</v>
      </c>
      <c r="I443">
        <v>31.004366859875699</v>
      </c>
      <c r="J443">
        <v>-5.85840479610627</v>
      </c>
      <c r="K443">
        <v>790.750248409547</v>
      </c>
      <c r="L443">
        <v>682.31278923708305</v>
      </c>
      <c r="M443">
        <v>40.550925192784398</v>
      </c>
      <c r="N443">
        <v>0.89528215870880701</v>
      </c>
      <c r="O443">
        <v>7.95805058605798</v>
      </c>
      <c r="P443">
        <v>79.036889772476201</v>
      </c>
      <c r="Q443">
        <v>6.5111651663309997E-2</v>
      </c>
    </row>
    <row r="444" spans="1:17" x14ac:dyDescent="0.3">
      <c r="A444" t="s">
        <v>1008</v>
      </c>
      <c r="B444" t="s">
        <v>1009</v>
      </c>
      <c r="C444" t="str">
        <f>IFERROR(VLOOKUP(Table1[[#This Row],[Ticker]],[1]!Table1[[Symbol]:[Industry]],2,FALSE),"-")</f>
        <v>-</v>
      </c>
      <c r="D444" t="s">
        <v>166</v>
      </c>
      <c r="E444">
        <v>14317.837533649999</v>
      </c>
      <c r="F444">
        <v>638.04999999999995</v>
      </c>
      <c r="G444">
        <v>36.562608040429303</v>
      </c>
      <c r="H444">
        <v>-1.09545812887671</v>
      </c>
      <c r="I444">
        <v>42.313250023614003</v>
      </c>
      <c r="J444">
        <v>-3.4308270608817502</v>
      </c>
      <c r="K444">
        <v>615.295877455447</v>
      </c>
      <c r="L444">
        <v>545.04846155743098</v>
      </c>
      <c r="M444">
        <v>63.967134927571799</v>
      </c>
      <c r="N444">
        <v>0.46452739790180902</v>
      </c>
      <c r="O444">
        <v>12.334456547292501</v>
      </c>
      <c r="P444">
        <v>84.367550386476907</v>
      </c>
      <c r="Q444">
        <v>0.19861851208805001</v>
      </c>
    </row>
    <row r="445" spans="1:17" x14ac:dyDescent="0.3">
      <c r="A445" t="s">
        <v>1010</v>
      </c>
      <c r="B445" t="s">
        <v>1011</v>
      </c>
      <c r="C445" t="str">
        <f>IFERROR(VLOOKUP(Table1[[#This Row],[Ticker]],[1]!Table1[[Symbol]:[Industry]],2,FALSE),"-")</f>
        <v>-</v>
      </c>
      <c r="D445" t="s">
        <v>438</v>
      </c>
      <c r="E445">
        <v>14274.500390781001</v>
      </c>
      <c r="F445">
        <v>230.91</v>
      </c>
      <c r="G445">
        <v>227.00322589376299</v>
      </c>
      <c r="H445">
        <v>3.99431976428234</v>
      </c>
      <c r="I445">
        <v>45.868604812998797</v>
      </c>
      <c r="J445">
        <v>3.3889794615727902</v>
      </c>
      <c r="K445">
        <v>207.0794642226</v>
      </c>
      <c r="L445">
        <v>169.19104808729</v>
      </c>
      <c r="M445">
        <v>65.2853884142976</v>
      </c>
      <c r="N445">
        <v>1.2982658589848</v>
      </c>
      <c r="O445">
        <v>2.4641635269152502</v>
      </c>
      <c r="P445">
        <v>273.94331983805603</v>
      </c>
      <c r="Q445">
        <v>0.19828110929659401</v>
      </c>
    </row>
    <row r="446" spans="1:17" x14ac:dyDescent="0.3">
      <c r="A446" t="s">
        <v>1012</v>
      </c>
      <c r="B446" t="s">
        <v>1013</v>
      </c>
      <c r="C446" t="str">
        <f>IFERROR(VLOOKUP(Table1[[#This Row],[Ticker]],[1]!Table1[[Symbol]:[Industry]],2,FALSE),"-")</f>
        <v>-</v>
      </c>
      <c r="D446" t="s">
        <v>72</v>
      </c>
      <c r="E446">
        <v>14268</v>
      </c>
      <c r="F446">
        <v>95.12</v>
      </c>
      <c r="G446">
        <v>33.929278275823997</v>
      </c>
      <c r="H446">
        <v>-12.3837857811837</v>
      </c>
      <c r="I446">
        <v>28.525537633424801</v>
      </c>
      <c r="J446">
        <v>-6.4776742507555598</v>
      </c>
      <c r="K446">
        <v>95.769179772611906</v>
      </c>
      <c r="L446">
        <v>79.441349111011505</v>
      </c>
      <c r="M446">
        <v>38.703461495204998</v>
      </c>
      <c r="N446">
        <v>0.182955580428768</v>
      </c>
      <c r="O446">
        <v>38.561816652649199</v>
      </c>
      <c r="P446">
        <v>91.388329979879202</v>
      </c>
      <c r="Q446">
        <v>7.1633512533889998E-2</v>
      </c>
    </row>
    <row r="447" spans="1:17" x14ac:dyDescent="0.3">
      <c r="A447" t="s">
        <v>1014</v>
      </c>
      <c r="B447" t="s">
        <v>1015</v>
      </c>
      <c r="C447" t="str">
        <f>IFERROR(VLOOKUP(Table1[[#This Row],[Ticker]],[1]!Table1[[Symbol]:[Industry]],2,FALSE),"-")</f>
        <v>-</v>
      </c>
      <c r="D447" t="s">
        <v>625</v>
      </c>
      <c r="E447">
        <v>14223.062538</v>
      </c>
      <c r="F447">
        <v>491.85</v>
      </c>
      <c r="G447">
        <v>1.1480270065656599</v>
      </c>
      <c r="H447">
        <v>-7.31554226178657</v>
      </c>
      <c r="I447">
        <v>6.5515644184078896</v>
      </c>
      <c r="J447">
        <v>-1.2823798758699601</v>
      </c>
      <c r="K447">
        <v>499.06353329992999</v>
      </c>
      <c r="L447">
        <v>458.22371778803301</v>
      </c>
      <c r="M447">
        <v>44.7584432564406</v>
      </c>
      <c r="N447">
        <v>0.44567950432129999</v>
      </c>
      <c r="O447">
        <v>20.361898952932702</v>
      </c>
      <c r="P447">
        <v>45.302806499261401</v>
      </c>
      <c r="Q447">
        <v>1.5210002382522E-2</v>
      </c>
    </row>
    <row r="448" spans="1:17" hidden="1" x14ac:dyDescent="0.3">
      <c r="A448" t="s">
        <v>1016</v>
      </c>
      <c r="B448" t="s">
        <v>1017</v>
      </c>
      <c r="C448" t="str">
        <f>IFERROR(VLOOKUP(Table1[[#This Row],[Ticker]],[1]!Table1[[Symbol]:[Industry]],2,FALSE),"-")</f>
        <v>-</v>
      </c>
      <c r="D448" t="s">
        <v>54</v>
      </c>
      <c r="E448">
        <v>14206.38135688</v>
      </c>
      <c r="F448">
        <v>902.6</v>
      </c>
      <c r="G448">
        <v>-12.9839509909977</v>
      </c>
      <c r="H448">
        <v>-3.5103904596407798</v>
      </c>
      <c r="I448">
        <v>-1.91251109033811</v>
      </c>
      <c r="J448">
        <v>0.67208139514042697</v>
      </c>
      <c r="M448">
        <v>53.275837299917299</v>
      </c>
      <c r="O448">
        <v>30.279193441169902</v>
      </c>
      <c r="P448">
        <v>24.496551724137898</v>
      </c>
    </row>
    <row r="449" spans="1:17" x14ac:dyDescent="0.3">
      <c r="A449" t="s">
        <v>1018</v>
      </c>
      <c r="B449" t="s">
        <v>1019</v>
      </c>
      <c r="C449" t="str">
        <f>IFERROR(VLOOKUP(Table1[[#This Row],[Ticker]],[1]!Table1[[Symbol]:[Industry]],2,FALSE),"-")</f>
        <v>-</v>
      </c>
      <c r="D449" t="s">
        <v>166</v>
      </c>
      <c r="E449">
        <v>14189.1090432</v>
      </c>
      <c r="F449">
        <v>14024.85</v>
      </c>
      <c r="G449">
        <v>155.27187533084401</v>
      </c>
      <c r="H449">
        <v>0.12126100439894399</v>
      </c>
      <c r="I449">
        <v>72.593296945307102</v>
      </c>
      <c r="J449">
        <v>-2.2026149491807399</v>
      </c>
      <c r="K449">
        <v>13231.490361583299</v>
      </c>
      <c r="L449">
        <v>10272.996079607499</v>
      </c>
      <c r="M449">
        <v>58.466054556763197</v>
      </c>
      <c r="N449">
        <v>0.45967862169229601</v>
      </c>
      <c r="O449">
        <v>5.5269753330695099</v>
      </c>
      <c r="P449">
        <v>232.96969409195</v>
      </c>
      <c r="Q449">
        <v>0.23615490707463499</v>
      </c>
    </row>
    <row r="450" spans="1:17" x14ac:dyDescent="0.3">
      <c r="A450" t="s">
        <v>1020</v>
      </c>
      <c r="B450" t="s">
        <v>1021</v>
      </c>
      <c r="C450" t="str">
        <f>IFERROR(VLOOKUP(Table1[[#This Row],[Ticker]],[1]!Table1[[Symbol]:[Industry]],2,FALSE),"-")</f>
        <v>-</v>
      </c>
      <c r="D450" t="s">
        <v>372</v>
      </c>
      <c r="E450">
        <v>14154.0299974399</v>
      </c>
      <c r="F450">
        <v>407.6</v>
      </c>
      <c r="G450">
        <v>125.809397236489</v>
      </c>
      <c r="H450">
        <v>25.6166721511497</v>
      </c>
      <c r="I450">
        <v>135.40763774694301</v>
      </c>
      <c r="J450">
        <v>-4.4112222740335501</v>
      </c>
      <c r="K450">
        <v>337.44941782303198</v>
      </c>
      <c r="L450">
        <v>252.67653823207101</v>
      </c>
      <c r="M450">
        <v>63.324261926481803</v>
      </c>
      <c r="N450">
        <v>1.06206206593076</v>
      </c>
      <c r="O450">
        <v>2.7232580961727</v>
      </c>
      <c r="P450">
        <v>171.10076488194201</v>
      </c>
      <c r="Q450">
        <v>0.19837104531522701</v>
      </c>
    </row>
    <row r="451" spans="1:17" x14ac:dyDescent="0.3">
      <c r="A451" t="s">
        <v>1022</v>
      </c>
      <c r="B451" t="s">
        <v>1023</v>
      </c>
      <c r="C451" t="str">
        <f>IFERROR(VLOOKUP(Table1[[#This Row],[Ticker]],[1]!Table1[[Symbol]:[Industry]],2,FALSE),"-")</f>
        <v>-</v>
      </c>
      <c r="D451" t="s">
        <v>118</v>
      </c>
      <c r="E451">
        <v>14053.47716312</v>
      </c>
      <c r="F451">
        <v>2208.5500000000002</v>
      </c>
      <c r="G451">
        <v>10.530662821423901</v>
      </c>
      <c r="H451">
        <v>-8.7100841456230693</v>
      </c>
      <c r="I451">
        <v>31.6397018402916</v>
      </c>
      <c r="J451">
        <v>-3.0098157859796002</v>
      </c>
      <c r="K451">
        <v>2192.4043693785102</v>
      </c>
      <c r="L451">
        <v>1886.3980802792</v>
      </c>
      <c r="M451">
        <v>37.018935418455797</v>
      </c>
      <c r="N451">
        <v>0.53358779932839795</v>
      </c>
      <c r="O451">
        <v>12.4719838808267</v>
      </c>
      <c r="P451">
        <v>53.355553240981799</v>
      </c>
      <c r="Q451">
        <v>-6.8251878921685993E-2</v>
      </c>
    </row>
    <row r="452" spans="1:17" hidden="1" x14ac:dyDescent="0.3">
      <c r="A452" t="s">
        <v>1024</v>
      </c>
      <c r="B452" t="s">
        <v>1025</v>
      </c>
      <c r="C452" t="str">
        <f>IFERROR(VLOOKUP(Table1[[#This Row],[Ticker]],[1]!Table1[[Symbol]:[Industry]],2,FALSE),"-")</f>
        <v>-</v>
      </c>
      <c r="D452" t="s">
        <v>625</v>
      </c>
      <c r="E452">
        <v>13958.8235215</v>
      </c>
      <c r="F452">
        <v>164.45</v>
      </c>
      <c r="G452">
        <v>569.89169785513604</v>
      </c>
      <c r="H452">
        <v>172.85233878769199</v>
      </c>
      <c r="I452">
        <v>580.96313775579495</v>
      </c>
      <c r="J452">
        <v>19.451792378607099</v>
      </c>
      <c r="M452">
        <v>100</v>
      </c>
      <c r="O452">
        <v>0</v>
      </c>
      <c r="P452">
        <v>630.888888888888</v>
      </c>
    </row>
    <row r="453" spans="1:17" x14ac:dyDescent="0.3">
      <c r="A453" t="s">
        <v>1026</v>
      </c>
      <c r="B453" t="s">
        <v>1027</v>
      </c>
      <c r="C453" t="str">
        <f>IFERROR(VLOOKUP(Table1[[#This Row],[Ticker]],[1]!Table1[[Symbol]:[Industry]],2,FALSE),"-")</f>
        <v>-</v>
      </c>
      <c r="D453" t="s">
        <v>258</v>
      </c>
      <c r="E453">
        <v>13591.907167920001</v>
      </c>
      <c r="F453">
        <v>985.8</v>
      </c>
      <c r="G453">
        <v>20.4872156567295</v>
      </c>
      <c r="H453">
        <v>1.5220326999979801</v>
      </c>
      <c r="I453">
        <v>-28.0106260440153</v>
      </c>
      <c r="J453">
        <v>-2.3207420474923701</v>
      </c>
      <c r="K453">
        <v>989.90116340296197</v>
      </c>
      <c r="L453">
        <v>935.18239796783996</v>
      </c>
      <c r="M453">
        <v>48.2682760242432</v>
      </c>
      <c r="N453">
        <v>0.54429373915851098</v>
      </c>
      <c r="O453">
        <v>21.627104889429901</v>
      </c>
      <c r="P453">
        <v>57.728000000000002</v>
      </c>
      <c r="Q453">
        <v>3.0373439033653998E-2</v>
      </c>
    </row>
    <row r="454" spans="1:17" x14ac:dyDescent="0.3">
      <c r="A454" t="s">
        <v>1028</v>
      </c>
      <c r="B454" t="s">
        <v>1029</v>
      </c>
      <c r="C454" t="str">
        <f>IFERROR(VLOOKUP(Table1[[#This Row],[Ticker]],[1]!Table1[[Symbol]:[Industry]],2,FALSE),"-")</f>
        <v>-</v>
      </c>
      <c r="D454" t="s">
        <v>127</v>
      </c>
      <c r="E454">
        <v>13482.107390200001</v>
      </c>
      <c r="F454">
        <v>382.6</v>
      </c>
      <c r="G454">
        <v>45.7694526646615</v>
      </c>
      <c r="H454">
        <v>24.302442038240098</v>
      </c>
      <c r="I454">
        <v>93.516942714481104</v>
      </c>
      <c r="J454">
        <v>3.3831855298529301</v>
      </c>
      <c r="K454">
        <v>315.10094898191198</v>
      </c>
      <c r="L454">
        <v>256.32035956917201</v>
      </c>
      <c r="M454">
        <v>84.882518223647295</v>
      </c>
      <c r="N454">
        <v>0.56932256393230496</v>
      </c>
      <c r="O454">
        <v>2.7051751176162901</v>
      </c>
      <c r="P454">
        <v>112.260748959778</v>
      </c>
      <c r="Q454">
        <v>0.17429081430762</v>
      </c>
    </row>
    <row r="455" spans="1:17" x14ac:dyDescent="0.3">
      <c r="A455" t="s">
        <v>1030</v>
      </c>
      <c r="B455" t="s">
        <v>1031</v>
      </c>
      <c r="C455" t="str">
        <f>IFERROR(VLOOKUP(Table1[[#This Row],[Ticker]],[1]!Table1[[Symbol]:[Industry]],2,FALSE),"-")</f>
        <v>-</v>
      </c>
      <c r="D455" t="s">
        <v>54</v>
      </c>
      <c r="E455">
        <v>13451.463738</v>
      </c>
      <c r="F455">
        <v>555</v>
      </c>
      <c r="G455">
        <v>46.7996068509864</v>
      </c>
      <c r="H455">
        <v>-22.918241806890101</v>
      </c>
      <c r="I455">
        <v>19.390842252043999</v>
      </c>
      <c r="J455">
        <v>-21.713769551746999</v>
      </c>
      <c r="K455">
        <v>619.51271976351802</v>
      </c>
      <c r="L455">
        <v>495.46137589918101</v>
      </c>
      <c r="M455">
        <v>20.691494631438399</v>
      </c>
      <c r="N455">
        <v>2.4123783963035699</v>
      </c>
      <c r="O455">
        <v>29.909909909909899</v>
      </c>
      <c r="P455">
        <v>77.401310532203894</v>
      </c>
      <c r="Q455">
        <v>4.9503217804588003E-2</v>
      </c>
    </row>
    <row r="456" spans="1:17" x14ac:dyDescent="0.3">
      <c r="A456" t="s">
        <v>1032</v>
      </c>
      <c r="B456" t="s">
        <v>1033</v>
      </c>
      <c r="C456" t="str">
        <f>IFERROR(VLOOKUP(Table1[[#This Row],[Ticker]],[1]!Table1[[Symbol]:[Industry]],2,FALSE),"-")</f>
        <v>-</v>
      </c>
      <c r="D456" t="s">
        <v>279</v>
      </c>
      <c r="E456">
        <v>13378.925159385</v>
      </c>
      <c r="F456">
        <v>1317.45</v>
      </c>
      <c r="G456">
        <v>3.22157336473839</v>
      </c>
      <c r="H456">
        <v>1.6067408591636401</v>
      </c>
      <c r="I456">
        <v>4.0221487290684204</v>
      </c>
      <c r="J456">
        <v>-0.93388006839660398</v>
      </c>
      <c r="K456">
        <v>1250.0353824751701</v>
      </c>
      <c r="L456">
        <v>1213.89739153563</v>
      </c>
      <c r="M456">
        <v>70.846243444953899</v>
      </c>
      <c r="N456">
        <v>0.983274526135692</v>
      </c>
      <c r="O456">
        <v>25.1660404569433</v>
      </c>
      <c r="P456">
        <v>32.6803967974218</v>
      </c>
      <c r="Q456">
        <v>0.123657813995098</v>
      </c>
    </row>
    <row r="457" spans="1:17" x14ac:dyDescent="0.3">
      <c r="A457" t="s">
        <v>1034</v>
      </c>
      <c r="B457" t="s">
        <v>1035</v>
      </c>
      <c r="C457" t="str">
        <f>IFERROR(VLOOKUP(Table1[[#This Row],[Ticker]],[1]!Table1[[Symbol]:[Industry]],2,FALSE),"-")</f>
        <v>-</v>
      </c>
      <c r="D457" t="s">
        <v>46</v>
      </c>
      <c r="E457">
        <v>13376.07841376</v>
      </c>
      <c r="F457">
        <v>727.7</v>
      </c>
      <c r="G457">
        <v>2.27404244212067</v>
      </c>
      <c r="H457">
        <v>-4.1493508194146003</v>
      </c>
      <c r="I457">
        <v>44.647623674986001</v>
      </c>
      <c r="J457">
        <v>-6.5078036820332903</v>
      </c>
      <c r="K457">
        <v>712.10836495366505</v>
      </c>
      <c r="L457">
        <v>611.00122537024902</v>
      </c>
      <c r="M457">
        <v>45.471950216738897</v>
      </c>
      <c r="N457">
        <v>1.18349496397572</v>
      </c>
      <c r="O457">
        <v>11.7149924419403</v>
      </c>
      <c r="P457">
        <v>62.433035714285701</v>
      </c>
      <c r="Q457">
        <v>8.0633791929921997E-2</v>
      </c>
    </row>
    <row r="458" spans="1:17" x14ac:dyDescent="0.3">
      <c r="A458" t="s">
        <v>1036</v>
      </c>
      <c r="B458" t="s">
        <v>1037</v>
      </c>
      <c r="C458" t="str">
        <f>IFERROR(VLOOKUP(Table1[[#This Row],[Ticker]],[1]!Table1[[Symbol]:[Industry]],2,FALSE),"-")</f>
        <v>-</v>
      </c>
      <c r="D458" t="s">
        <v>211</v>
      </c>
      <c r="E458">
        <v>13340.992588294999</v>
      </c>
      <c r="F458">
        <v>1625.35</v>
      </c>
      <c r="G458">
        <v>11.512199456602699</v>
      </c>
      <c r="H458">
        <v>-4.2108878698795102</v>
      </c>
      <c r="I458">
        <v>-13.048813045041999</v>
      </c>
      <c r="J458">
        <v>2.1913981172655101</v>
      </c>
      <c r="K458">
        <v>1638.6003619939199</v>
      </c>
      <c r="L458">
        <v>1601.2973728567599</v>
      </c>
      <c r="M458">
        <v>65.777532668670901</v>
      </c>
      <c r="N458">
        <v>0.81329648022450196</v>
      </c>
      <c r="O458">
        <v>36.705940259021098</v>
      </c>
      <c r="P458">
        <v>59.6611001964636</v>
      </c>
      <c r="Q458">
        <v>0.13537870889544801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Row],[Ticker]],[1]!Table1[[Symbol]:[Industry]],2,FALSE),"-")</f>
        <v>-</v>
      </c>
      <c r="D459" t="s">
        <v>261</v>
      </c>
      <c r="E459">
        <v>13327.37824</v>
      </c>
      <c r="F459">
        <v>4221.8</v>
      </c>
      <c r="G459">
        <v>15.552241537464599</v>
      </c>
      <c r="H459">
        <v>-1.1115363325665799</v>
      </c>
      <c r="I459">
        <v>6.8243391892875103</v>
      </c>
      <c r="J459">
        <v>-3.0190092730347202</v>
      </c>
      <c r="K459">
        <v>4250.8969058149996</v>
      </c>
      <c r="L459">
        <v>3900.4410673336602</v>
      </c>
      <c r="M459">
        <v>43.852048697259697</v>
      </c>
      <c r="N459">
        <v>0.76925118289875205</v>
      </c>
      <c r="O459">
        <v>18.432895921170999</v>
      </c>
      <c r="P459">
        <v>52.963768115942003</v>
      </c>
      <c r="Q459">
        <v>0.18399920280020199</v>
      </c>
    </row>
    <row r="460" spans="1:17" x14ac:dyDescent="0.3">
      <c r="A460" t="s">
        <v>1040</v>
      </c>
      <c r="B460" t="s">
        <v>1041</v>
      </c>
      <c r="C460" t="str">
        <f>IFERROR(VLOOKUP(Table1[[#This Row],[Ticker]],[1]!Table1[[Symbol]:[Industry]],2,FALSE),"-")</f>
        <v>-</v>
      </c>
      <c r="D460" t="s">
        <v>493</v>
      </c>
      <c r="E460">
        <v>13261.770667180001</v>
      </c>
      <c r="F460">
        <v>853.3</v>
      </c>
      <c r="G460">
        <v>-38.876184277537803</v>
      </c>
      <c r="H460">
        <v>-3.0760536535965501</v>
      </c>
      <c r="I460">
        <v>3.9404073160469402</v>
      </c>
      <c r="J460">
        <v>-5.0455729202246404</v>
      </c>
      <c r="K460">
        <v>825.15527087977296</v>
      </c>
      <c r="L460">
        <v>825.35298169385203</v>
      </c>
      <c r="M460">
        <v>67.677875728732303</v>
      </c>
      <c r="N460">
        <v>1.2978035025438399</v>
      </c>
      <c r="O460">
        <v>17.192077815539601</v>
      </c>
      <c r="P460">
        <v>20.3610973975597</v>
      </c>
      <c r="Q460">
        <v>3.4038946163658997E-2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Row],[Ticker]],[1]!Table1[[Symbol]:[Industry]],2,FALSE),"-")</f>
        <v>-</v>
      </c>
      <c r="D461" t="s">
        <v>467</v>
      </c>
      <c r="E461">
        <v>13213.273964005</v>
      </c>
      <c r="F461">
        <v>996.85</v>
      </c>
      <c r="G461">
        <v>-24.931356731602101</v>
      </c>
      <c r="H461">
        <v>8.5970140305826295</v>
      </c>
      <c r="I461">
        <v>11.4037277161024</v>
      </c>
      <c r="J461">
        <v>5.6682476899150798</v>
      </c>
      <c r="K461">
        <v>912.20067352693604</v>
      </c>
      <c r="L461">
        <v>884.94344889795605</v>
      </c>
      <c r="M461">
        <v>62.428633718971497</v>
      </c>
      <c r="N461">
        <v>2.37886753286111</v>
      </c>
      <c r="O461">
        <v>7.4384310578321697</v>
      </c>
      <c r="P461">
        <v>30.897511653863798</v>
      </c>
      <c r="Q461">
        <v>-9.5005930015600003E-3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-</v>
      </c>
      <c r="D462" t="s">
        <v>792</v>
      </c>
      <c r="E462">
        <v>13210.816605579999</v>
      </c>
      <c r="F462">
        <v>2813.8</v>
      </c>
      <c r="G462">
        <v>36.292988772167398</v>
      </c>
      <c r="H462">
        <v>3.5555165825424502</v>
      </c>
      <c r="I462">
        <v>5.27262093603722</v>
      </c>
      <c r="J462">
        <v>-6.5175356198800802</v>
      </c>
      <c r="K462">
        <v>2639.0869013346701</v>
      </c>
      <c r="L462">
        <v>2409.7965734097102</v>
      </c>
      <c r="M462">
        <v>54.2733929203524</v>
      </c>
      <c r="N462">
        <v>1.05994028456601</v>
      </c>
      <c r="O462">
        <v>6.43969009879876</v>
      </c>
      <c r="P462">
        <v>66.084287569354203</v>
      </c>
      <c r="Q462">
        <v>5.358017895357E-2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18</v>
      </c>
      <c r="E463">
        <v>13124.306239</v>
      </c>
      <c r="F463">
        <v>881.35</v>
      </c>
      <c r="G463">
        <v>47.000235874213999</v>
      </c>
      <c r="H463">
        <v>-9.5517242797291892</v>
      </c>
      <c r="I463">
        <v>-1.8900821138987201</v>
      </c>
      <c r="J463">
        <v>-11.029246980064899</v>
      </c>
      <c r="K463">
        <v>960.41642394837299</v>
      </c>
      <c r="L463">
        <v>867.65120796627798</v>
      </c>
      <c r="M463">
        <v>21.832659355528602</v>
      </c>
      <c r="N463">
        <v>0.405508476704867</v>
      </c>
      <c r="O463">
        <v>44.664435241390997</v>
      </c>
      <c r="P463">
        <v>85.469276094276097</v>
      </c>
      <c r="Q463">
        <v>0.18050328509268301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625</v>
      </c>
      <c r="E464">
        <v>13088.373697036001</v>
      </c>
      <c r="F464">
        <v>26.36</v>
      </c>
      <c r="G464">
        <v>10.5947560162806</v>
      </c>
      <c r="H464">
        <v>-4.2700108166251498</v>
      </c>
      <c r="I464">
        <v>-18.178629607443199</v>
      </c>
      <c r="J464">
        <v>-9.3247755482149106</v>
      </c>
      <c r="K464">
        <v>26.848322813221898</v>
      </c>
      <c r="L464">
        <v>25.800072620615801</v>
      </c>
      <c r="M464">
        <v>42.866769042805998</v>
      </c>
      <c r="N464">
        <v>0.92315235314231303</v>
      </c>
      <c r="O464">
        <v>48.141122913505299</v>
      </c>
      <c r="P464">
        <v>63.726708074534102</v>
      </c>
      <c r="Q464">
        <v>8.4824786641850003E-3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613</v>
      </c>
      <c r="E465">
        <v>13057.30099548</v>
      </c>
      <c r="F465">
        <v>135.94</v>
      </c>
      <c r="G465">
        <v>-77.068833746620399</v>
      </c>
      <c r="H465">
        <v>-6.7580326073991897</v>
      </c>
      <c r="I465">
        <v>-21.678507572341399</v>
      </c>
      <c r="J465">
        <v>-3.2754621334124998</v>
      </c>
      <c r="K465">
        <v>140.75722172931</v>
      </c>
      <c r="L465">
        <v>167.331389054699</v>
      </c>
      <c r="M465">
        <v>46.722038926758003</v>
      </c>
      <c r="N465">
        <v>0.85383968318250503</v>
      </c>
      <c r="O465">
        <v>120.464910990142</v>
      </c>
      <c r="P465">
        <v>8.3187250996015791</v>
      </c>
      <c r="Q465">
        <v>-7.6493682284423006E-2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24</v>
      </c>
      <c r="E466">
        <v>13013.030591678</v>
      </c>
      <c r="F466">
        <v>214.22</v>
      </c>
      <c r="G466">
        <v>-32.281033397379197</v>
      </c>
      <c r="H466">
        <v>-5.9620725542795796</v>
      </c>
      <c r="I466">
        <v>-22.3116114785281</v>
      </c>
      <c r="J466">
        <v>-3.6096829239692201</v>
      </c>
      <c r="K466">
        <v>227.176579442936</v>
      </c>
      <c r="L466">
        <v>237.52020756218701</v>
      </c>
      <c r="M466">
        <v>43.1473565821817</v>
      </c>
      <c r="N466">
        <v>0.74570690391592698</v>
      </c>
      <c r="O466">
        <v>40.369713378769397</v>
      </c>
      <c r="P466">
        <v>4.3702801461631999</v>
      </c>
      <c r="Q466">
        <v>1.7365906452860999E-2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261</v>
      </c>
      <c r="E467">
        <v>12934.12586688</v>
      </c>
      <c r="F467">
        <v>1628.8</v>
      </c>
      <c r="G467">
        <v>80.517704797243098</v>
      </c>
      <c r="H467">
        <v>-22.233796157544301</v>
      </c>
      <c r="I467">
        <v>48.841962216132302</v>
      </c>
      <c r="J467">
        <v>-5.1110297350045402</v>
      </c>
      <c r="K467">
        <v>1879.19876392835</v>
      </c>
      <c r="L467">
        <v>1539.5519452569099</v>
      </c>
      <c r="M467">
        <v>29.440888489797999</v>
      </c>
      <c r="N467">
        <v>0.90009061930216205</v>
      </c>
      <c r="O467">
        <v>64.783889980353607</v>
      </c>
      <c r="P467">
        <v>113.725232909067</v>
      </c>
      <c r="Q467">
        <v>0.139255855312055</v>
      </c>
    </row>
    <row r="468" spans="1:17" hidden="1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1058</v>
      </c>
      <c r="E468">
        <v>12906.893384999599</v>
      </c>
      <c r="F468">
        <v>100</v>
      </c>
      <c r="G468">
        <v>-26.340308918784199</v>
      </c>
      <c r="I468">
        <v>-15.268869018124599</v>
      </c>
      <c r="M468">
        <v>50</v>
      </c>
      <c r="N468">
        <v>1</v>
      </c>
      <c r="O468">
        <v>0</v>
      </c>
      <c r="P468">
        <v>0</v>
      </c>
    </row>
    <row r="469" spans="1:17" x14ac:dyDescent="0.3">
      <c r="A469" t="s">
        <v>1059</v>
      </c>
      <c r="B469" t="s">
        <v>1060</v>
      </c>
      <c r="C469" t="str">
        <f>IFERROR(VLOOKUP(Table1[[#This Row],[Ticker]],[1]!Table1[[Symbol]:[Industry]],2,FALSE),"-")</f>
        <v>-</v>
      </c>
      <c r="D469" t="s">
        <v>206</v>
      </c>
      <c r="E469">
        <v>12792.223131069901</v>
      </c>
      <c r="F469">
        <v>543.70000000000005</v>
      </c>
      <c r="G469">
        <v>35.547438587542899</v>
      </c>
      <c r="H469">
        <v>-1.93489691718539</v>
      </c>
      <c r="I469">
        <v>26.874921831548502</v>
      </c>
      <c r="J469">
        <v>-11.0233043217588</v>
      </c>
      <c r="K469">
        <v>526.38624555276795</v>
      </c>
      <c r="L469">
        <v>446.56977693723599</v>
      </c>
      <c r="M469">
        <v>44.095592391444299</v>
      </c>
      <c r="N469">
        <v>0.86751633183102905</v>
      </c>
      <c r="O469">
        <v>19.919073018208501</v>
      </c>
      <c r="P469">
        <v>73.706070287539902</v>
      </c>
      <c r="Q469">
        <v>0.14657649097945</v>
      </c>
    </row>
    <row r="470" spans="1:17" x14ac:dyDescent="0.3">
      <c r="A470" t="s">
        <v>1061</v>
      </c>
      <c r="B470" t="s">
        <v>1062</v>
      </c>
      <c r="C470" t="str">
        <f>IFERROR(VLOOKUP(Table1[[#This Row],[Ticker]],[1]!Table1[[Symbol]:[Industry]],2,FALSE),"-")</f>
        <v>-</v>
      </c>
      <c r="D470" t="s">
        <v>258</v>
      </c>
      <c r="E470">
        <v>12740.164713325001</v>
      </c>
      <c r="F470">
        <v>946.75</v>
      </c>
      <c r="G470">
        <v>-31.523083080026101</v>
      </c>
      <c r="H470">
        <v>-4.0307741728580604</v>
      </c>
      <c r="I470">
        <v>2.4129209135099301</v>
      </c>
      <c r="J470">
        <v>-2.2741608483618201</v>
      </c>
      <c r="K470">
        <v>937.32393658097601</v>
      </c>
      <c r="L470">
        <v>944.69997712469603</v>
      </c>
      <c r="M470">
        <v>57.518089062499598</v>
      </c>
      <c r="N470">
        <v>0.61729652793834899</v>
      </c>
      <c r="O470">
        <v>31.8193820966464</v>
      </c>
      <c r="P470">
        <v>21.060034524646699</v>
      </c>
      <c r="Q470">
        <v>1.2639490831932E-2</v>
      </c>
    </row>
    <row r="471" spans="1:17" x14ac:dyDescent="0.3">
      <c r="A471" t="s">
        <v>1063</v>
      </c>
      <c r="B471" t="s">
        <v>1064</v>
      </c>
      <c r="C471" t="str">
        <f>IFERROR(VLOOKUP(Table1[[#This Row],[Ticker]],[1]!Table1[[Symbol]:[Industry]],2,FALSE),"-")</f>
        <v>-</v>
      </c>
      <c r="D471" t="s">
        <v>127</v>
      </c>
      <c r="E471">
        <v>12700.4892359</v>
      </c>
      <c r="F471">
        <v>949.25</v>
      </c>
      <c r="G471">
        <v>30.456849984420199</v>
      </c>
      <c r="H471">
        <v>-18.872088045624601</v>
      </c>
      <c r="I471">
        <v>22.054819951133901</v>
      </c>
      <c r="J471">
        <v>-4.4584003879661704</v>
      </c>
      <c r="K471">
        <v>990.35446181803604</v>
      </c>
      <c r="L471">
        <v>881.26579200260005</v>
      </c>
      <c r="M471">
        <v>55.143658875629598</v>
      </c>
      <c r="N471">
        <v>0.73432255237968103</v>
      </c>
      <c r="O471">
        <v>28.938635765077599</v>
      </c>
      <c r="P471">
        <v>67.549201306151204</v>
      </c>
      <c r="Q471">
        <v>0.10876184110023999</v>
      </c>
    </row>
    <row r="472" spans="1:17" x14ac:dyDescent="0.3">
      <c r="A472" t="s">
        <v>1065</v>
      </c>
      <c r="B472" t="s">
        <v>1066</v>
      </c>
      <c r="C472" t="str">
        <f>IFERROR(VLOOKUP(Table1[[#This Row],[Ticker]],[1]!Table1[[Symbol]:[Industry]],2,FALSE),"-")</f>
        <v>-</v>
      </c>
      <c r="D472" t="s">
        <v>24</v>
      </c>
      <c r="E472">
        <v>12674.377621247901</v>
      </c>
      <c r="F472">
        <v>171.12</v>
      </c>
      <c r="G472">
        <v>2.8556140710232301</v>
      </c>
      <c r="H472">
        <v>-4.4852494588887097</v>
      </c>
      <c r="I472">
        <v>19.683812369887999</v>
      </c>
      <c r="J472">
        <v>-6.0669388114259002</v>
      </c>
      <c r="K472">
        <v>165.036185610996</v>
      </c>
      <c r="L472">
        <v>154.12383852579799</v>
      </c>
      <c r="M472">
        <v>60.073238299608299</v>
      </c>
      <c r="N472">
        <v>0.75085539148235403</v>
      </c>
      <c r="O472">
        <v>3.33099579242635</v>
      </c>
      <c r="P472">
        <v>37.833266210229503</v>
      </c>
      <c r="Q472">
        <v>-1.5090405488255E-2</v>
      </c>
    </row>
    <row r="473" spans="1:17" x14ac:dyDescent="0.3">
      <c r="A473" t="s">
        <v>1067</v>
      </c>
      <c r="B473" t="s">
        <v>1068</v>
      </c>
      <c r="C473" t="str">
        <f>IFERROR(VLOOKUP(Table1[[#This Row],[Ticker]],[1]!Table1[[Symbol]:[Industry]],2,FALSE),"-")</f>
        <v>-</v>
      </c>
      <c r="D473" t="s">
        <v>338</v>
      </c>
      <c r="E473">
        <v>12647.836254899999</v>
      </c>
      <c r="F473">
        <v>912.45</v>
      </c>
      <c r="G473">
        <v>-11.1101516920367</v>
      </c>
      <c r="H473">
        <v>-16.86735250193</v>
      </c>
      <c r="I473">
        <v>15.211611462355799</v>
      </c>
      <c r="J473">
        <v>-4.8886986357364703</v>
      </c>
      <c r="K473">
        <v>908.47817474449096</v>
      </c>
      <c r="L473">
        <v>818.80227080124496</v>
      </c>
      <c r="M473">
        <v>42.3112461863155</v>
      </c>
      <c r="N473">
        <v>0.489689288964401</v>
      </c>
      <c r="O473">
        <v>12.3349224615047</v>
      </c>
      <c r="P473">
        <v>40.995132504056201</v>
      </c>
      <c r="Q473">
        <v>-4.8474109164356002E-2</v>
      </c>
    </row>
    <row r="474" spans="1:17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383</v>
      </c>
      <c r="E474">
        <v>12633.881525999999</v>
      </c>
      <c r="F474">
        <v>1000.8</v>
      </c>
      <c r="G474">
        <v>31.701538692743501</v>
      </c>
      <c r="H474">
        <v>-5.1920731598630701</v>
      </c>
      <c r="I474">
        <v>102.31999933713099</v>
      </c>
      <c r="J474">
        <v>-7.34291311473749</v>
      </c>
      <c r="K474">
        <v>940.14992527289405</v>
      </c>
      <c r="L474">
        <v>734.50022215753995</v>
      </c>
      <c r="M474">
        <v>35.474105613911398</v>
      </c>
      <c r="N474">
        <v>0.448259631476978</v>
      </c>
      <c r="O474">
        <v>12.3101518784972</v>
      </c>
      <c r="P474">
        <v>122.399999999999</v>
      </c>
      <c r="Q474">
        <v>8.4141815764087996E-2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75</v>
      </c>
      <c r="E475">
        <v>12604.04063937</v>
      </c>
      <c r="F475">
        <v>352.9</v>
      </c>
      <c r="G475">
        <v>-31.295870459317499</v>
      </c>
      <c r="H475">
        <v>-1.46276410050446</v>
      </c>
      <c r="I475">
        <v>3.15394977382168</v>
      </c>
      <c r="J475">
        <v>-3.2987953947232</v>
      </c>
      <c r="K475">
        <v>343.56729761183698</v>
      </c>
      <c r="L475">
        <v>342.57500168365902</v>
      </c>
      <c r="M475">
        <v>61.6231320155023</v>
      </c>
      <c r="N475">
        <v>0.47688117999884799</v>
      </c>
      <c r="O475">
        <v>12.779824312836499</v>
      </c>
      <c r="P475">
        <v>21.146584277377201</v>
      </c>
      <c r="Q475">
        <v>-0.10299657483613001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54</v>
      </c>
      <c r="E476">
        <v>12581.638243944</v>
      </c>
      <c r="F476">
        <v>277.64</v>
      </c>
      <c r="G476">
        <v>137.32540808026599</v>
      </c>
      <c r="H476">
        <v>30.6778137800009</v>
      </c>
      <c r="I476">
        <v>93.561518345545906</v>
      </c>
      <c r="J476">
        <v>-2.7405920149714</v>
      </c>
      <c r="K476">
        <v>220.76577192131299</v>
      </c>
      <c r="L476">
        <v>174.30167753077299</v>
      </c>
      <c r="M476">
        <v>77.118267033026001</v>
      </c>
      <c r="N476">
        <v>1.3275672195938699</v>
      </c>
      <c r="O476">
        <v>2.4528165970321298</v>
      </c>
      <c r="P476">
        <v>184.90507952796301</v>
      </c>
      <c r="Q476">
        <v>0.15746920082128699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46</v>
      </c>
      <c r="E477">
        <v>12536.355129764999</v>
      </c>
      <c r="F477">
        <v>223.05</v>
      </c>
      <c r="G477">
        <v>25.964231880123201</v>
      </c>
      <c r="H477">
        <v>-5.7395476581066802</v>
      </c>
      <c r="I477">
        <v>4.1688819858914403</v>
      </c>
      <c r="J477">
        <v>2.3114267373050499</v>
      </c>
      <c r="K477">
        <v>231.09064601220899</v>
      </c>
      <c r="L477">
        <v>216.81299643030999</v>
      </c>
      <c r="M477">
        <v>55.530564506342202</v>
      </c>
      <c r="N477">
        <v>0.77878882184186404</v>
      </c>
      <c r="O477">
        <v>36.247478143913902</v>
      </c>
      <c r="P477">
        <v>91.541434091884895</v>
      </c>
      <c r="Q477">
        <v>0.11678270078384601</v>
      </c>
    </row>
    <row r="478" spans="1:17" hidden="1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138</v>
      </c>
      <c r="E478">
        <v>12496.460829379999</v>
      </c>
      <c r="F478">
        <v>411.4</v>
      </c>
      <c r="G478">
        <v>25.9736488746255</v>
      </c>
      <c r="H478">
        <v>0.58920618506424505</v>
      </c>
      <c r="I478">
        <v>77.514636136514497</v>
      </c>
      <c r="J478">
        <v>-1.2443777281451101</v>
      </c>
      <c r="K478">
        <v>392.51218105769902</v>
      </c>
      <c r="L478">
        <v>313.37642967666898</v>
      </c>
      <c r="M478">
        <v>41.9313670836938</v>
      </c>
      <c r="N478">
        <v>1.01087695373388</v>
      </c>
      <c r="O478">
        <v>15.8361691784151</v>
      </c>
      <c r="P478">
        <v>101.173594132029</v>
      </c>
      <c r="Q478">
        <v>0.18234812179638199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464</v>
      </c>
      <c r="E479">
        <v>12484.89926095</v>
      </c>
      <c r="F479">
        <v>2554.1</v>
      </c>
      <c r="G479">
        <v>16.434580678174701</v>
      </c>
      <c r="H479">
        <v>-0.98172865792708197</v>
      </c>
      <c r="I479">
        <v>33.958439561817499</v>
      </c>
      <c r="J479">
        <v>-2.6294018827344798</v>
      </c>
      <c r="K479">
        <v>2310.4618807677698</v>
      </c>
      <c r="L479">
        <v>2063.7478907086702</v>
      </c>
      <c r="M479">
        <v>72.101737356512103</v>
      </c>
      <c r="N479">
        <v>1.0214461260186001</v>
      </c>
      <c r="O479">
        <v>0.77522414940685003</v>
      </c>
      <c r="P479">
        <v>54.925391241052999</v>
      </c>
      <c r="Q479">
        <v>0.206713627032899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54</v>
      </c>
      <c r="E480">
        <v>12456.659668439999</v>
      </c>
      <c r="F480">
        <v>1354.6</v>
      </c>
      <c r="G480">
        <v>164.50241786597101</v>
      </c>
      <c r="H480">
        <v>14.6770935203495</v>
      </c>
      <c r="I480">
        <v>64.648782728455203</v>
      </c>
      <c r="J480">
        <v>-1.6738989942735201</v>
      </c>
      <c r="K480">
        <v>1189.19307024004</v>
      </c>
      <c r="L480">
        <v>905.43900009336096</v>
      </c>
      <c r="M480">
        <v>60.447206698980501</v>
      </c>
      <c r="N480">
        <v>0.82648545218712999</v>
      </c>
      <c r="O480">
        <v>2.9824302377085599</v>
      </c>
      <c r="P480">
        <v>198.96270139042099</v>
      </c>
      <c r="Q480">
        <v>8.6869038274694999E-2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546</v>
      </c>
      <c r="E481">
        <v>12399.312120000001</v>
      </c>
      <c r="F481">
        <v>931.2</v>
      </c>
      <c r="G481">
        <v>-6.1932216340929296</v>
      </c>
      <c r="H481">
        <v>5.9743832795816898</v>
      </c>
      <c r="I481">
        <v>13.804524841463699</v>
      </c>
      <c r="J481">
        <v>-9.9311550018327394E-2</v>
      </c>
      <c r="K481">
        <v>852.63139141054501</v>
      </c>
      <c r="L481">
        <v>802.10818505341797</v>
      </c>
      <c r="M481">
        <v>75.635550568249698</v>
      </c>
      <c r="N481">
        <v>0.96626091659831503</v>
      </c>
      <c r="O481">
        <v>2.2068298969072102</v>
      </c>
      <c r="P481">
        <v>36.941176470588204</v>
      </c>
      <c r="Q481">
        <v>3.8176649719969001E-2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543</v>
      </c>
      <c r="E482">
        <v>12364.586095569</v>
      </c>
      <c r="F482">
        <v>129.37</v>
      </c>
      <c r="G482">
        <v>20.838303140373799</v>
      </c>
      <c r="H482">
        <v>27.226716161330799</v>
      </c>
      <c r="I482">
        <v>61.466103659471003</v>
      </c>
      <c r="J482">
        <v>-1.39135540774433</v>
      </c>
      <c r="K482">
        <v>104.53881250669301</v>
      </c>
      <c r="L482">
        <v>92.359206199404198</v>
      </c>
      <c r="M482">
        <v>88.608885415989107</v>
      </c>
      <c r="N482">
        <v>2.91979661313469</v>
      </c>
      <c r="O482">
        <v>3.9576408750096701</v>
      </c>
      <c r="P482">
        <v>87.492753623188406</v>
      </c>
      <c r="Q482">
        <v>2.6738071518993999E-2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464</v>
      </c>
      <c r="E483">
        <v>12282.066591049999</v>
      </c>
      <c r="F483">
        <v>1845.5</v>
      </c>
      <c r="G483">
        <v>27.412778605091699</v>
      </c>
      <c r="H483">
        <v>-7.3726525757618697</v>
      </c>
      <c r="I483">
        <v>72.573863322336805</v>
      </c>
      <c r="J483">
        <v>-10.8735908993372</v>
      </c>
      <c r="K483">
        <v>1896.20289023692</v>
      </c>
      <c r="L483">
        <v>1508.0992995014501</v>
      </c>
      <c r="M483">
        <v>32.232031596946598</v>
      </c>
      <c r="N483">
        <v>0.91386169546864504</v>
      </c>
      <c r="O483">
        <v>28.962340829043601</v>
      </c>
      <c r="P483">
        <v>105.426155625221</v>
      </c>
      <c r="Q483">
        <v>0.21045304694165701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21</v>
      </c>
      <c r="E484">
        <v>12275.17185312</v>
      </c>
      <c r="F484">
        <v>820.8</v>
      </c>
      <c r="G484">
        <v>-36.635390885997303</v>
      </c>
      <c r="H484">
        <v>3.3297054257707099</v>
      </c>
      <c r="I484">
        <v>-10.728335362135301</v>
      </c>
      <c r="J484">
        <v>-0.33553442477206602</v>
      </c>
      <c r="K484">
        <v>807.00693159359503</v>
      </c>
      <c r="L484">
        <v>830.77780174082204</v>
      </c>
      <c r="M484">
        <v>64.6262776581612</v>
      </c>
      <c r="N484">
        <v>0.52540579972018797</v>
      </c>
      <c r="O484">
        <v>17.933723196881001</v>
      </c>
      <c r="P484">
        <v>10.769230769230701</v>
      </c>
      <c r="Q484">
        <v>-0.15305597335811999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546</v>
      </c>
      <c r="E485">
        <v>12205.169769721</v>
      </c>
      <c r="F485">
        <v>168.41</v>
      </c>
      <c r="G485">
        <v>-26.032081566255702</v>
      </c>
      <c r="H485">
        <v>-5.5012013433531797</v>
      </c>
      <c r="I485">
        <v>-10.0126190181246</v>
      </c>
      <c r="J485">
        <v>-5.4543059134446601</v>
      </c>
      <c r="K485">
        <v>164.55395833417899</v>
      </c>
      <c r="L485">
        <v>164.80477975165499</v>
      </c>
      <c r="M485">
        <v>60.916301297419203</v>
      </c>
      <c r="N485">
        <v>0.94844420623451098</v>
      </c>
      <c r="O485">
        <v>24.2784741269245</v>
      </c>
      <c r="P485">
        <v>27.922521838207299</v>
      </c>
      <c r="Q485">
        <v>-2.5086805574187999E-2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400</v>
      </c>
      <c r="E486">
        <v>12146.353625760001</v>
      </c>
      <c r="F486">
        <v>3002.8</v>
      </c>
      <c r="G486">
        <v>14.069304847230899</v>
      </c>
      <c r="H486">
        <v>0.57250229559002097</v>
      </c>
      <c r="I486">
        <v>4.9753996774405103</v>
      </c>
      <c r="J486">
        <v>-2.5401517878316202</v>
      </c>
      <c r="K486">
        <v>2746.1261995018199</v>
      </c>
      <c r="L486">
        <v>2546.9319873221598</v>
      </c>
      <c r="M486">
        <v>76.757720844186693</v>
      </c>
      <c r="N486">
        <v>0.853751069471405</v>
      </c>
      <c r="O486">
        <v>1.0023977620887199</v>
      </c>
      <c r="P486">
        <v>46.025725192695802</v>
      </c>
      <c r="Q486">
        <v>8.3533428638588994E-2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Row],[Ticker]],[1]!Table1[[Symbol]:[Industry]],2,FALSE),"-")</f>
        <v>-</v>
      </c>
      <c r="D487" t="s">
        <v>1097</v>
      </c>
      <c r="E487">
        <v>12138.25912226</v>
      </c>
      <c r="F487">
        <v>816.7</v>
      </c>
      <c r="G487">
        <v>64.010466049168102</v>
      </c>
      <c r="H487">
        <v>8.4774215532225607</v>
      </c>
      <c r="I487">
        <v>55.018870765027998</v>
      </c>
      <c r="J487">
        <v>-5.5024557749500502</v>
      </c>
      <c r="K487">
        <v>726.91529060343601</v>
      </c>
      <c r="L487">
        <v>610.26574749833003</v>
      </c>
      <c r="M487">
        <v>59.962162064226099</v>
      </c>
      <c r="N487">
        <v>1.3510853203044799</v>
      </c>
      <c r="O487">
        <v>4.3406391575854002</v>
      </c>
      <c r="P487">
        <v>103.996503059822</v>
      </c>
      <c r="Q487">
        <v>-5.5922459878815001E-2</v>
      </c>
    </row>
    <row r="488" spans="1:17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261</v>
      </c>
      <c r="E488">
        <v>12050.242956120001</v>
      </c>
      <c r="F488">
        <v>1811.1</v>
      </c>
      <c r="G488">
        <v>65.077542373294094</v>
      </c>
      <c r="H488">
        <v>-3.67587631445409</v>
      </c>
      <c r="I488">
        <v>41.163866892045903</v>
      </c>
      <c r="J488">
        <v>1.3156736653164001</v>
      </c>
      <c r="K488">
        <v>1719.0451409366599</v>
      </c>
      <c r="L488">
        <v>1460.5016386580101</v>
      </c>
      <c r="M488">
        <v>67.919094404675207</v>
      </c>
      <c r="N488">
        <v>0.62310730845729501</v>
      </c>
      <c r="O488">
        <v>8.7847164706531906</v>
      </c>
      <c r="P488">
        <v>115.171676369252</v>
      </c>
      <c r="Q488">
        <v>0.128672451859633</v>
      </c>
    </row>
    <row r="489" spans="1:17" hidden="1" x14ac:dyDescent="0.3">
      <c r="A489" t="s">
        <v>1100</v>
      </c>
      <c r="B489" t="s">
        <v>1101</v>
      </c>
      <c r="C489" t="str">
        <f>IFERROR(VLOOKUP(Table1[[#This Row],[Ticker]],[1]!Table1[[Symbol]:[Industry]],2,FALSE),"-")</f>
        <v>-</v>
      </c>
      <c r="D489" t="s">
        <v>86</v>
      </c>
      <c r="E489">
        <v>12027.82496308</v>
      </c>
      <c r="F489">
        <v>10524.35</v>
      </c>
      <c r="G489">
        <v>15.468624585224299</v>
      </c>
      <c r="H489">
        <v>7.2227704062543401</v>
      </c>
      <c r="I489">
        <v>37.774742016237802</v>
      </c>
      <c r="J489">
        <v>1.8857144956447001</v>
      </c>
      <c r="K489">
        <v>9407.6226801264002</v>
      </c>
      <c r="L489">
        <v>8236.5465417106698</v>
      </c>
      <c r="M489">
        <v>87.246395866833694</v>
      </c>
      <c r="N489">
        <v>1.08383180637397</v>
      </c>
      <c r="O489">
        <v>0.59576125841500605</v>
      </c>
      <c r="P489">
        <v>56.330862583740497</v>
      </c>
      <c r="Q489">
        <v>0.12163280827492801</v>
      </c>
    </row>
    <row r="490" spans="1:17" x14ac:dyDescent="0.3">
      <c r="A490" t="s">
        <v>1102</v>
      </c>
      <c r="B490" t="s">
        <v>1103</v>
      </c>
      <c r="C490" t="str">
        <f>IFERROR(VLOOKUP(Table1[[#This Row],[Ticker]],[1]!Table1[[Symbol]:[Industry]],2,FALSE),"-")</f>
        <v>-</v>
      </c>
      <c r="D490" t="s">
        <v>57</v>
      </c>
      <c r="E490">
        <v>11982.624391578</v>
      </c>
      <c r="F490">
        <v>29.83</v>
      </c>
      <c r="G490">
        <v>30.659691081215701</v>
      </c>
      <c r="H490">
        <v>-12.613798665284699</v>
      </c>
      <c r="I490">
        <v>30.956621177953799</v>
      </c>
      <c r="J490">
        <v>-6.4430616765489104</v>
      </c>
      <c r="K490">
        <v>30.4324468844429</v>
      </c>
      <c r="L490">
        <v>26.9511560402585</v>
      </c>
      <c r="M490">
        <v>40.906211992200902</v>
      </c>
      <c r="N490">
        <v>0.58863120604604202</v>
      </c>
      <c r="O490">
        <v>27.757291317465601</v>
      </c>
      <c r="P490">
        <v>91.832797427652693</v>
      </c>
      <c r="Q490">
        <v>7.4045797666297E-2</v>
      </c>
    </row>
    <row r="491" spans="1:17" x14ac:dyDescent="0.3">
      <c r="A491" t="s">
        <v>1104</v>
      </c>
      <c r="B491" t="s">
        <v>1105</v>
      </c>
      <c r="C491" t="str">
        <f>IFERROR(VLOOKUP(Table1[[#This Row],[Ticker]],[1]!Table1[[Symbol]:[Industry]],2,FALSE),"-")</f>
        <v>-</v>
      </c>
      <c r="D491" t="s">
        <v>75</v>
      </c>
      <c r="E491">
        <v>11865.57193796</v>
      </c>
      <c r="F491">
        <v>574.6</v>
      </c>
      <c r="G491">
        <v>-49.067581646056901</v>
      </c>
      <c r="H491">
        <v>-7.2548622670083001</v>
      </c>
      <c r="I491">
        <v>-3.2173869588422299</v>
      </c>
      <c r="J491">
        <v>-5.9036345026117001</v>
      </c>
      <c r="K491">
        <v>609.50523760491001</v>
      </c>
      <c r="L491">
        <v>640.17374558438098</v>
      </c>
      <c r="M491">
        <v>23.919041692069399</v>
      </c>
      <c r="N491">
        <v>0.480593088398445</v>
      </c>
      <c r="O491">
        <v>43.404107205012103</v>
      </c>
      <c r="P491">
        <v>13.9514129895885</v>
      </c>
      <c r="Q491">
        <v>3.3778896348838003E-2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-</v>
      </c>
      <c r="D492" t="s">
        <v>108</v>
      </c>
      <c r="E492">
        <v>11863.337229536901</v>
      </c>
      <c r="F492">
        <v>17.309999999999999</v>
      </c>
      <c r="G492">
        <v>50.2923441424402</v>
      </c>
      <c r="H492">
        <v>-8.8277897927609601</v>
      </c>
      <c r="I492">
        <v>-0.63310742872064996</v>
      </c>
      <c r="J492">
        <v>-6.0271808943946796</v>
      </c>
      <c r="K492">
        <v>18.188580307937801</v>
      </c>
      <c r="L492">
        <v>16.874511783384801</v>
      </c>
      <c r="M492">
        <v>35.488650412055001</v>
      </c>
      <c r="N492">
        <v>0.55206290214536202</v>
      </c>
      <c r="O492">
        <v>38.648180242634297</v>
      </c>
      <c r="P492">
        <v>107.305389221556</v>
      </c>
      <c r="Q492">
        <v>0.123820061929101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-</v>
      </c>
      <c r="D493" t="s">
        <v>46</v>
      </c>
      <c r="E493">
        <v>11777.713065149999</v>
      </c>
      <c r="F493">
        <v>459.1</v>
      </c>
      <c r="G493">
        <v>3.2208594176063099</v>
      </c>
      <c r="H493">
        <v>-10.9182182276401</v>
      </c>
      <c r="I493">
        <v>2.3134078419086799</v>
      </c>
      <c r="J493">
        <v>-1.8985261056595499</v>
      </c>
      <c r="K493">
        <v>469.71783212708601</v>
      </c>
      <c r="L493">
        <v>441.35082112671898</v>
      </c>
      <c r="M493">
        <v>55.9793893942824</v>
      </c>
      <c r="N493">
        <v>0.59462033944529002</v>
      </c>
      <c r="O493">
        <v>25.201481158788901</v>
      </c>
      <c r="P493">
        <v>48.049016446307597</v>
      </c>
      <c r="Q493">
        <v>1.09808461822E-3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144</v>
      </c>
      <c r="E494">
        <v>11699.22</v>
      </c>
      <c r="F494">
        <v>367.9</v>
      </c>
      <c r="G494">
        <v>-1.02320449854431E-3</v>
      </c>
      <c r="H494">
        <v>-6.72020735326356</v>
      </c>
      <c r="I494">
        <v>-1.6493507970004799</v>
      </c>
      <c r="J494">
        <v>-4.9429232706301196</v>
      </c>
      <c r="K494">
        <v>378.320462125745</v>
      </c>
      <c r="L494">
        <v>373.40651331164702</v>
      </c>
      <c r="M494">
        <v>49.8953673564356</v>
      </c>
      <c r="N494">
        <v>0.61473866722410397</v>
      </c>
      <c r="O494">
        <v>37.537374286490902</v>
      </c>
      <c r="P494">
        <v>43.598750975800101</v>
      </c>
      <c r="Q494">
        <v>0.14931864344811799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-</v>
      </c>
      <c r="D495" t="s">
        <v>24</v>
      </c>
      <c r="E495">
        <v>11647.206911150901</v>
      </c>
      <c r="F495">
        <v>105.77</v>
      </c>
      <c r="G495">
        <v>-25.750675062388598</v>
      </c>
      <c r="H495">
        <v>-10.057158122139001</v>
      </c>
      <c r="I495">
        <v>-27.2005925818215</v>
      </c>
      <c r="J495">
        <v>-5.12209105832238</v>
      </c>
      <c r="K495">
        <v>111.16504976816</v>
      </c>
      <c r="L495">
        <v>114.846910062841</v>
      </c>
      <c r="M495">
        <v>40.068397055476296</v>
      </c>
      <c r="N495">
        <v>0.488589556350986</v>
      </c>
      <c r="O495">
        <v>44.180769594402904</v>
      </c>
      <c r="P495">
        <v>11.9851773425092</v>
      </c>
      <c r="Q495">
        <v>0.106714636675866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D496" t="s">
        <v>467</v>
      </c>
      <c r="E496">
        <v>11591.153363670001</v>
      </c>
      <c r="F496">
        <v>733.65</v>
      </c>
      <c r="G496">
        <v>19.398666051418299</v>
      </c>
      <c r="H496">
        <v>-2.4998951451587899</v>
      </c>
      <c r="I496">
        <v>55.964647144788202</v>
      </c>
      <c r="J496">
        <v>-4.4172407204287003</v>
      </c>
      <c r="K496">
        <v>647.10906775886599</v>
      </c>
      <c r="L496">
        <v>550.40815442211897</v>
      </c>
      <c r="M496">
        <v>59.942275643335897</v>
      </c>
      <c r="N496">
        <v>1.8523340230599701</v>
      </c>
      <c r="O496">
        <v>4.7774824507598996</v>
      </c>
      <c r="P496">
        <v>80.635233288194001</v>
      </c>
      <c r="Q496">
        <v>-2.5293965171881001E-2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Row],[Ticker]],[1]!Table1[[Symbol]:[Industry]],2,FALSE),"-")</f>
        <v>-</v>
      </c>
      <c r="D497" t="s">
        <v>400</v>
      </c>
      <c r="E497">
        <v>11564.396564294901</v>
      </c>
      <c r="F497">
        <v>443.55</v>
      </c>
      <c r="G497">
        <v>48.733699370144102</v>
      </c>
      <c r="H497">
        <v>-1.51082983933297</v>
      </c>
      <c r="I497">
        <v>-12.8678532037416</v>
      </c>
      <c r="J497">
        <v>-1.5292828067640101</v>
      </c>
      <c r="K497">
        <v>419.00049965565501</v>
      </c>
      <c r="L497">
        <v>400.47972935581799</v>
      </c>
      <c r="M497">
        <v>78.126981681354295</v>
      </c>
      <c r="N497">
        <v>0.80558675746059705</v>
      </c>
      <c r="O497">
        <v>24.890091308758802</v>
      </c>
      <c r="P497">
        <v>80.304878048780395</v>
      </c>
      <c r="Q497">
        <v>0.111069639030607</v>
      </c>
    </row>
    <row r="498" spans="1:17" hidden="1" x14ac:dyDescent="0.3">
      <c r="A498" t="s">
        <v>1118</v>
      </c>
      <c r="B498" t="s">
        <v>1119</v>
      </c>
      <c r="C498" t="str">
        <f>IFERROR(VLOOKUP(Table1[[#This Row],[Ticker]],[1]!Table1[[Symbol]:[Industry]],2,FALSE),"-")</f>
        <v>-</v>
      </c>
      <c r="D498" t="s">
        <v>95</v>
      </c>
      <c r="E498">
        <v>11516.9498752</v>
      </c>
      <c r="F498">
        <v>90.89</v>
      </c>
      <c r="G498">
        <v>-40.659690517577602</v>
      </c>
      <c r="H498">
        <v>-7.8502359938096999</v>
      </c>
      <c r="I498">
        <v>-20.255279220926202</v>
      </c>
      <c r="J498">
        <v>-2.3467927112339999</v>
      </c>
      <c r="K498">
        <v>93.388337685335799</v>
      </c>
      <c r="L498">
        <v>97.684242061049105</v>
      </c>
      <c r="M498">
        <v>13.715137464591701</v>
      </c>
      <c r="N498">
        <v>1.2563957659962699</v>
      </c>
      <c r="O498">
        <v>18.824953240180399</v>
      </c>
      <c r="P498">
        <v>9.9118942731291002E-2</v>
      </c>
    </row>
    <row r="499" spans="1:17" x14ac:dyDescent="0.3">
      <c r="A499" t="s">
        <v>1120</v>
      </c>
      <c r="B499" t="s">
        <v>1121</v>
      </c>
      <c r="C499" t="str">
        <f>IFERROR(VLOOKUP(Table1[[#This Row],[Ticker]],[1]!Table1[[Symbol]:[Industry]],2,FALSE),"-")</f>
        <v>-</v>
      </c>
      <c r="D499" t="s">
        <v>417</v>
      </c>
      <c r="E499">
        <v>11465.64263115</v>
      </c>
      <c r="F499">
        <v>246.15</v>
      </c>
      <c r="G499">
        <v>47.126921525190298</v>
      </c>
      <c r="H499">
        <v>-16.584949780423301</v>
      </c>
      <c r="I499">
        <v>8.2384064459998108</v>
      </c>
      <c r="J499">
        <v>-8.7977526930300005</v>
      </c>
      <c r="K499">
        <v>265.77625239677798</v>
      </c>
      <c r="L499">
        <v>229.84583084802699</v>
      </c>
      <c r="M499">
        <v>28.236108467904199</v>
      </c>
      <c r="N499">
        <v>0.29723016475358099</v>
      </c>
      <c r="O499">
        <v>56.0836888076376</v>
      </c>
      <c r="P499">
        <v>91.556420233463001</v>
      </c>
      <c r="Q499">
        <v>0.101152103661339</v>
      </c>
    </row>
    <row r="500" spans="1:17" hidden="1" x14ac:dyDescent="0.3">
      <c r="A500" t="s">
        <v>1122</v>
      </c>
      <c r="B500" t="s">
        <v>1123</v>
      </c>
      <c r="C500" t="str">
        <f>IFERROR(VLOOKUP(Table1[[#This Row],[Ticker]],[1]!Table1[[Symbol]:[Industry]],2,FALSE),"-")</f>
        <v>-</v>
      </c>
      <c r="D500" t="s">
        <v>1124</v>
      </c>
      <c r="E500">
        <v>11434.11755275</v>
      </c>
      <c r="F500">
        <v>1213.75</v>
      </c>
      <c r="G500">
        <v>-8.5919581232856093</v>
      </c>
      <c r="H500">
        <v>-7.0519316772174196</v>
      </c>
      <c r="I500">
        <v>29.9773465027274</v>
      </c>
      <c r="J500">
        <v>1.0852548260832999</v>
      </c>
      <c r="K500">
        <v>1196.47702454314</v>
      </c>
      <c r="M500">
        <v>58.202061603620301</v>
      </c>
      <c r="N500">
        <v>0.55917449317450496</v>
      </c>
      <c r="O500">
        <v>7.1019567456230801</v>
      </c>
      <c r="P500">
        <v>49.256025577963598</v>
      </c>
    </row>
    <row r="501" spans="1:17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467</v>
      </c>
      <c r="E501">
        <v>11432.643100039901</v>
      </c>
      <c r="F501">
        <v>2235.9499999999998</v>
      </c>
      <c r="G501">
        <v>-32.934427057308703</v>
      </c>
      <c r="H501">
        <v>4.8250356774428402</v>
      </c>
      <c r="I501">
        <v>-2.0619427865414099</v>
      </c>
      <c r="J501">
        <v>-1.87873273445831</v>
      </c>
      <c r="K501">
        <v>2119.2328831810401</v>
      </c>
      <c r="L501">
        <v>2148.6682218352498</v>
      </c>
      <c r="M501">
        <v>60.704429904487299</v>
      </c>
      <c r="N501">
        <v>1.7142740449920399</v>
      </c>
      <c r="O501">
        <v>22.319372078981999</v>
      </c>
      <c r="P501">
        <v>23.669800884955698</v>
      </c>
      <c r="Q501">
        <v>-0.13457981096060401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258</v>
      </c>
      <c r="E502">
        <v>11402.693827485</v>
      </c>
      <c r="F502">
        <v>2095.9499999999998</v>
      </c>
      <c r="G502">
        <v>-4.3195835301832304</v>
      </c>
      <c r="H502">
        <v>-14.9384010795054</v>
      </c>
      <c r="I502">
        <v>13.8835480259644</v>
      </c>
      <c r="J502">
        <v>-0.13684252630245999</v>
      </c>
      <c r="K502">
        <v>2153.5230739620301</v>
      </c>
      <c r="L502">
        <v>2024.6093566140601</v>
      </c>
      <c r="M502">
        <v>55.437288433080099</v>
      </c>
      <c r="N502">
        <v>0.35254530600134798</v>
      </c>
      <c r="O502">
        <v>31.102841193730701</v>
      </c>
      <c r="P502">
        <v>30.9968749999999</v>
      </c>
      <c r="Q502">
        <v>2.6772104908725999E-2</v>
      </c>
    </row>
    <row r="503" spans="1:17" hidden="1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338</v>
      </c>
      <c r="E503">
        <v>11379.254108749999</v>
      </c>
      <c r="F503">
        <v>987.5</v>
      </c>
      <c r="G503">
        <v>-29.998845504150101</v>
      </c>
      <c r="H503">
        <v>-6.3542093246334401</v>
      </c>
      <c r="I503">
        <v>-8.0891870297380102</v>
      </c>
      <c r="J503">
        <v>-2.06500355092694</v>
      </c>
      <c r="K503">
        <v>987.40186174889595</v>
      </c>
      <c r="L503">
        <v>997.24296320795304</v>
      </c>
      <c r="M503">
        <v>54.943228947573402</v>
      </c>
      <c r="N503">
        <v>1.01558283667967</v>
      </c>
      <c r="O503">
        <v>16.253164556961998</v>
      </c>
      <c r="P503">
        <v>20.404803999268399</v>
      </c>
      <c r="Q503">
        <v>-8.2606908859143E-2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75</v>
      </c>
      <c r="E504">
        <v>11374.776762705</v>
      </c>
      <c r="F504">
        <v>367.05</v>
      </c>
      <c r="G504">
        <v>22.112673892135799</v>
      </c>
      <c r="H504">
        <v>-5.96988336043262</v>
      </c>
      <c r="I504">
        <v>71.953778265731501</v>
      </c>
      <c r="J504">
        <v>-2.3172702857502498</v>
      </c>
      <c r="K504">
        <v>342.89358644056699</v>
      </c>
      <c r="L504">
        <v>277.50258979913298</v>
      </c>
      <c r="M504">
        <v>58.879634674997497</v>
      </c>
      <c r="N504">
        <v>0.12026018413539</v>
      </c>
      <c r="O504">
        <v>4.8903419152704002</v>
      </c>
      <c r="P504">
        <v>112.72095044914499</v>
      </c>
      <c r="Q504">
        <v>7.1173606667729997E-2</v>
      </c>
    </row>
    <row r="505" spans="1:17" hidden="1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412</v>
      </c>
      <c r="E505">
        <v>11286.89556612</v>
      </c>
      <c r="F505">
        <v>9991.65</v>
      </c>
      <c r="G505">
        <v>69.649334180047603</v>
      </c>
      <c r="H505">
        <v>1.79658059757422</v>
      </c>
      <c r="I505">
        <v>14.576291182263899</v>
      </c>
      <c r="J505">
        <v>-3.1607564235756702</v>
      </c>
      <c r="K505">
        <v>9540.2540900238291</v>
      </c>
      <c r="L505">
        <v>8451.4382709258498</v>
      </c>
      <c r="M505">
        <v>54.4144178023666</v>
      </c>
      <c r="N505">
        <v>0.35335982980943897</v>
      </c>
      <c r="O505">
        <v>15.085096055206</v>
      </c>
      <c r="P505">
        <v>101.039235412474</v>
      </c>
      <c r="Q505">
        <v>0.16079255584980801</v>
      </c>
    </row>
    <row r="506" spans="1:17" hidden="1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127</v>
      </c>
      <c r="E506">
        <v>11259.990997665</v>
      </c>
      <c r="F506">
        <v>685.05</v>
      </c>
      <c r="G506">
        <v>25.3536680519863</v>
      </c>
      <c r="H506">
        <v>-10.291229959816</v>
      </c>
      <c r="I506">
        <v>14.4508810292148</v>
      </c>
      <c r="J506">
        <v>-8.2190111811520801</v>
      </c>
      <c r="K506">
        <v>708.61363518508006</v>
      </c>
      <c r="L506">
        <v>637.68832845997701</v>
      </c>
      <c r="M506">
        <v>45.706943595273003</v>
      </c>
      <c r="N506">
        <v>1.37308194920574</v>
      </c>
      <c r="O506">
        <v>21.159039486168901</v>
      </c>
      <c r="P506">
        <v>71.262499999999903</v>
      </c>
      <c r="Q506">
        <v>0.112903518846873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412</v>
      </c>
      <c r="E507">
        <v>11250.914339202</v>
      </c>
      <c r="F507">
        <v>125.14</v>
      </c>
      <c r="G507">
        <v>103.063907396522</v>
      </c>
      <c r="H507">
        <v>37.525217098423497</v>
      </c>
      <c r="I507">
        <v>76.369722099792696</v>
      </c>
      <c r="J507">
        <v>-9.73606205958205</v>
      </c>
      <c r="K507">
        <v>93.068309347475093</v>
      </c>
      <c r="L507">
        <v>75.778191422423703</v>
      </c>
      <c r="M507">
        <v>72.105771056167796</v>
      </c>
      <c r="N507">
        <v>0.81753752773141297</v>
      </c>
      <c r="O507">
        <v>0</v>
      </c>
      <c r="P507">
        <v>139.73180076628299</v>
      </c>
      <c r="Q507">
        <v>0.102915361375608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1007</v>
      </c>
      <c r="E508">
        <v>11243.485423849999</v>
      </c>
      <c r="F508">
        <v>557.29999999999995</v>
      </c>
      <c r="G508">
        <v>7.7388442148618299</v>
      </c>
      <c r="H508">
        <v>8.8797159761499795</v>
      </c>
      <c r="I508">
        <v>45.059094157939697</v>
      </c>
      <c r="J508">
        <v>-4.5400401806068196</v>
      </c>
      <c r="K508">
        <v>517.90304510009901</v>
      </c>
      <c r="L508">
        <v>442.72566579641602</v>
      </c>
      <c r="M508">
        <v>45.2166973950048</v>
      </c>
      <c r="N508">
        <v>0.88286515037244295</v>
      </c>
      <c r="O508">
        <v>12.1478557329983</v>
      </c>
      <c r="P508">
        <v>62.241630276564699</v>
      </c>
      <c r="Q508">
        <v>3.6561256682406999E-2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279</v>
      </c>
      <c r="E509">
        <v>11158.120922894999</v>
      </c>
      <c r="F509">
        <v>2177.5500000000002</v>
      </c>
      <c r="G509">
        <v>25.310223848121499</v>
      </c>
      <c r="H509">
        <v>1.6621195601579499</v>
      </c>
      <c r="I509">
        <v>21.873718209485901</v>
      </c>
      <c r="J509">
        <v>-0.90450335553977401</v>
      </c>
      <c r="K509">
        <v>2076.6320476050701</v>
      </c>
      <c r="L509">
        <v>1864.5600095090001</v>
      </c>
      <c r="M509">
        <v>69.391930014834301</v>
      </c>
      <c r="N509">
        <v>0.82120038739824797</v>
      </c>
      <c r="O509">
        <v>1.6738995660260301</v>
      </c>
      <c r="P509">
        <v>60.108084261607999</v>
      </c>
      <c r="Q509">
        <v>-7.1126072532716994E-2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92</v>
      </c>
      <c r="E510">
        <v>11055.78730179</v>
      </c>
      <c r="F510">
        <v>228.69</v>
      </c>
      <c r="G510">
        <v>51.076293098283202</v>
      </c>
      <c r="H510">
        <v>-7.1346142982499101</v>
      </c>
      <c r="I510">
        <v>15.8607181378386</v>
      </c>
      <c r="J510">
        <v>-4.7938042903011198</v>
      </c>
      <c r="K510">
        <v>224.50721893309799</v>
      </c>
      <c r="L510">
        <v>197.43387015059801</v>
      </c>
      <c r="M510">
        <v>50.901929176238099</v>
      </c>
      <c r="N510">
        <v>0.39461386292093598</v>
      </c>
      <c r="O510">
        <v>9.6200096200096095</v>
      </c>
      <c r="P510">
        <v>96.722580645161202</v>
      </c>
      <c r="Q510">
        <v>9.2136645908181006E-2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838</v>
      </c>
      <c r="E511">
        <v>11047.100832</v>
      </c>
      <c r="F511">
        <v>80</v>
      </c>
      <c r="G511">
        <v>10.178462412273699</v>
      </c>
      <c r="H511">
        <v>-13.4250084539445</v>
      </c>
      <c r="I511">
        <v>7.0552900032820904</v>
      </c>
      <c r="J511">
        <v>-3.1108189119451799</v>
      </c>
      <c r="K511">
        <v>78.963047508866694</v>
      </c>
      <c r="L511">
        <v>74.349811365259598</v>
      </c>
      <c r="M511">
        <v>53.8808860616871</v>
      </c>
      <c r="N511">
        <v>1.1829255668652201</v>
      </c>
      <c r="O511">
        <v>18.562499999999901</v>
      </c>
      <c r="P511">
        <v>65.631469979296</v>
      </c>
      <c r="Q511">
        <v>5.3386002601444001E-2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-</v>
      </c>
      <c r="D512" t="s">
        <v>749</v>
      </c>
      <c r="E512">
        <v>10993.73523346</v>
      </c>
      <c r="F512">
        <v>8452.9</v>
      </c>
      <c r="G512">
        <v>-30.333721378321901</v>
      </c>
      <c r="H512">
        <v>-22.835002963261999</v>
      </c>
      <c r="I512">
        <v>5.0348470201885602</v>
      </c>
      <c r="J512">
        <v>-9.8681275518507992</v>
      </c>
      <c r="K512">
        <v>9075.5472947032995</v>
      </c>
      <c r="L512">
        <v>8281.4281419333292</v>
      </c>
      <c r="M512">
        <v>19.996038071011</v>
      </c>
      <c r="N512">
        <v>0.60281632567823296</v>
      </c>
      <c r="O512">
        <v>27.6479078186184</v>
      </c>
      <c r="P512">
        <v>28.245236072338798</v>
      </c>
      <c r="Q512">
        <v>6.1634309717957997E-2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-</v>
      </c>
      <c r="D513" t="s">
        <v>127</v>
      </c>
      <c r="E513">
        <v>10966.14122985</v>
      </c>
      <c r="F513">
        <v>359.85</v>
      </c>
      <c r="G513">
        <v>-21.7175439820201</v>
      </c>
      <c r="H513">
        <v>0.35494145344177203</v>
      </c>
      <c r="I513">
        <v>14.4301758548254</v>
      </c>
      <c r="J513">
        <v>3.4157783968828701</v>
      </c>
      <c r="K513">
        <v>353.684102704731</v>
      </c>
      <c r="L513">
        <v>340.22596097459598</v>
      </c>
      <c r="M513">
        <v>64.089373111218194</v>
      </c>
      <c r="N513">
        <v>1.06208215155896</v>
      </c>
      <c r="O513">
        <v>18.882867861609</v>
      </c>
      <c r="P513">
        <v>42.345727848101198</v>
      </c>
      <c r="Q513">
        <v>0.177400420389869</v>
      </c>
    </row>
    <row r="514" spans="1:17" x14ac:dyDescent="0.3">
      <c r="A514" t="s">
        <v>1151</v>
      </c>
      <c r="B514" t="s">
        <v>1152</v>
      </c>
      <c r="C514" t="str">
        <f>IFERROR(VLOOKUP(Table1[[#This Row],[Ticker]],[1]!Table1[[Symbol]:[Industry]],2,FALSE),"-")</f>
        <v>-</v>
      </c>
      <c r="D514" t="s">
        <v>118</v>
      </c>
      <c r="E514">
        <v>10941.720672469901</v>
      </c>
      <c r="F514">
        <v>1861.55</v>
      </c>
      <c r="G514">
        <v>66.2471109032724</v>
      </c>
      <c r="H514">
        <v>19.943444845772198</v>
      </c>
      <c r="I514">
        <v>70.681585481925296</v>
      </c>
      <c r="J514">
        <v>8.3003016865335102</v>
      </c>
      <c r="K514">
        <v>1533.1806745082599</v>
      </c>
      <c r="L514">
        <v>1290.21801029311</v>
      </c>
      <c r="M514">
        <v>75.359645978207098</v>
      </c>
      <c r="N514">
        <v>2.1535417739701801</v>
      </c>
      <c r="O514">
        <v>7.9208186726115404</v>
      </c>
      <c r="P514">
        <v>101.0313174946</v>
      </c>
      <c r="Q514">
        <v>0.17349190065675699</v>
      </c>
    </row>
    <row r="515" spans="1:17" hidden="1" x14ac:dyDescent="0.3">
      <c r="A515" t="s">
        <v>1153</v>
      </c>
      <c r="B515" t="s">
        <v>1154</v>
      </c>
      <c r="C515" t="str">
        <f>IFERROR(VLOOKUP(Table1[[#This Row],[Ticker]],[1]!Table1[[Symbol]:[Industry]],2,FALSE),"-")</f>
        <v>-</v>
      </c>
      <c r="D515" t="s">
        <v>261</v>
      </c>
      <c r="E515">
        <v>10931.94799956</v>
      </c>
      <c r="F515">
        <v>90.79</v>
      </c>
      <c r="G515">
        <v>123.769883918681</v>
      </c>
      <c r="H515">
        <v>-6.9201097017228399</v>
      </c>
      <c r="I515">
        <v>86.486686537430899</v>
      </c>
      <c r="J515">
        <v>0.77224614551742099</v>
      </c>
      <c r="K515">
        <v>82.533866196139002</v>
      </c>
      <c r="L515">
        <v>65.745856753637497</v>
      </c>
      <c r="M515">
        <v>68.691306477776493</v>
      </c>
      <c r="N515">
        <v>0.47798295735171098</v>
      </c>
      <c r="O515">
        <v>15.651503469545</v>
      </c>
      <c r="P515">
        <v>169.40652818991001</v>
      </c>
      <c r="Q515">
        <v>0.105959922323872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Row],[Ticker]],[1]!Table1[[Symbol]:[Industry]],2,FALSE),"-")</f>
        <v>-</v>
      </c>
      <c r="D516" t="s">
        <v>467</v>
      </c>
      <c r="E516">
        <v>10768.84909872</v>
      </c>
      <c r="F516">
        <v>3037.35</v>
      </c>
      <c r="G516">
        <v>-12.9830900865612</v>
      </c>
      <c r="H516">
        <v>1.42371610685023</v>
      </c>
      <c r="I516">
        <v>14.1314931077673</v>
      </c>
      <c r="J516">
        <v>2.9025709063811602</v>
      </c>
      <c r="K516">
        <v>2887.8795642098598</v>
      </c>
      <c r="L516">
        <v>2729.2971713584702</v>
      </c>
      <c r="M516">
        <v>57.712759052121299</v>
      </c>
      <c r="N516">
        <v>1.57579369490467</v>
      </c>
      <c r="O516">
        <v>5.6200306187959903</v>
      </c>
      <c r="P516">
        <v>35.173564753003902</v>
      </c>
      <c r="Q516">
        <v>-7.0451314362193998E-2</v>
      </c>
    </row>
    <row r="517" spans="1:17" x14ac:dyDescent="0.3">
      <c r="A517" t="s">
        <v>1157</v>
      </c>
      <c r="B517" t="s">
        <v>1158</v>
      </c>
      <c r="C517" t="str">
        <f>IFERROR(VLOOKUP(Table1[[#This Row],[Ticker]],[1]!Table1[[Symbol]:[Industry]],2,FALSE),"-")</f>
        <v>-</v>
      </c>
      <c r="D517" t="s">
        <v>135</v>
      </c>
      <c r="E517">
        <v>10757.109756960001</v>
      </c>
      <c r="F517">
        <v>453.6</v>
      </c>
      <c r="G517">
        <v>290.18861670105002</v>
      </c>
      <c r="H517">
        <v>-12.4479605264897</v>
      </c>
      <c r="I517">
        <v>140.28042675652301</v>
      </c>
      <c r="J517">
        <v>-5.7249097384547696</v>
      </c>
      <c r="K517">
        <v>450.67404294102403</v>
      </c>
      <c r="L517">
        <v>351.482133936894</v>
      </c>
      <c r="M517">
        <v>55.976017687063298</v>
      </c>
      <c r="N517">
        <v>0.78827398852211195</v>
      </c>
      <c r="O517">
        <v>25.573192239858798</v>
      </c>
      <c r="P517">
        <v>330.97387173396601</v>
      </c>
      <c r="Q517">
        <v>0.13843577926075301</v>
      </c>
    </row>
    <row r="518" spans="1:17" x14ac:dyDescent="0.3">
      <c r="A518" t="s">
        <v>1159</v>
      </c>
      <c r="B518" t="s">
        <v>1160</v>
      </c>
      <c r="C518" t="str">
        <f>IFERROR(VLOOKUP(Table1[[#This Row],[Ticker]],[1]!Table1[[Symbol]:[Industry]],2,FALSE),"-")</f>
        <v>-</v>
      </c>
      <c r="D518" t="s">
        <v>108</v>
      </c>
      <c r="E518">
        <v>10746.945495624999</v>
      </c>
      <c r="F518">
        <v>818.75</v>
      </c>
      <c r="G518">
        <v>174.04491793702999</v>
      </c>
      <c r="H518">
        <v>-30.998915445000701</v>
      </c>
      <c r="I518">
        <v>-9.7054342579389505</v>
      </c>
      <c r="J518">
        <v>-11.596803501489701</v>
      </c>
      <c r="K518">
        <v>913.09822637219997</v>
      </c>
      <c r="L518">
        <v>780.74907113074801</v>
      </c>
      <c r="M518">
        <v>29.508285040880299</v>
      </c>
      <c r="N518">
        <v>0.82300189123525103</v>
      </c>
      <c r="O518">
        <v>36.549618320610598</v>
      </c>
      <c r="P518">
        <v>216.935483870967</v>
      </c>
      <c r="Q518">
        <v>0.28822723513603599</v>
      </c>
    </row>
    <row r="519" spans="1:17" hidden="1" x14ac:dyDescent="0.3">
      <c r="A519" t="s">
        <v>1161</v>
      </c>
      <c r="B519" t="s">
        <v>1162</v>
      </c>
      <c r="C519" t="str">
        <f>IFERROR(VLOOKUP(Table1[[#This Row],[Ticker]],[1]!Table1[[Symbol]:[Industry]],2,FALSE),"-")</f>
        <v>-</v>
      </c>
      <c r="D519" t="s">
        <v>754</v>
      </c>
      <c r="E519">
        <v>10739.054693185</v>
      </c>
      <c r="F519">
        <v>116.1</v>
      </c>
      <c r="G519">
        <v>29.750037948653201</v>
      </c>
      <c r="H519">
        <v>-5.4212255848611903</v>
      </c>
      <c r="I519">
        <v>3.7714262756311401</v>
      </c>
      <c r="J519">
        <v>-2.8578952206230999</v>
      </c>
      <c r="K519">
        <v>115.77043221712999</v>
      </c>
      <c r="L519">
        <v>103.875889425201</v>
      </c>
      <c r="M519">
        <v>54.041415573722702</v>
      </c>
      <c r="N519">
        <v>1.00721998028018</v>
      </c>
      <c r="O519">
        <v>6.2876830318690802</v>
      </c>
      <c r="P519">
        <v>62.264150943396203</v>
      </c>
      <c r="Q519">
        <v>2.1133606920337E-2</v>
      </c>
    </row>
    <row r="520" spans="1:17" hidden="1" x14ac:dyDescent="0.3">
      <c r="A520" t="s">
        <v>1163</v>
      </c>
      <c r="B520" t="s">
        <v>1164</v>
      </c>
      <c r="C520" t="str">
        <f>IFERROR(VLOOKUP(Table1[[#This Row],[Ticker]],[1]!Table1[[Symbol]:[Industry]],2,FALSE),"-")</f>
        <v>-</v>
      </c>
      <c r="D520" t="s">
        <v>261</v>
      </c>
      <c r="E520">
        <v>10737.844084799999</v>
      </c>
      <c r="F520">
        <v>5290.6</v>
      </c>
      <c r="G520">
        <v>44.721512084837002</v>
      </c>
      <c r="H520">
        <v>0.29912033869180998</v>
      </c>
      <c r="I520">
        <v>54.024913580832198</v>
      </c>
      <c r="J520">
        <v>-3.2753174825974698</v>
      </c>
      <c r="K520">
        <v>5194.2645369801803</v>
      </c>
      <c r="L520">
        <v>4421.7237535775403</v>
      </c>
      <c r="M520">
        <v>48.366485679047102</v>
      </c>
      <c r="N520">
        <v>1.22019728358511</v>
      </c>
      <c r="O520">
        <v>8.5576305144974008</v>
      </c>
      <c r="P520">
        <v>77.647197085438904</v>
      </c>
      <c r="Q520">
        <v>0.17904688208814101</v>
      </c>
    </row>
    <row r="521" spans="1:17" x14ac:dyDescent="0.3">
      <c r="A521" t="s">
        <v>1165</v>
      </c>
      <c r="B521" t="s">
        <v>1166</v>
      </c>
      <c r="C521" t="str">
        <f>IFERROR(VLOOKUP(Table1[[#This Row],[Ticker]],[1]!Table1[[Symbol]:[Industry]],2,FALSE),"-")</f>
        <v>-</v>
      </c>
      <c r="D521" t="s">
        <v>546</v>
      </c>
      <c r="E521">
        <v>10715.65623336</v>
      </c>
      <c r="F521">
        <v>1203.1500000000001</v>
      </c>
      <c r="G521">
        <v>17.4911316072169</v>
      </c>
      <c r="H521">
        <v>5.6425693024630998</v>
      </c>
      <c r="I521">
        <v>31.815483060115</v>
      </c>
      <c r="J521">
        <v>-6.4041107295561499</v>
      </c>
      <c r="K521">
        <v>1065.8544329784299</v>
      </c>
      <c r="L521">
        <v>968.59308504521005</v>
      </c>
      <c r="M521">
        <v>69.139997733570596</v>
      </c>
      <c r="N521">
        <v>2.16170141267368</v>
      </c>
      <c r="O521">
        <v>5.8887088060507597</v>
      </c>
      <c r="P521">
        <v>54.9153415309341</v>
      </c>
      <c r="Q521">
        <v>7.3510531996423004E-2</v>
      </c>
    </row>
    <row r="522" spans="1:17" hidden="1" x14ac:dyDescent="0.3">
      <c r="A522" t="s">
        <v>1167</v>
      </c>
      <c r="B522" t="s">
        <v>1168</v>
      </c>
      <c r="C522" t="str">
        <f>IFERROR(VLOOKUP(Table1[[#This Row],[Ticker]],[1]!Table1[[Symbol]:[Industry]],2,FALSE),"-")</f>
        <v>-</v>
      </c>
      <c r="D522" t="s">
        <v>1169</v>
      </c>
      <c r="E522">
        <v>10700.5628325</v>
      </c>
      <c r="F522">
        <v>1178.95</v>
      </c>
      <c r="G522">
        <v>-0.91342451003910996</v>
      </c>
      <c r="H522">
        <v>-7.7017305570270302</v>
      </c>
      <c r="I522">
        <v>-7.7739978077302601</v>
      </c>
      <c r="J522">
        <v>-0.98192476968360598</v>
      </c>
      <c r="K522">
        <v>1227.92051151293</v>
      </c>
      <c r="M522">
        <v>42.965050130276602</v>
      </c>
      <c r="N522">
        <v>0.88268909298265796</v>
      </c>
      <c r="O522">
        <v>27.817125408202202</v>
      </c>
      <c r="P522">
        <v>47.083775185577899</v>
      </c>
    </row>
    <row r="523" spans="1:17" hidden="1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-</v>
      </c>
      <c r="D523" t="s">
        <v>1172</v>
      </c>
      <c r="E523">
        <v>10697.7</v>
      </c>
      <c r="F523">
        <v>845</v>
      </c>
      <c r="G523">
        <v>989.90803982626198</v>
      </c>
      <c r="H523">
        <v>31.411684376833499</v>
      </c>
      <c r="I523">
        <v>577.35408180154695</v>
      </c>
      <c r="J523">
        <v>-2.0294018827344802</v>
      </c>
      <c r="K523">
        <v>611.63721839001596</v>
      </c>
      <c r="L523">
        <v>294.45842754840999</v>
      </c>
      <c r="M523">
        <v>96.496904397449001</v>
      </c>
      <c r="N523">
        <v>0</v>
      </c>
      <c r="O523">
        <v>0.57988165680473702</v>
      </c>
      <c r="P523">
        <v>1155.5720653789001</v>
      </c>
      <c r="Q523">
        <v>0.294147338359671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21</v>
      </c>
      <c r="E524">
        <v>10675.32527635</v>
      </c>
      <c r="F524">
        <v>1695.5</v>
      </c>
      <c r="G524">
        <v>-19.091273559178902</v>
      </c>
      <c r="H524">
        <v>2.4514404237271399</v>
      </c>
      <c r="I524">
        <v>-7.2373930233493802</v>
      </c>
      <c r="J524">
        <v>-0.91216848141329399</v>
      </c>
      <c r="K524">
        <v>1611.55018444284</v>
      </c>
      <c r="L524">
        <v>1583.13445464027</v>
      </c>
      <c r="M524">
        <v>79.324956389967696</v>
      </c>
      <c r="N524">
        <v>0.454616641839721</v>
      </c>
      <c r="O524">
        <v>14.565025066352099</v>
      </c>
      <c r="P524">
        <v>22.326034414342899</v>
      </c>
      <c r="Q524">
        <v>-5.7202054208705999E-2</v>
      </c>
    </row>
    <row r="525" spans="1:17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75</v>
      </c>
      <c r="E525">
        <v>10650.52187622</v>
      </c>
      <c r="F525">
        <v>211.59</v>
      </c>
      <c r="G525">
        <v>33.109578044290302</v>
      </c>
      <c r="H525">
        <v>30.416500698583501</v>
      </c>
      <c r="I525">
        <v>12.928646886146799</v>
      </c>
      <c r="J525">
        <v>18.7478201257302</v>
      </c>
      <c r="K525">
        <v>173.59783259859901</v>
      </c>
      <c r="L525">
        <v>163.52526221264901</v>
      </c>
      <c r="M525">
        <v>65.437080230374093</v>
      </c>
      <c r="N525">
        <v>4.8414319052477</v>
      </c>
      <c r="O525">
        <v>16.262583297887399</v>
      </c>
      <c r="P525">
        <v>76.325000000000003</v>
      </c>
      <c r="Q525">
        <v>5.1079465735750999E-2</v>
      </c>
    </row>
    <row r="526" spans="1:17" hidden="1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754</v>
      </c>
      <c r="E526">
        <v>10625.948094249999</v>
      </c>
      <c r="F526">
        <v>532.34</v>
      </c>
      <c r="G526">
        <v>-12.4732258617373</v>
      </c>
      <c r="H526">
        <v>-2.51493855930581</v>
      </c>
      <c r="I526">
        <v>-3.8633776402575299</v>
      </c>
      <c r="J526">
        <v>-1.1857999869998801</v>
      </c>
      <c r="K526">
        <v>523.37962145775998</v>
      </c>
      <c r="L526">
        <v>499.40906937634202</v>
      </c>
      <c r="M526">
        <v>77.9215973242584</v>
      </c>
      <c r="N526">
        <v>0.84664963792842296</v>
      </c>
      <c r="O526">
        <v>2.47022579554418</v>
      </c>
      <c r="P526">
        <v>23.771215996279899</v>
      </c>
      <c r="Q526">
        <v>-1.3416788414562999E-2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464</v>
      </c>
      <c r="E527">
        <v>10601.39284937</v>
      </c>
      <c r="F527">
        <v>405.05</v>
      </c>
      <c r="G527">
        <v>125.478155489049</v>
      </c>
      <c r="H527">
        <v>-5.89370520734081</v>
      </c>
      <c r="I527">
        <v>44.325299618597199</v>
      </c>
      <c r="J527">
        <v>-3.9703092878525301</v>
      </c>
      <c r="K527">
        <v>388.95273685362997</v>
      </c>
      <c r="L527">
        <v>325.73101994401497</v>
      </c>
      <c r="M527">
        <v>58.437938763451598</v>
      </c>
      <c r="N527">
        <v>0.53777502246553099</v>
      </c>
      <c r="O527">
        <v>4.0118503888408803</v>
      </c>
      <c r="P527">
        <v>160.48231511253999</v>
      </c>
      <c r="Q527">
        <v>0.173272765267215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493</v>
      </c>
      <c r="E528">
        <v>10498.245613375</v>
      </c>
      <c r="F528">
        <v>328.25</v>
      </c>
      <c r="G528">
        <v>-11.019201555096799</v>
      </c>
      <c r="H528">
        <v>-84.437207465243404</v>
      </c>
      <c r="I528">
        <v>2.7302682311384401</v>
      </c>
      <c r="J528">
        <v>-3.52842751607281</v>
      </c>
      <c r="K528">
        <v>321.00193525963499</v>
      </c>
      <c r="L528">
        <v>301.16559390753002</v>
      </c>
      <c r="M528">
        <v>47.811411146330499</v>
      </c>
      <c r="N528">
        <v>1.23626707936068</v>
      </c>
      <c r="O528">
        <v>11.012947448590999</v>
      </c>
      <c r="P528">
        <v>35.305028854080703</v>
      </c>
      <c r="Q528">
        <v>1.5483689301818E-2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291</v>
      </c>
      <c r="E529">
        <v>10479.513009405</v>
      </c>
      <c r="F529">
        <v>132.35</v>
      </c>
      <c r="G529">
        <v>-14.1317459683815</v>
      </c>
      <c r="H529">
        <v>0.69373401470130802</v>
      </c>
      <c r="I529">
        <v>-9.3888690181246197</v>
      </c>
      <c r="J529">
        <v>-3.5539301846212799</v>
      </c>
      <c r="K529">
        <v>134.85291111043</v>
      </c>
      <c r="L529">
        <v>132.489596554906</v>
      </c>
      <c r="M529">
        <v>56.111945036933697</v>
      </c>
      <c r="N529">
        <v>0.70811809814446403</v>
      </c>
      <c r="O529">
        <v>19.3804306762372</v>
      </c>
      <c r="P529">
        <v>31.364764267990001</v>
      </c>
      <c r="Q529">
        <v>0.13437156476013801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383</v>
      </c>
      <c r="E530">
        <v>10464.4198808</v>
      </c>
      <c r="F530">
        <v>189.68</v>
      </c>
      <c r="G530">
        <v>24.558656872782901</v>
      </c>
      <c r="H530">
        <v>-8.8902499227879801</v>
      </c>
      <c r="I530">
        <v>42.338110624584097</v>
      </c>
      <c r="J530">
        <v>-8.1187319075483799</v>
      </c>
      <c r="K530">
        <v>196.09773831494999</v>
      </c>
      <c r="L530">
        <v>170.19711964083399</v>
      </c>
      <c r="M530">
        <v>36.266515269589</v>
      </c>
      <c r="N530">
        <v>0.195588776058255</v>
      </c>
      <c r="O530">
        <v>29.164909320961598</v>
      </c>
      <c r="P530">
        <v>61.292517006802697</v>
      </c>
      <c r="Q530">
        <v>9.5178258502971E-2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46</v>
      </c>
      <c r="E531">
        <v>10455.902968050001</v>
      </c>
      <c r="F531">
        <v>6614.25</v>
      </c>
      <c r="G531">
        <v>27.742833196226201</v>
      </c>
      <c r="H531">
        <v>12.1694095467575</v>
      </c>
      <c r="I531">
        <v>28.774381523595999</v>
      </c>
      <c r="J531">
        <v>-0.95495179813211095</v>
      </c>
      <c r="K531">
        <v>6090.7195277563796</v>
      </c>
      <c r="L531">
        <v>5187.6325757066497</v>
      </c>
      <c r="M531">
        <v>57.919262661891203</v>
      </c>
      <c r="N531">
        <v>0.551645989810713</v>
      </c>
      <c r="O531">
        <v>12.635597384435099</v>
      </c>
      <c r="P531">
        <v>96.563099005928706</v>
      </c>
      <c r="Q531">
        <v>0.224181389975666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1007</v>
      </c>
      <c r="E532">
        <v>10373.57470352</v>
      </c>
      <c r="F532">
        <v>473.9</v>
      </c>
      <c r="G532">
        <v>7.1902630733261903</v>
      </c>
      <c r="H532">
        <v>12.892661886080401</v>
      </c>
      <c r="I532">
        <v>38.6947437174179</v>
      </c>
      <c r="J532">
        <v>-2.7549673970324</v>
      </c>
      <c r="K532">
        <v>429.71747392211398</v>
      </c>
      <c r="L532">
        <v>377.040228171558</v>
      </c>
      <c r="M532">
        <v>66.5310435383049</v>
      </c>
      <c r="N532">
        <v>1.2589334971492201</v>
      </c>
      <c r="O532">
        <v>2.7642962650348202</v>
      </c>
      <c r="P532">
        <v>77.158878504672799</v>
      </c>
      <c r="Q532">
        <v>0.103428520210619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111</v>
      </c>
      <c r="E533">
        <v>10369.9795665</v>
      </c>
      <c r="F533">
        <v>750.35</v>
      </c>
      <c r="G533">
        <v>51.573146919982698</v>
      </c>
      <c r="H533">
        <v>-1.44144052227357</v>
      </c>
      <c r="I533">
        <v>21.195621297415901</v>
      </c>
      <c r="J533">
        <v>2.0072692849153002</v>
      </c>
      <c r="K533">
        <v>708.11128921491502</v>
      </c>
      <c r="L533">
        <v>643.75577962251703</v>
      </c>
      <c r="M533">
        <v>72.520111325348196</v>
      </c>
      <c r="N533">
        <v>0.78235562810238601</v>
      </c>
      <c r="O533">
        <v>7.9562870660358298</v>
      </c>
      <c r="P533">
        <v>80.698374473208901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D534" t="s">
        <v>135</v>
      </c>
      <c r="E534">
        <v>10356.845253894</v>
      </c>
      <c r="F534">
        <v>192.34</v>
      </c>
      <c r="G534">
        <v>1.92911422226277</v>
      </c>
      <c r="H534">
        <v>-10.911388939187599</v>
      </c>
      <c r="I534">
        <v>-29.955052207301801</v>
      </c>
      <c r="J534">
        <v>-2.2832878930971798</v>
      </c>
      <c r="K534">
        <v>199.61194888863</v>
      </c>
      <c r="L534">
        <v>197.938317307483</v>
      </c>
      <c r="M534">
        <v>44.359526160025197</v>
      </c>
      <c r="N534">
        <v>0.43666950416268002</v>
      </c>
      <c r="O534">
        <v>48.123115316626702</v>
      </c>
      <c r="P534">
        <v>41.895979343415704</v>
      </c>
      <c r="Q534">
        <v>0.15235551266123301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211</v>
      </c>
      <c r="E535">
        <v>10276.7562444</v>
      </c>
      <c r="F535">
        <v>526</v>
      </c>
      <c r="G535">
        <v>-21.642856689484798</v>
      </c>
      <c r="H535">
        <v>-11.096818760454299</v>
      </c>
      <c r="I535">
        <v>-27.360454210737601</v>
      </c>
      <c r="J535">
        <v>-2.03914847142843</v>
      </c>
      <c r="K535">
        <v>530.84645201816102</v>
      </c>
      <c r="L535">
        <v>542.90743246007401</v>
      </c>
      <c r="M535">
        <v>63.032646028770998</v>
      </c>
      <c r="N535">
        <v>0.55806383053005804</v>
      </c>
      <c r="O535">
        <v>34.866920152091197</v>
      </c>
      <c r="P535">
        <v>21.142330723169</v>
      </c>
      <c r="Q535">
        <v>-4.6948449038848997E-2</v>
      </c>
    </row>
    <row r="536" spans="1:17" hidden="1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338</v>
      </c>
      <c r="E536">
        <v>10222.185680000001</v>
      </c>
      <c r="F536">
        <v>1482.4</v>
      </c>
      <c r="G536">
        <v>39.643343527750197</v>
      </c>
      <c r="H536">
        <v>-14.719380883016401</v>
      </c>
      <c r="I536">
        <v>63.193780714012803</v>
      </c>
      <c r="J536">
        <v>-5.7643994823504103</v>
      </c>
      <c r="K536">
        <v>1426.9910593071399</v>
      </c>
      <c r="L536">
        <v>1150.52610306209</v>
      </c>
      <c r="M536">
        <v>38.5793731612548</v>
      </c>
      <c r="N536">
        <v>0.48170239342413101</v>
      </c>
      <c r="O536">
        <v>17.9674851592012</v>
      </c>
      <c r="P536">
        <v>80.780487804878007</v>
      </c>
      <c r="Q536">
        <v>2.0042231303104001E-2</v>
      </c>
    </row>
    <row r="537" spans="1:17" hidden="1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166</v>
      </c>
      <c r="E537">
        <v>10210.14084351</v>
      </c>
      <c r="F537">
        <v>680.3</v>
      </c>
      <c r="G537">
        <v>318.73656383227802</v>
      </c>
      <c r="H537">
        <v>-6.228890392526</v>
      </c>
      <c r="I537">
        <v>96.662595156330099</v>
      </c>
      <c r="J537">
        <v>-10.168776624505499</v>
      </c>
      <c r="K537">
        <v>708.16634703899103</v>
      </c>
      <c r="L537">
        <v>544.17893489247297</v>
      </c>
      <c r="M537">
        <v>38.123750378496403</v>
      </c>
      <c r="N537">
        <v>0.58275162079001197</v>
      </c>
      <c r="O537">
        <v>24.312803175069799</v>
      </c>
      <c r="P537">
        <v>400.22058823529397</v>
      </c>
      <c r="Q537">
        <v>0.25636801405149201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D538" t="s">
        <v>46</v>
      </c>
      <c r="E538">
        <v>10197.649593725</v>
      </c>
      <c r="F538">
        <v>1564.75</v>
      </c>
      <c r="G538">
        <v>37.088590762661198</v>
      </c>
      <c r="H538">
        <v>-12.030388390989</v>
      </c>
      <c r="I538">
        <v>63.365756245874401</v>
      </c>
      <c r="J538">
        <v>-3.97840779178087</v>
      </c>
      <c r="K538">
        <v>1562.1931603446301</v>
      </c>
      <c r="L538">
        <v>1319.67915228058</v>
      </c>
      <c r="M538">
        <v>57.105191579450697</v>
      </c>
      <c r="N538">
        <v>0.92728949056799703</v>
      </c>
      <c r="O538">
        <v>20.140597539542998</v>
      </c>
      <c r="P538">
        <v>94.354738541795996</v>
      </c>
      <c r="Q538">
        <v>9.6680601077707998E-2</v>
      </c>
    </row>
    <row r="539" spans="1:17" x14ac:dyDescent="0.3">
      <c r="A539" t="s">
        <v>1203</v>
      </c>
      <c r="B539" t="s">
        <v>1204</v>
      </c>
      <c r="C539" t="str">
        <f>IFERROR(VLOOKUP(Table1[[#This Row],[Ticker]],[1]!Table1[[Symbol]:[Industry]],2,FALSE),"-")</f>
        <v>-</v>
      </c>
      <c r="D539" t="s">
        <v>124</v>
      </c>
      <c r="E539">
        <v>10186.975380780001</v>
      </c>
      <c r="F539">
        <v>1197.9000000000001</v>
      </c>
      <c r="G539">
        <v>40.000036842515499</v>
      </c>
      <c r="H539">
        <v>-13.8712914142373</v>
      </c>
      <c r="I539">
        <v>36.855075359296102</v>
      </c>
      <c r="J539">
        <v>-8.1928941340062291</v>
      </c>
      <c r="K539">
        <v>1201.3892834164501</v>
      </c>
      <c r="L539">
        <v>1014.5311807386</v>
      </c>
      <c r="M539">
        <v>36.590989008547801</v>
      </c>
      <c r="N539">
        <v>0.33175234584851099</v>
      </c>
      <c r="O539">
        <v>15.531346523082</v>
      </c>
      <c r="P539">
        <v>72.844672101579903</v>
      </c>
      <c r="Q539">
        <v>4.6223497970650004E-3</v>
      </c>
    </row>
    <row r="540" spans="1:17" hidden="1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206</v>
      </c>
      <c r="E540">
        <v>10177.271336960001</v>
      </c>
      <c r="F540">
        <v>2310.4</v>
      </c>
      <c r="G540">
        <v>90.649594814486406</v>
      </c>
      <c r="H540">
        <v>14.7378828189101</v>
      </c>
      <c r="I540">
        <v>44.720051416748298</v>
      </c>
      <c r="J540">
        <v>1.04425883155122</v>
      </c>
      <c r="K540">
        <v>2058.29343932552</v>
      </c>
      <c r="L540">
        <v>1778.06862014836</v>
      </c>
      <c r="M540">
        <v>68.334249333774196</v>
      </c>
      <c r="N540">
        <v>1.7890237792771699</v>
      </c>
      <c r="O540">
        <v>2.5796398891966699</v>
      </c>
      <c r="P540">
        <v>143.48192644114201</v>
      </c>
      <c r="Q540">
        <v>0.152251179924696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D541" t="s">
        <v>75</v>
      </c>
      <c r="E541">
        <v>10111.572114569901</v>
      </c>
      <c r="F541">
        <v>1313.1</v>
      </c>
      <c r="G541">
        <v>-23.565683630168401</v>
      </c>
      <c r="H541">
        <v>-6.0140248420440097</v>
      </c>
      <c r="I541">
        <v>-23.741318744538699</v>
      </c>
      <c r="J541">
        <v>-5.8329059856397896</v>
      </c>
      <c r="K541">
        <v>1391.8672962169001</v>
      </c>
      <c r="L541">
        <v>1419.61084546753</v>
      </c>
      <c r="M541">
        <v>44.337327536961098</v>
      </c>
      <c r="N541">
        <v>0.70026569644300596</v>
      </c>
      <c r="O541">
        <v>37.232503236615599</v>
      </c>
      <c r="P541">
        <v>15.4018543744781</v>
      </c>
      <c r="Q541">
        <v>-2.0785365943353E-2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1211</v>
      </c>
      <c r="E542">
        <v>10086.569758095</v>
      </c>
      <c r="F542">
        <v>927.95</v>
      </c>
      <c r="G542">
        <v>-43.037647219426098</v>
      </c>
      <c r="H542">
        <v>-5.3873478190246704</v>
      </c>
      <c r="I542">
        <v>-17.456072559813201</v>
      </c>
      <c r="J542">
        <v>-3.9943289902772698</v>
      </c>
      <c r="K542">
        <v>948.10534732165195</v>
      </c>
      <c r="L542">
        <v>1003.42995842353</v>
      </c>
      <c r="M542">
        <v>43.1458708039412</v>
      </c>
      <c r="N542">
        <v>0.62498913192788097</v>
      </c>
      <c r="O542">
        <v>39.770461770569497</v>
      </c>
      <c r="P542">
        <v>8.6592505854800894</v>
      </c>
      <c r="Q542">
        <v>-6.5978440382865003E-2</v>
      </c>
    </row>
    <row r="543" spans="1:17" hidden="1" x14ac:dyDescent="0.3">
      <c r="A543" t="s">
        <v>1212</v>
      </c>
      <c r="B543" t="s">
        <v>1213</v>
      </c>
      <c r="C543" t="str">
        <f>IFERROR(VLOOKUP(Table1[[#This Row],[Ticker]],[1]!Table1[[Symbol]:[Industry]],2,FALSE),"-")</f>
        <v>-</v>
      </c>
      <c r="D543" t="s">
        <v>21</v>
      </c>
      <c r="E543">
        <v>10071.8648273</v>
      </c>
      <c r="F543">
        <v>1824.1</v>
      </c>
      <c r="G543">
        <v>178.04415564256001</v>
      </c>
      <c r="H543">
        <v>-1.8323468935234899</v>
      </c>
      <c r="I543">
        <v>79.239554952871302</v>
      </c>
      <c r="J543">
        <v>-9.8614673416527499</v>
      </c>
      <c r="K543">
        <v>1711.43256255652</v>
      </c>
      <c r="L543">
        <v>1304.4830623886301</v>
      </c>
      <c r="M543">
        <v>46.074942811950798</v>
      </c>
      <c r="N543">
        <v>1.08835505387112</v>
      </c>
      <c r="O543">
        <v>9.1908338358642698</v>
      </c>
      <c r="P543">
        <v>218.62008733624401</v>
      </c>
      <c r="Q543">
        <v>0.25797869414797497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78</v>
      </c>
      <c r="E544">
        <v>10052.556731164999</v>
      </c>
      <c r="F544">
        <v>914.05</v>
      </c>
      <c r="G544">
        <v>5.71921575072379</v>
      </c>
      <c r="H544">
        <v>11.7708582795442</v>
      </c>
      <c r="I544">
        <v>12.2314797055467</v>
      </c>
      <c r="J544">
        <v>4.1001849333186202</v>
      </c>
      <c r="K544">
        <v>793.860326850148</v>
      </c>
      <c r="L544">
        <v>752.022961440058</v>
      </c>
      <c r="M544">
        <v>82.370692931892094</v>
      </c>
      <c r="N544">
        <v>2.1944427572590599</v>
      </c>
      <c r="O544">
        <v>3.2109840818336002</v>
      </c>
      <c r="P544">
        <v>48.384740259740198</v>
      </c>
      <c r="Q544">
        <v>0.15484157279866401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1218</v>
      </c>
      <c r="E545">
        <v>10046.148501600001</v>
      </c>
      <c r="F545">
        <v>522.4</v>
      </c>
      <c r="G545">
        <v>2.66327177018968</v>
      </c>
      <c r="H545">
        <v>-0.71785115437941904</v>
      </c>
      <c r="I545">
        <v>35.910410391512102</v>
      </c>
      <c r="J545">
        <v>-0.113920050191032</v>
      </c>
      <c r="K545">
        <v>514.21804637679998</v>
      </c>
      <c r="L545">
        <v>458.62727440705999</v>
      </c>
      <c r="M545">
        <v>60.475448544530103</v>
      </c>
      <c r="N545">
        <v>0.44843366521060901</v>
      </c>
      <c r="O545">
        <v>11.2940275650842</v>
      </c>
      <c r="P545">
        <v>68.733850129198899</v>
      </c>
      <c r="Q545">
        <v>2.9329259335612999E-2</v>
      </c>
    </row>
    <row r="546" spans="1:17" x14ac:dyDescent="0.3">
      <c r="A546" t="s">
        <v>1219</v>
      </c>
      <c r="B546" t="s">
        <v>1220</v>
      </c>
      <c r="C546" t="str">
        <f>IFERROR(VLOOKUP(Table1[[#This Row],[Ticker]],[1]!Table1[[Symbol]:[Industry]],2,FALSE),"-")</f>
        <v>-</v>
      </c>
      <c r="D546" t="s">
        <v>21</v>
      </c>
      <c r="E546">
        <v>10022.82354286</v>
      </c>
      <c r="F546">
        <v>486.55</v>
      </c>
      <c r="G546">
        <v>-11.9656027598749</v>
      </c>
      <c r="H546">
        <v>-6.1563898118320104</v>
      </c>
      <c r="I546">
        <v>-5.5743588163435298</v>
      </c>
      <c r="J546">
        <v>-0.376079640871121</v>
      </c>
      <c r="K546">
        <v>495.17075215323098</v>
      </c>
      <c r="L546">
        <v>482.687035281156</v>
      </c>
      <c r="M546">
        <v>51.953636734333401</v>
      </c>
      <c r="N546">
        <v>1.1351188062515101</v>
      </c>
      <c r="O546">
        <v>18.179015517418499</v>
      </c>
      <c r="P546">
        <v>23.8513427516863</v>
      </c>
      <c r="Q546">
        <v>-8.4848663752405004E-2</v>
      </c>
    </row>
    <row r="547" spans="1:17" x14ac:dyDescent="0.3">
      <c r="A547" t="s">
        <v>1221</v>
      </c>
      <c r="B547" t="s">
        <v>1222</v>
      </c>
      <c r="C547" t="str">
        <f>IFERROR(VLOOKUP(Table1[[#This Row],[Ticker]],[1]!Table1[[Symbol]:[Industry]],2,FALSE),"-")</f>
        <v>-</v>
      </c>
      <c r="D547" t="s">
        <v>835</v>
      </c>
      <c r="E547">
        <v>10014.517255446</v>
      </c>
      <c r="F547">
        <v>215.19</v>
      </c>
      <c r="G547">
        <v>48.468789375285603</v>
      </c>
      <c r="H547">
        <v>-5.2070489498342098</v>
      </c>
      <c r="I547">
        <v>35.477190526533803</v>
      </c>
      <c r="J547">
        <v>-7.7417430805566196</v>
      </c>
      <c r="K547">
        <v>220.93468386448001</v>
      </c>
      <c r="L547">
        <v>193.254873362317</v>
      </c>
      <c r="M547">
        <v>50.113158815053502</v>
      </c>
      <c r="N547">
        <v>0.92531882063877402</v>
      </c>
      <c r="O547">
        <v>22.682280775128898</v>
      </c>
      <c r="P547">
        <v>89.511228533685596</v>
      </c>
      <c r="Q547">
        <v>0.12819032288715801</v>
      </c>
    </row>
    <row r="548" spans="1:17" x14ac:dyDescent="0.3">
      <c r="A548" t="s">
        <v>1223</v>
      </c>
      <c r="B548" t="s">
        <v>1224</v>
      </c>
      <c r="C548" t="str">
        <f>IFERROR(VLOOKUP(Table1[[#This Row],[Ticker]],[1]!Table1[[Symbol]:[Industry]],2,FALSE),"-")</f>
        <v>-</v>
      </c>
      <c r="D548" t="s">
        <v>375</v>
      </c>
      <c r="E548">
        <v>9980.3403226800001</v>
      </c>
      <c r="F548">
        <v>439.8</v>
      </c>
      <c r="G548">
        <v>179.607517168172</v>
      </c>
      <c r="H548">
        <v>11.680932473818601</v>
      </c>
      <c r="I548">
        <v>112.076698311934</v>
      </c>
      <c r="J548">
        <v>-6.5802433143533499</v>
      </c>
      <c r="K548">
        <v>367.59900116957601</v>
      </c>
      <c r="L548">
        <v>280.24924221939898</v>
      </c>
      <c r="M548">
        <v>70.513769802517899</v>
      </c>
      <c r="N548">
        <v>0.90855336641263995</v>
      </c>
      <c r="O548">
        <v>0.69349704411096802</v>
      </c>
      <c r="P548">
        <v>217.316017316017</v>
      </c>
      <c r="Q548">
        <v>0.18090681766974001</v>
      </c>
    </row>
    <row r="549" spans="1:17" hidden="1" x14ac:dyDescent="0.3">
      <c r="A549" t="s">
        <v>1225</v>
      </c>
      <c r="B549" t="s">
        <v>1226</v>
      </c>
      <c r="C549" t="str">
        <f>IFERROR(VLOOKUP(Table1[[#This Row],[Ticker]],[1]!Table1[[Symbol]:[Industry]],2,FALSE),"-")</f>
        <v>-</v>
      </c>
      <c r="D549" t="s">
        <v>234</v>
      </c>
      <c r="E549">
        <v>9979.4239467999996</v>
      </c>
      <c r="F549">
        <v>2410.1</v>
      </c>
      <c r="G549">
        <v>86.999515813445498</v>
      </c>
      <c r="H549">
        <v>-4.0341924913633296</v>
      </c>
      <c r="I549">
        <v>94.050220785592501</v>
      </c>
      <c r="J549">
        <v>-5.5703733324934799</v>
      </c>
      <c r="K549">
        <v>2251.23941021165</v>
      </c>
      <c r="L549">
        <v>1752.8071624661</v>
      </c>
      <c r="M549">
        <v>55.409192079854698</v>
      </c>
      <c r="N549">
        <v>0.62502197812041704</v>
      </c>
      <c r="O549">
        <v>13.5927969793784</v>
      </c>
      <c r="P549">
        <v>124.07028635180301</v>
      </c>
      <c r="Q549">
        <v>0.17538224076339801</v>
      </c>
    </row>
    <row r="550" spans="1:17" x14ac:dyDescent="0.3">
      <c r="A550" t="s">
        <v>1227</v>
      </c>
      <c r="B550" t="s">
        <v>1228</v>
      </c>
      <c r="C550" t="str">
        <f>IFERROR(VLOOKUP(Table1[[#This Row],[Ticker]],[1]!Table1[[Symbol]:[Industry]],2,FALSE),"-")</f>
        <v>-</v>
      </c>
      <c r="D550" t="s">
        <v>1007</v>
      </c>
      <c r="E550">
        <v>9935.7902603639996</v>
      </c>
      <c r="F550">
        <v>46.68</v>
      </c>
      <c r="G550">
        <v>-37.426023204498499</v>
      </c>
      <c r="H550">
        <v>-6.6147148428665803</v>
      </c>
      <c r="I550">
        <v>1.5771885538403201</v>
      </c>
      <c r="J550">
        <v>-5.3421590843805697</v>
      </c>
      <c r="K550">
        <v>47.515712660074897</v>
      </c>
      <c r="L550">
        <v>46.814369532191201</v>
      </c>
      <c r="M550">
        <v>40.644750682067297</v>
      </c>
      <c r="N550">
        <v>0.670152737642567</v>
      </c>
      <c r="O550">
        <v>22.643530419880001</v>
      </c>
      <c r="P550">
        <v>27.715458276333699</v>
      </c>
      <c r="Q550">
        <v>4.4258540100194997E-2</v>
      </c>
    </row>
    <row r="551" spans="1:17" x14ac:dyDescent="0.3">
      <c r="A551" t="s">
        <v>1229</v>
      </c>
      <c r="B551" t="s">
        <v>1230</v>
      </c>
      <c r="C551" t="str">
        <f>IFERROR(VLOOKUP(Table1[[#This Row],[Ticker]],[1]!Table1[[Symbol]:[Industry]],2,FALSE),"-")</f>
        <v>-</v>
      </c>
      <c r="D551" t="s">
        <v>46</v>
      </c>
      <c r="E551">
        <v>9926.1752070000002</v>
      </c>
      <c r="F551">
        <v>352.95</v>
      </c>
      <c r="G551">
        <v>4.4303468796596199</v>
      </c>
      <c r="H551">
        <v>-8.5789203347729792</v>
      </c>
      <c r="I551">
        <v>28.4696771028283</v>
      </c>
      <c r="J551">
        <v>-2.80459568118409</v>
      </c>
      <c r="K551">
        <v>346.125919454251</v>
      </c>
      <c r="L551">
        <v>310.63506900774098</v>
      </c>
      <c r="M551">
        <v>59.7095836731012</v>
      </c>
      <c r="N551">
        <v>0.56409596690170705</v>
      </c>
      <c r="O551">
        <v>17.693724323558499</v>
      </c>
      <c r="P551">
        <v>49.081309398099201</v>
      </c>
      <c r="Q551">
        <v>-8.4432177561840002E-3</v>
      </c>
    </row>
    <row r="552" spans="1:17" hidden="1" x14ac:dyDescent="0.3">
      <c r="A552" t="s">
        <v>1231</v>
      </c>
      <c r="B552" t="s">
        <v>1232</v>
      </c>
      <c r="C552" t="str">
        <f>IFERROR(VLOOKUP(Table1[[#This Row],[Ticker]],[1]!Table1[[Symbol]:[Industry]],2,FALSE),"-")</f>
        <v>-</v>
      </c>
      <c r="D552" t="s">
        <v>251</v>
      </c>
      <c r="E552">
        <v>9905.9349976649992</v>
      </c>
      <c r="F552">
        <v>354.15</v>
      </c>
      <c r="G552">
        <v>-14.9373520140972</v>
      </c>
      <c r="H552">
        <v>6.8091988330632196</v>
      </c>
      <c r="I552">
        <v>-3.8659121134376</v>
      </c>
      <c r="J552">
        <v>-2.78559849385337</v>
      </c>
      <c r="K552">
        <v>324.23780776624301</v>
      </c>
      <c r="M552">
        <v>62.327383679771501</v>
      </c>
      <c r="O552">
        <v>4.99788225328252</v>
      </c>
      <c r="P552">
        <v>25.562843467470199</v>
      </c>
    </row>
    <row r="553" spans="1:17" x14ac:dyDescent="0.3">
      <c r="A553" t="s">
        <v>1233</v>
      </c>
      <c r="B553" t="s">
        <v>1234</v>
      </c>
      <c r="C553" t="str">
        <f>IFERROR(VLOOKUP(Table1[[#This Row],[Ticker]],[1]!Table1[[Symbol]:[Industry]],2,FALSE),"-")</f>
        <v>-</v>
      </c>
      <c r="D553" t="s">
        <v>998</v>
      </c>
      <c r="E553">
        <v>9900.38087395</v>
      </c>
      <c r="F553">
        <v>1346.45</v>
      </c>
      <c r="G553">
        <v>55.9449411996751</v>
      </c>
      <c r="H553">
        <v>-8.7585862880334897</v>
      </c>
      <c r="I553">
        <v>48.343744141848603</v>
      </c>
      <c r="J553">
        <v>-5.5293298677553597</v>
      </c>
      <c r="K553">
        <v>1367.67769837675</v>
      </c>
      <c r="L553">
        <v>1135.8490103967899</v>
      </c>
      <c r="M553">
        <v>36.564324504782</v>
      </c>
      <c r="N553">
        <v>0.46491704126327199</v>
      </c>
      <c r="O553">
        <v>18.181143005681601</v>
      </c>
      <c r="P553">
        <v>105.25152439024301</v>
      </c>
      <c r="Q553">
        <v>5.0437461533135997E-2</v>
      </c>
    </row>
    <row r="554" spans="1:17" x14ac:dyDescent="0.3">
      <c r="A554" t="s">
        <v>1235</v>
      </c>
      <c r="B554" t="s">
        <v>1236</v>
      </c>
      <c r="C554" t="str">
        <f>IFERROR(VLOOKUP(Table1[[#This Row],[Ticker]],[1]!Table1[[Symbol]:[Industry]],2,FALSE),"-")</f>
        <v>-</v>
      </c>
      <c r="D554" t="s">
        <v>464</v>
      </c>
      <c r="E554">
        <v>9885.7748962200003</v>
      </c>
      <c r="F554">
        <v>323.8</v>
      </c>
      <c r="G554">
        <v>-18.370985811081599</v>
      </c>
      <c r="H554">
        <v>5.9069990180112999</v>
      </c>
      <c r="I554">
        <v>30.3901503251052</v>
      </c>
      <c r="J554">
        <v>7.0394800833437499</v>
      </c>
      <c r="K554">
        <v>288.95928088654102</v>
      </c>
      <c r="L554">
        <v>282.34337386599702</v>
      </c>
      <c r="M554">
        <v>85.008744988059604</v>
      </c>
      <c r="N554">
        <v>1.9721409758700601</v>
      </c>
      <c r="O554">
        <v>6.5935762816553298</v>
      </c>
      <c r="P554">
        <v>52.018779342723001</v>
      </c>
      <c r="Q554">
        <v>-5.3386678990434998E-2</v>
      </c>
    </row>
    <row r="555" spans="1:17" x14ac:dyDescent="0.3">
      <c r="A555" t="s">
        <v>1237</v>
      </c>
      <c r="B555" t="s">
        <v>1238</v>
      </c>
      <c r="C555" t="str">
        <f>IFERROR(VLOOKUP(Table1[[#This Row],[Ticker]],[1]!Table1[[Symbol]:[Industry]],2,FALSE),"-")</f>
        <v>-</v>
      </c>
      <c r="D555" t="s">
        <v>412</v>
      </c>
      <c r="E555">
        <v>9752.1887884400003</v>
      </c>
      <c r="F555">
        <v>315.8</v>
      </c>
      <c r="G555">
        <v>296.70054841544197</v>
      </c>
      <c r="H555">
        <v>43.678530283463999</v>
      </c>
      <c r="I555">
        <v>158.26945926251599</v>
      </c>
      <c r="J555">
        <v>-12.043852749786501</v>
      </c>
      <c r="K555">
        <v>248.93486846034199</v>
      </c>
      <c r="L555">
        <v>182.77476930081801</v>
      </c>
      <c r="M555">
        <v>63.840853544551301</v>
      </c>
      <c r="N555">
        <v>1.0578695880147999</v>
      </c>
      <c r="O555">
        <v>10.196326789106999</v>
      </c>
      <c r="P555">
        <v>351.142857142857</v>
      </c>
      <c r="Q555">
        <v>0.12237572461072201</v>
      </c>
    </row>
    <row r="556" spans="1:17" x14ac:dyDescent="0.3">
      <c r="A556" t="s">
        <v>1239</v>
      </c>
      <c r="B556" t="s">
        <v>1240</v>
      </c>
      <c r="C556" t="str">
        <f>IFERROR(VLOOKUP(Table1[[#This Row],[Ticker]],[1]!Table1[[Symbol]:[Industry]],2,FALSE),"-")</f>
        <v>-</v>
      </c>
      <c r="D556" t="s">
        <v>220</v>
      </c>
      <c r="E556">
        <v>9741.5294035999996</v>
      </c>
      <c r="F556">
        <v>729.55</v>
      </c>
      <c r="G556">
        <v>-16.814712161540601</v>
      </c>
      <c r="H556">
        <v>7.9256302671563796</v>
      </c>
      <c r="I556">
        <v>8.3731952137201393</v>
      </c>
      <c r="J556">
        <v>-8.1968307445231101</v>
      </c>
      <c r="K556">
        <v>685.267595401476</v>
      </c>
      <c r="L556">
        <v>631.93873232213002</v>
      </c>
      <c r="M556">
        <v>45.808430328234898</v>
      </c>
      <c r="N556">
        <v>2.5771468076804398</v>
      </c>
      <c r="O556">
        <v>17.195531492015601</v>
      </c>
      <c r="P556">
        <v>32.260696156635198</v>
      </c>
      <c r="Q556">
        <v>6.2208114962848997E-2</v>
      </c>
    </row>
    <row r="557" spans="1:17" hidden="1" x14ac:dyDescent="0.3">
      <c r="A557" t="s">
        <v>1241</v>
      </c>
      <c r="B557" t="s">
        <v>1242</v>
      </c>
      <c r="C557" t="str">
        <f>IFERROR(VLOOKUP(Table1[[#This Row],[Ticker]],[1]!Table1[[Symbol]:[Industry]],2,FALSE),"-")</f>
        <v>-</v>
      </c>
      <c r="D557" t="s">
        <v>135</v>
      </c>
      <c r="E557">
        <v>9739.5368588099991</v>
      </c>
      <c r="F557">
        <v>605.70000000000005</v>
      </c>
      <c r="G557">
        <v>87.650152130500302</v>
      </c>
      <c r="H557">
        <v>7.1109909252558596</v>
      </c>
      <c r="I557">
        <v>127.156586255039</v>
      </c>
      <c r="J557">
        <v>-4.0879416061181999</v>
      </c>
      <c r="K557">
        <v>570.96377248755698</v>
      </c>
      <c r="L557">
        <v>402.144191207034</v>
      </c>
      <c r="M557">
        <v>42.428996232055702</v>
      </c>
      <c r="N557">
        <v>1.8815547049661101</v>
      </c>
      <c r="O557">
        <v>15.3623906224203</v>
      </c>
      <c r="P557">
        <v>149.51596292481901</v>
      </c>
    </row>
    <row r="558" spans="1:17" x14ac:dyDescent="0.3">
      <c r="A558" t="s">
        <v>1243</v>
      </c>
      <c r="B558" t="s">
        <v>1244</v>
      </c>
      <c r="C558" t="str">
        <f>IFERROR(VLOOKUP(Table1[[#This Row],[Ticker]],[1]!Table1[[Symbol]:[Industry]],2,FALSE),"-")</f>
        <v>-</v>
      </c>
      <c r="D558" t="s">
        <v>81</v>
      </c>
      <c r="E558">
        <v>9731.2391018399994</v>
      </c>
      <c r="F558">
        <v>1252.05</v>
      </c>
      <c r="G558">
        <v>185.65819594042301</v>
      </c>
      <c r="H558">
        <v>6.5906937120648497</v>
      </c>
      <c r="I558">
        <v>60.457446771348998</v>
      </c>
      <c r="J558">
        <v>0.67979447186369502</v>
      </c>
      <c r="K558">
        <v>1087.84934171139</v>
      </c>
      <c r="L558">
        <v>887.82853907750496</v>
      </c>
      <c r="M558">
        <v>75.773232421737703</v>
      </c>
      <c r="N558">
        <v>1.35468277281044</v>
      </c>
      <c r="O558">
        <v>6.1459206900682899</v>
      </c>
      <c r="P558">
        <v>220.79169869331199</v>
      </c>
    </row>
    <row r="559" spans="1:17" x14ac:dyDescent="0.3">
      <c r="A559" t="s">
        <v>1245</v>
      </c>
      <c r="B559" t="s">
        <v>1246</v>
      </c>
      <c r="C559" t="str">
        <f>IFERROR(VLOOKUP(Table1[[#This Row],[Ticker]],[1]!Table1[[Symbol]:[Industry]],2,FALSE),"-")</f>
        <v>-</v>
      </c>
      <c r="D559" t="s">
        <v>54</v>
      </c>
      <c r="E559">
        <v>9723.8322669000008</v>
      </c>
      <c r="F559">
        <v>597.25</v>
      </c>
      <c r="G559">
        <v>32.671938152568202</v>
      </c>
      <c r="H559">
        <v>19.1379102786224</v>
      </c>
      <c r="I559">
        <v>25.675083784235198</v>
      </c>
      <c r="J559">
        <v>6.7025175422366496</v>
      </c>
      <c r="K559">
        <v>523.79842573359394</v>
      </c>
      <c r="L559">
        <v>461.20426288171097</v>
      </c>
      <c r="M559">
        <v>67.828685775784294</v>
      </c>
      <c r="N559">
        <v>3.7510062422248098</v>
      </c>
      <c r="O559">
        <v>10.313938886563401</v>
      </c>
      <c r="P559">
        <v>73.973201281677802</v>
      </c>
      <c r="Q559">
        <v>4.2074832806429999E-2</v>
      </c>
    </row>
    <row r="560" spans="1:17" hidden="1" x14ac:dyDescent="0.3">
      <c r="A560" t="s">
        <v>1247</v>
      </c>
      <c r="B560" t="s">
        <v>1248</v>
      </c>
      <c r="C560" t="str">
        <f>IFERROR(VLOOKUP(Table1[[#This Row],[Ticker]],[1]!Table1[[Symbol]:[Industry]],2,FALSE),"-")</f>
        <v>-</v>
      </c>
      <c r="D560" t="s">
        <v>135</v>
      </c>
      <c r="E560">
        <v>9717.1900299270001</v>
      </c>
      <c r="F560">
        <v>281.86</v>
      </c>
      <c r="G560">
        <v>-10.8333832569532</v>
      </c>
      <c r="H560">
        <v>-1.7374321446101899</v>
      </c>
      <c r="I560">
        <v>0.16237023160918701</v>
      </c>
      <c r="J560">
        <v>2.8009733138505402</v>
      </c>
      <c r="K560">
        <v>268.438465511917</v>
      </c>
      <c r="L560">
        <v>261.41032343018901</v>
      </c>
      <c r="M560">
        <v>22.227502817667499</v>
      </c>
      <c r="N560">
        <v>1.0664768361868999</v>
      </c>
      <c r="O560">
        <v>4.9670048960481702E-2</v>
      </c>
      <c r="P560">
        <v>21.439034898750499</v>
      </c>
    </row>
    <row r="561" spans="1:17" x14ac:dyDescent="0.3">
      <c r="A561" t="s">
        <v>1249</v>
      </c>
      <c r="B561" t="s">
        <v>1250</v>
      </c>
      <c r="C561" t="str">
        <f>IFERROR(VLOOKUP(Table1[[#This Row],[Ticker]],[1]!Table1[[Symbol]:[Industry]],2,FALSE),"-")</f>
        <v>-</v>
      </c>
      <c r="D561" t="s">
        <v>24</v>
      </c>
      <c r="E561">
        <v>9707.1114966530004</v>
      </c>
      <c r="F561">
        <v>85.31</v>
      </c>
      <c r="G561">
        <v>-26.6790939655132</v>
      </c>
      <c r="H561">
        <v>0.99378671250404604</v>
      </c>
      <c r="I561">
        <v>-22.1356812451988</v>
      </c>
      <c r="J561">
        <v>-5.1935105013885599</v>
      </c>
      <c r="K561">
        <v>85.030907872563603</v>
      </c>
      <c r="L561">
        <v>91.004314411495898</v>
      </c>
      <c r="M561">
        <v>66.499203270101106</v>
      </c>
      <c r="N561">
        <v>1.0028230417209401</v>
      </c>
      <c r="O561">
        <v>36.560778337826697</v>
      </c>
      <c r="P561">
        <v>14.356568364611199</v>
      </c>
      <c r="Q561">
        <v>2.1939047180802002E-2</v>
      </c>
    </row>
    <row r="562" spans="1:17" x14ac:dyDescent="0.3">
      <c r="A562" t="s">
        <v>1251</v>
      </c>
      <c r="B562" t="s">
        <v>1252</v>
      </c>
      <c r="C562" t="str">
        <f>IFERROR(VLOOKUP(Table1[[#This Row],[Ticker]],[1]!Table1[[Symbol]:[Industry]],2,FALSE),"-")</f>
        <v>-</v>
      </c>
      <c r="D562" t="s">
        <v>383</v>
      </c>
      <c r="E562">
        <v>9699.5544848299996</v>
      </c>
      <c r="F562">
        <v>660.1</v>
      </c>
      <c r="G562">
        <v>-25.283970890615201</v>
      </c>
      <c r="H562">
        <v>-7.1672573308929302</v>
      </c>
      <c r="I562">
        <v>-4.8934823447695299</v>
      </c>
      <c r="J562">
        <v>-6.30650594198943</v>
      </c>
      <c r="K562">
        <v>676.23035695558895</v>
      </c>
      <c r="L562">
        <v>672.04332161509399</v>
      </c>
      <c r="M562">
        <v>38.8895762436293</v>
      </c>
      <c r="N562">
        <v>0.60803387944340703</v>
      </c>
      <c r="O562">
        <v>23.4509922738978</v>
      </c>
      <c r="P562">
        <v>11.8339686573485</v>
      </c>
      <c r="Q562">
        <v>6.8669783368456999E-2</v>
      </c>
    </row>
    <row r="563" spans="1:17" hidden="1" x14ac:dyDescent="0.3">
      <c r="A563" t="s">
        <v>1253</v>
      </c>
      <c r="B563" t="s">
        <v>1254</v>
      </c>
      <c r="C563" t="str">
        <f>IFERROR(VLOOKUP(Table1[[#This Row],[Ticker]],[1]!Table1[[Symbol]:[Industry]],2,FALSE),"-")</f>
        <v>-</v>
      </c>
      <c r="D563" t="s">
        <v>57</v>
      </c>
      <c r="E563">
        <v>9693.1787906399895</v>
      </c>
      <c r="F563">
        <v>135.6</v>
      </c>
      <c r="G563">
        <v>244.15149435990401</v>
      </c>
      <c r="H563">
        <v>23.905870708401501</v>
      </c>
      <c r="I563">
        <v>223.30791000809199</v>
      </c>
      <c r="J563">
        <v>-6.6156087792862097</v>
      </c>
      <c r="K563">
        <v>114.71963781071</v>
      </c>
      <c r="L563">
        <v>77.996794563333097</v>
      </c>
      <c r="M563">
        <v>51.585840305222703</v>
      </c>
      <c r="N563">
        <v>1.1996592256468499</v>
      </c>
      <c r="O563">
        <v>13.9601769911504</v>
      </c>
      <c r="P563">
        <v>356.56565656565601</v>
      </c>
      <c r="Q563">
        <v>0.114948610108351</v>
      </c>
    </row>
    <row r="564" spans="1:17" hidden="1" x14ac:dyDescent="0.3">
      <c r="A564" t="s">
        <v>1255</v>
      </c>
      <c r="B564" t="s">
        <v>1256</v>
      </c>
      <c r="C564" t="str">
        <f>IFERROR(VLOOKUP(Table1[[#This Row],[Ticker]],[1]!Table1[[Symbol]:[Industry]],2,FALSE),"-")</f>
        <v>-</v>
      </c>
      <c r="D564" t="s">
        <v>95</v>
      </c>
      <c r="E564">
        <v>9591.9028099999996</v>
      </c>
      <c r="F564">
        <v>141.82</v>
      </c>
      <c r="G564">
        <v>-22.670718275509401</v>
      </c>
      <c r="H564">
        <v>-3.81658079253019</v>
      </c>
      <c r="I564">
        <v>-7.3060188354206099</v>
      </c>
      <c r="J564">
        <v>-0.66566866304557604</v>
      </c>
      <c r="K564">
        <v>139.01296676909999</v>
      </c>
      <c r="L564">
        <v>136.59637178873101</v>
      </c>
      <c r="M564">
        <v>19.599037825510401</v>
      </c>
      <c r="N564">
        <v>0.99220327922621598</v>
      </c>
      <c r="O564">
        <v>1.7486955295444999</v>
      </c>
      <c r="P564">
        <v>12.5555555555555</v>
      </c>
      <c r="Q564">
        <v>-1.3388827299693999E-2</v>
      </c>
    </row>
    <row r="565" spans="1:17" x14ac:dyDescent="0.3">
      <c r="A565" t="s">
        <v>1257</v>
      </c>
      <c r="B565" t="s">
        <v>1258</v>
      </c>
      <c r="C565" t="str">
        <f>IFERROR(VLOOKUP(Table1[[#This Row],[Ticker]],[1]!Table1[[Symbol]:[Industry]],2,FALSE),"-")</f>
        <v>-</v>
      </c>
      <c r="D565" t="s">
        <v>543</v>
      </c>
      <c r="E565">
        <v>9553.787589775</v>
      </c>
      <c r="F565">
        <v>289.25</v>
      </c>
      <c r="G565">
        <v>-12.8644360274543</v>
      </c>
      <c r="H565">
        <v>14.4082358348015</v>
      </c>
      <c r="I565">
        <v>17.566951877397699</v>
      </c>
      <c r="J565">
        <v>0.28212016562966702</v>
      </c>
      <c r="K565">
        <v>258.35363904476702</v>
      </c>
      <c r="L565">
        <v>233.56441612423299</v>
      </c>
      <c r="M565">
        <v>65.133087198817904</v>
      </c>
      <c r="N565">
        <v>1.0624464040486701</v>
      </c>
      <c r="O565">
        <v>2.3854796888504701</v>
      </c>
      <c r="P565">
        <v>43.477182539682502</v>
      </c>
      <c r="Q565">
        <v>4.4444485841744999E-2</v>
      </c>
    </row>
    <row r="566" spans="1:17" hidden="1" x14ac:dyDescent="0.3">
      <c r="A566" t="s">
        <v>1259</v>
      </c>
      <c r="B566" t="s">
        <v>1260</v>
      </c>
      <c r="C566" t="str">
        <f>IFERROR(VLOOKUP(Table1[[#This Row],[Ticker]],[1]!Table1[[Symbol]:[Industry]],2,FALSE),"-")</f>
        <v>-</v>
      </c>
      <c r="D566" t="s">
        <v>261</v>
      </c>
      <c r="E566">
        <v>9526.6631128999998</v>
      </c>
      <c r="F566">
        <v>6188.95</v>
      </c>
      <c r="G566">
        <v>-9.2561794422523391</v>
      </c>
      <c r="H566">
        <v>-4.0502165304908297</v>
      </c>
      <c r="I566">
        <v>11.7738586558189</v>
      </c>
      <c r="J566">
        <v>-1.03343163079333</v>
      </c>
      <c r="K566">
        <v>6137.9922963051004</v>
      </c>
      <c r="L566">
        <v>5700.6676764680496</v>
      </c>
      <c r="M566">
        <v>53.219457109536201</v>
      </c>
      <c r="N566">
        <v>0.51540888208222602</v>
      </c>
      <c r="O566">
        <v>13.088649932540999</v>
      </c>
      <c r="P566">
        <v>33.9599567099567</v>
      </c>
      <c r="Q566">
        <v>0.109056616986055</v>
      </c>
    </row>
    <row r="567" spans="1:17" hidden="1" x14ac:dyDescent="0.3">
      <c r="A567" t="s">
        <v>1261</v>
      </c>
      <c r="B567" t="s">
        <v>1262</v>
      </c>
      <c r="C567" t="str">
        <f>IFERROR(VLOOKUP(Table1[[#This Row],[Ticker]],[1]!Table1[[Symbol]:[Industry]],2,FALSE),"-")</f>
        <v>-</v>
      </c>
      <c r="D567" t="s">
        <v>1263</v>
      </c>
      <c r="E567">
        <v>9435.9825347999995</v>
      </c>
      <c r="F567">
        <v>541.20000000000005</v>
      </c>
      <c r="G567">
        <v>-19.594746788606699</v>
      </c>
      <c r="H567">
        <v>8.3595581959225793</v>
      </c>
      <c r="I567">
        <v>8.8026578044338493</v>
      </c>
      <c r="J567">
        <v>4.1722254242708701</v>
      </c>
      <c r="K567">
        <v>490.18773022582297</v>
      </c>
      <c r="L567">
        <v>479.83369271918201</v>
      </c>
      <c r="N567">
        <v>0.76741925561017199</v>
      </c>
      <c r="O567">
        <v>8.6474501108647406</v>
      </c>
      <c r="P567">
        <v>36.270930378949998</v>
      </c>
    </row>
    <row r="568" spans="1:17" x14ac:dyDescent="0.3">
      <c r="A568" t="s">
        <v>1264</v>
      </c>
      <c r="B568" t="s">
        <v>1265</v>
      </c>
      <c r="C568" t="str">
        <f>IFERROR(VLOOKUP(Table1[[#This Row],[Ticker]],[1]!Table1[[Symbol]:[Industry]],2,FALSE),"-")</f>
        <v>-</v>
      </c>
      <c r="D568" t="s">
        <v>279</v>
      </c>
      <c r="E568">
        <v>9421.2374973499991</v>
      </c>
      <c r="F568">
        <v>918.05</v>
      </c>
      <c r="G568">
        <v>66.974073056368397</v>
      </c>
      <c r="H568">
        <v>7.7961284173502401</v>
      </c>
      <c r="I568">
        <v>35.231130981875303</v>
      </c>
      <c r="J568">
        <v>-3.3473416792445798</v>
      </c>
      <c r="K568">
        <v>854.80665896677306</v>
      </c>
      <c r="L568">
        <v>730.85387846912602</v>
      </c>
      <c r="M568">
        <v>54.269270651988997</v>
      </c>
      <c r="N568">
        <v>0.82366704474142405</v>
      </c>
      <c r="O568">
        <v>5.9855127716355199</v>
      </c>
      <c r="P568">
        <v>102.66004415011</v>
      </c>
      <c r="Q568">
        <v>2.5854954039286001E-2</v>
      </c>
    </row>
    <row r="569" spans="1:17" x14ac:dyDescent="0.3">
      <c r="A569" t="s">
        <v>1266</v>
      </c>
      <c r="B569" t="s">
        <v>1267</v>
      </c>
      <c r="C569" t="str">
        <f>IFERROR(VLOOKUP(Table1[[#This Row],[Ticker]],[1]!Table1[[Symbol]:[Industry]],2,FALSE),"-")</f>
        <v>-</v>
      </c>
      <c r="D569" t="s">
        <v>75</v>
      </c>
      <c r="E569">
        <v>9417.7237323099998</v>
      </c>
      <c r="F569">
        <v>800.35</v>
      </c>
      <c r="G569">
        <v>-6.1766575412600302</v>
      </c>
      <c r="H569">
        <v>-6.6306162665116801</v>
      </c>
      <c r="I569">
        <v>-14.621233203235199</v>
      </c>
      <c r="J569">
        <v>-2.3967971128235299</v>
      </c>
      <c r="K569">
        <v>812.01458659928096</v>
      </c>
      <c r="L569">
        <v>814.85352691247203</v>
      </c>
      <c r="M569">
        <v>56.198747524005</v>
      </c>
      <c r="N569">
        <v>0.46928457547597102</v>
      </c>
      <c r="O569">
        <v>24.932841881676701</v>
      </c>
      <c r="P569">
        <v>27.4544151604427</v>
      </c>
      <c r="Q569">
        <v>-1.9606574379000001E-4</v>
      </c>
    </row>
    <row r="570" spans="1:17" hidden="1" x14ac:dyDescent="0.3">
      <c r="A570" t="s">
        <v>1268</v>
      </c>
      <c r="B570" t="s">
        <v>1269</v>
      </c>
      <c r="C570" t="str">
        <f>IFERROR(VLOOKUP(Table1[[#This Row],[Ticker]],[1]!Table1[[Symbol]:[Industry]],2,FALSE),"-")</f>
        <v>-</v>
      </c>
      <c r="D570" t="s">
        <v>60</v>
      </c>
      <c r="E570">
        <v>9329.1887838599996</v>
      </c>
      <c r="F570">
        <v>7209.15</v>
      </c>
      <c r="G570">
        <v>66.755888967888893</v>
      </c>
      <c r="H570">
        <v>-20.087411448604001</v>
      </c>
      <c r="I570">
        <v>7.76151675576972</v>
      </c>
      <c r="J570">
        <v>-13.192513551492301</v>
      </c>
      <c r="K570">
        <v>8209.7109682124101</v>
      </c>
      <c r="L570">
        <v>7099.4382149916401</v>
      </c>
      <c r="M570">
        <v>14.1717623408768</v>
      </c>
      <c r="N570">
        <v>1.15099366371635</v>
      </c>
      <c r="O570">
        <v>42.566738103659901</v>
      </c>
      <c r="P570">
        <v>126.60306783177199</v>
      </c>
      <c r="Q570">
        <v>0.13403343365644799</v>
      </c>
    </row>
    <row r="571" spans="1:17" hidden="1" x14ac:dyDescent="0.3">
      <c r="A571" t="s">
        <v>1270</v>
      </c>
      <c r="B571" t="s">
        <v>1271</v>
      </c>
      <c r="C571" t="str">
        <f>IFERROR(VLOOKUP(Table1[[#This Row],[Ticker]],[1]!Table1[[Symbol]:[Industry]],2,FALSE),"-")</f>
        <v>-</v>
      </c>
      <c r="D571" t="s">
        <v>239</v>
      </c>
      <c r="E571">
        <v>9324.4835158200003</v>
      </c>
      <c r="F571">
        <v>1577.4</v>
      </c>
      <c r="G571">
        <v>106.486259346898</v>
      </c>
      <c r="H571">
        <v>-9.3169239402570394</v>
      </c>
      <c r="I571">
        <v>14.1375873582649</v>
      </c>
      <c r="J571">
        <v>-4.2687865172061104</v>
      </c>
      <c r="K571">
        <v>1598.46030567453</v>
      </c>
      <c r="M571">
        <v>52.449070377947599</v>
      </c>
      <c r="N571">
        <v>1.06460712594978</v>
      </c>
      <c r="O571">
        <v>31.8625586408013</v>
      </c>
      <c r="P571">
        <v>145.54794520547901</v>
      </c>
    </row>
    <row r="572" spans="1:17" x14ac:dyDescent="0.3">
      <c r="A572" t="s">
        <v>1272</v>
      </c>
      <c r="B572" t="s">
        <v>1273</v>
      </c>
      <c r="C572" t="str">
        <f>IFERROR(VLOOKUP(Table1[[#This Row],[Ticker]],[1]!Table1[[Symbol]:[Industry]],2,FALSE),"-")</f>
        <v>-</v>
      </c>
      <c r="D572" t="s">
        <v>1218</v>
      </c>
      <c r="E572">
        <v>9285.3864150110003</v>
      </c>
      <c r="F572">
        <v>88.69</v>
      </c>
      <c r="G572">
        <v>3.0397056691077902</v>
      </c>
      <c r="H572">
        <v>-14.544723537279699</v>
      </c>
      <c r="I572">
        <v>-8.6062111708606395</v>
      </c>
      <c r="J572">
        <v>-6.9812735404884902</v>
      </c>
      <c r="K572">
        <v>91.152210772249603</v>
      </c>
      <c r="L572">
        <v>87.702697690517496</v>
      </c>
      <c r="M572">
        <v>32.969710671772802</v>
      </c>
      <c r="N572">
        <v>0.78790184514347605</v>
      </c>
      <c r="O572">
        <v>53.004848348179003</v>
      </c>
      <c r="P572">
        <v>41.226114649681499</v>
      </c>
      <c r="Q572">
        <v>5.4795653135940002E-2</v>
      </c>
    </row>
    <row r="573" spans="1:17" hidden="1" x14ac:dyDescent="0.3">
      <c r="A573" t="s">
        <v>1274</v>
      </c>
      <c r="B573" t="s">
        <v>1275</v>
      </c>
      <c r="C573" t="str">
        <f>IFERROR(VLOOKUP(Table1[[#This Row],[Ticker]],[1]!Table1[[Symbol]:[Industry]],2,FALSE),"-")</f>
        <v>-</v>
      </c>
      <c r="D573" t="s">
        <v>211</v>
      </c>
      <c r="E573">
        <v>9278.4797359799995</v>
      </c>
      <c r="F573">
        <v>11703.9</v>
      </c>
      <c r="G573">
        <v>35.664840297759604</v>
      </c>
      <c r="H573">
        <v>-5.8441307392557</v>
      </c>
      <c r="I573">
        <v>34.222455071974501</v>
      </c>
      <c r="J573">
        <v>-4.5981018597474099</v>
      </c>
      <c r="K573">
        <v>11710.6777689019</v>
      </c>
      <c r="L573">
        <v>10180.4735254882</v>
      </c>
      <c r="M573">
        <v>40.112370640155099</v>
      </c>
      <c r="N573">
        <v>0.629884299552677</v>
      </c>
      <c r="O573">
        <v>11.056998094652201</v>
      </c>
      <c r="P573">
        <v>81.5965865011636</v>
      </c>
      <c r="Q573">
        <v>0.134476598844812</v>
      </c>
    </row>
    <row r="574" spans="1:17" x14ac:dyDescent="0.3">
      <c r="A574" t="s">
        <v>1276</v>
      </c>
      <c r="B574" t="s">
        <v>1277</v>
      </c>
      <c r="C574" t="str">
        <f>IFERROR(VLOOKUP(Table1[[#This Row],[Ticker]],[1]!Table1[[Symbol]:[Industry]],2,FALSE),"-")</f>
        <v>-</v>
      </c>
      <c r="D574" t="s">
        <v>258</v>
      </c>
      <c r="E574">
        <v>9210.8721115200005</v>
      </c>
      <c r="F574">
        <v>564.45000000000005</v>
      </c>
      <c r="G574">
        <v>33.0188102229436</v>
      </c>
      <c r="H574">
        <v>-5.2058965931760897</v>
      </c>
      <c r="I574">
        <v>33.564354449245201</v>
      </c>
      <c r="J574">
        <v>0.128075528292629</v>
      </c>
      <c r="K574">
        <v>535.10837722708902</v>
      </c>
      <c r="L574">
        <v>458.17142660944501</v>
      </c>
      <c r="M574">
        <v>68.361401046575807</v>
      </c>
      <c r="N574">
        <v>0.91493062394742497</v>
      </c>
      <c r="O574">
        <v>6.6347772167596597</v>
      </c>
      <c r="P574">
        <v>65.382361558745899</v>
      </c>
      <c r="Q574">
        <v>0.12096959258395</v>
      </c>
    </row>
    <row r="575" spans="1:17" x14ac:dyDescent="0.3">
      <c r="A575" t="s">
        <v>1278</v>
      </c>
      <c r="B575" t="s">
        <v>1279</v>
      </c>
      <c r="C575" t="str">
        <f>IFERROR(VLOOKUP(Table1[[#This Row],[Ticker]],[1]!Table1[[Symbol]:[Industry]],2,FALSE),"-")</f>
        <v>-</v>
      </c>
      <c r="D575" t="s">
        <v>372</v>
      </c>
      <c r="E575">
        <v>9195.8987968500005</v>
      </c>
      <c r="F575">
        <v>674.95</v>
      </c>
      <c r="G575">
        <v>30.825833821930601</v>
      </c>
      <c r="H575">
        <v>-13.5315893280934</v>
      </c>
      <c r="I575">
        <v>26.572047236997701</v>
      </c>
      <c r="J575">
        <v>-2.2876091863124999</v>
      </c>
      <c r="K575">
        <v>662.71371925746996</v>
      </c>
      <c r="L575">
        <v>568.453951788361</v>
      </c>
      <c r="M575">
        <v>46.445796652025997</v>
      </c>
      <c r="N575">
        <v>0.24672223049261399</v>
      </c>
      <c r="O575">
        <v>17.490184458107901</v>
      </c>
      <c r="P575">
        <v>74.9028245659497</v>
      </c>
      <c r="Q575">
        <v>8.0861729844099997E-4</v>
      </c>
    </row>
    <row r="576" spans="1:17" x14ac:dyDescent="0.3">
      <c r="A576" t="s">
        <v>1280</v>
      </c>
      <c r="B576" t="s">
        <v>1281</v>
      </c>
      <c r="C576" t="str">
        <f>IFERROR(VLOOKUP(Table1[[#This Row],[Ticker]],[1]!Table1[[Symbol]:[Industry]],2,FALSE),"-")</f>
        <v>-</v>
      </c>
      <c r="D576" t="s">
        <v>543</v>
      </c>
      <c r="E576">
        <v>9120.5923550000007</v>
      </c>
      <c r="F576">
        <v>457.45</v>
      </c>
      <c r="G576">
        <v>99.365870925794397</v>
      </c>
      <c r="H576">
        <v>7.7172291862973497</v>
      </c>
      <c r="I576">
        <v>70.648627425687593</v>
      </c>
      <c r="J576">
        <v>-2.7514235433843002</v>
      </c>
      <c r="K576">
        <v>414.58913791482098</v>
      </c>
      <c r="L576">
        <v>333.68469434621898</v>
      </c>
      <c r="M576">
        <v>66.735582034460094</v>
      </c>
      <c r="N576">
        <v>1.1569671481058099</v>
      </c>
      <c r="O576">
        <v>2.18603126024701</v>
      </c>
      <c r="P576">
        <v>136.40826873385001</v>
      </c>
      <c r="Q576">
        <v>0.33933354574348401</v>
      </c>
    </row>
    <row r="577" spans="1:17" hidden="1" x14ac:dyDescent="0.3">
      <c r="A577" t="s">
        <v>1282</v>
      </c>
      <c r="B577" t="s">
        <v>1283</v>
      </c>
      <c r="C577" t="str">
        <f>IFERROR(VLOOKUP(Table1[[#This Row],[Ticker]],[1]!Table1[[Symbol]:[Industry]],2,FALSE),"-")</f>
        <v>-</v>
      </c>
      <c r="D577" t="s">
        <v>127</v>
      </c>
      <c r="E577">
        <v>9119.2133162749997</v>
      </c>
      <c r="F577">
        <v>377.95</v>
      </c>
      <c r="G577">
        <v>275.09357318424202</v>
      </c>
      <c r="H577">
        <v>-1.0647782698668</v>
      </c>
      <c r="I577">
        <v>86.681438222056997</v>
      </c>
      <c r="J577">
        <v>-5.1802283290154696</v>
      </c>
      <c r="K577">
        <v>348.553513713244</v>
      </c>
      <c r="L577">
        <v>264.95652899732698</v>
      </c>
      <c r="M577">
        <v>59.363712876082097</v>
      </c>
      <c r="N577">
        <v>0.52991618471045998</v>
      </c>
      <c r="O577">
        <v>5.2652467257573798</v>
      </c>
      <c r="P577">
        <v>379.93650793650698</v>
      </c>
      <c r="Q577">
        <v>0.156270498834195</v>
      </c>
    </row>
    <row r="578" spans="1:17" hidden="1" x14ac:dyDescent="0.3">
      <c r="A578" t="s">
        <v>1284</v>
      </c>
      <c r="B578" t="s">
        <v>1285</v>
      </c>
      <c r="C578" t="str">
        <f>IFERROR(VLOOKUP(Table1[[#This Row],[Ticker]],[1]!Table1[[Symbol]:[Industry]],2,FALSE),"-")</f>
        <v>-</v>
      </c>
      <c r="D578" t="s">
        <v>135</v>
      </c>
      <c r="E578">
        <v>9116.7000000000007</v>
      </c>
      <c r="F578">
        <v>4558.3500000000004</v>
      </c>
      <c r="G578">
        <v>-31.024198638273599</v>
      </c>
      <c r="H578">
        <v>-3.37518462892035</v>
      </c>
      <c r="I578">
        <v>-21.290021912731198</v>
      </c>
      <c r="J578">
        <v>-7.5854740899738102</v>
      </c>
      <c r="K578">
        <v>4642.5793371590498</v>
      </c>
      <c r="L578">
        <v>4765.4517210602799</v>
      </c>
      <c r="M578">
        <v>42.110784419258998</v>
      </c>
      <c r="N578">
        <v>1.78436521926826</v>
      </c>
      <c r="O578">
        <v>52.9939561464126</v>
      </c>
      <c r="P578">
        <v>8.49985123475156</v>
      </c>
      <c r="Q578">
        <v>3.7306382995371E-2</v>
      </c>
    </row>
    <row r="579" spans="1:17" x14ac:dyDescent="0.3">
      <c r="A579" t="s">
        <v>1286</v>
      </c>
      <c r="B579" t="s">
        <v>1287</v>
      </c>
      <c r="C579" t="str">
        <f>IFERROR(VLOOKUP(Table1[[#This Row],[Ticker]],[1]!Table1[[Symbol]:[Industry]],2,FALSE),"-")</f>
        <v>-</v>
      </c>
      <c r="D579" t="s">
        <v>417</v>
      </c>
      <c r="E579">
        <v>9110.4464043999997</v>
      </c>
      <c r="F579">
        <v>206.8</v>
      </c>
      <c r="G579">
        <v>-32.9136091220821</v>
      </c>
      <c r="H579">
        <v>3.3175513371618002</v>
      </c>
      <c r="I579">
        <v>22.6897700746038</v>
      </c>
      <c r="J579">
        <v>-2.85834294646232</v>
      </c>
      <c r="K579">
        <v>193.383671312834</v>
      </c>
      <c r="L579">
        <v>192.259004278227</v>
      </c>
      <c r="M579">
        <v>58.525524270061098</v>
      </c>
      <c r="N579">
        <v>1.78993419356406</v>
      </c>
      <c r="O579">
        <v>12.596711798839401</v>
      </c>
      <c r="P579">
        <v>42.620689655172399</v>
      </c>
    </row>
    <row r="580" spans="1:17" x14ac:dyDescent="0.3">
      <c r="A580" t="s">
        <v>1288</v>
      </c>
      <c r="B580" t="s">
        <v>1289</v>
      </c>
      <c r="C580" t="str">
        <f>IFERROR(VLOOKUP(Table1[[#This Row],[Ticker]],[1]!Table1[[Symbol]:[Industry]],2,FALSE),"-")</f>
        <v>-</v>
      </c>
      <c r="D580" t="s">
        <v>206</v>
      </c>
      <c r="E580">
        <v>9097.1452769999996</v>
      </c>
      <c r="F580">
        <v>461.45</v>
      </c>
      <c r="G580">
        <v>22.4665275855691</v>
      </c>
      <c r="H580">
        <v>7.2346199158118898</v>
      </c>
      <c r="I580">
        <v>74.199412648884106</v>
      </c>
      <c r="J580">
        <v>-2.7264937027976499</v>
      </c>
      <c r="K580">
        <v>416.225583817509</v>
      </c>
      <c r="L580">
        <v>333.15542306499998</v>
      </c>
      <c r="M580">
        <v>64.949529069875496</v>
      </c>
      <c r="N580">
        <v>0.55595001644908104</v>
      </c>
      <c r="O580">
        <v>2.8930545021128999</v>
      </c>
      <c r="P580">
        <v>92.1907538525614</v>
      </c>
    </row>
    <row r="581" spans="1:17" x14ac:dyDescent="0.3">
      <c r="A581" t="s">
        <v>1290</v>
      </c>
      <c r="B581" t="s">
        <v>1291</v>
      </c>
      <c r="C581" t="str">
        <f>IFERROR(VLOOKUP(Table1[[#This Row],[Ticker]],[1]!Table1[[Symbol]:[Industry]],2,FALSE),"-")</f>
        <v>-</v>
      </c>
      <c r="D581" t="s">
        <v>132</v>
      </c>
      <c r="E581">
        <v>9004.3251738550007</v>
      </c>
      <c r="F581">
        <v>83.77</v>
      </c>
      <c r="G581">
        <v>-26.969015917598</v>
      </c>
      <c r="H581">
        <v>-1.7501080585144699</v>
      </c>
      <c r="I581">
        <v>-1.0630067141027999</v>
      </c>
      <c r="J581">
        <v>-2.4794788695875098</v>
      </c>
      <c r="K581">
        <v>83.719671327592494</v>
      </c>
      <c r="L581">
        <v>84.788265748555006</v>
      </c>
      <c r="M581">
        <v>47.468268874044703</v>
      </c>
      <c r="N581">
        <v>1.05010306596382</v>
      </c>
      <c r="O581">
        <v>16.986988181926598</v>
      </c>
      <c r="P581">
        <v>15.704419889502701</v>
      </c>
    </row>
    <row r="582" spans="1:17" hidden="1" x14ac:dyDescent="0.3">
      <c r="A582" t="s">
        <v>1292</v>
      </c>
      <c r="B582" t="s">
        <v>1293</v>
      </c>
      <c r="C582" t="str">
        <f>IFERROR(VLOOKUP(Table1[[#This Row],[Ticker]],[1]!Table1[[Symbol]:[Industry]],2,FALSE),"-")</f>
        <v>-</v>
      </c>
      <c r="D582" t="s">
        <v>135</v>
      </c>
      <c r="E582">
        <v>8982.6984121000005</v>
      </c>
      <c r="F582">
        <v>712.85</v>
      </c>
      <c r="G582">
        <v>-3.7521747829287002</v>
      </c>
      <c r="H582">
        <v>-9.3377622324181093</v>
      </c>
      <c r="I582">
        <v>4.4171618750923001</v>
      </c>
      <c r="J582">
        <v>-3.5145503975859702</v>
      </c>
      <c r="K582">
        <v>713.17416188289906</v>
      </c>
      <c r="L582">
        <v>669.94756405261603</v>
      </c>
      <c r="M582">
        <v>48.633081346270998</v>
      </c>
      <c r="N582">
        <v>1.03182601113852</v>
      </c>
      <c r="O582">
        <v>10.8718524233709</v>
      </c>
      <c r="P582">
        <v>37.6158301158301</v>
      </c>
    </row>
    <row r="583" spans="1:17" x14ac:dyDescent="0.3">
      <c r="A583" t="s">
        <v>1294</v>
      </c>
      <c r="B583" t="s">
        <v>1295</v>
      </c>
      <c r="C583" t="str">
        <f>IFERROR(VLOOKUP(Table1[[#This Row],[Ticker]],[1]!Table1[[Symbol]:[Industry]],2,FALSE),"-")</f>
        <v>-</v>
      </c>
      <c r="D583" t="s">
        <v>279</v>
      </c>
      <c r="E583">
        <v>8979.92237312</v>
      </c>
      <c r="F583">
        <v>1369.6</v>
      </c>
      <c r="G583">
        <v>2.6542754937422202</v>
      </c>
      <c r="H583">
        <v>-0.60472202632551997</v>
      </c>
      <c r="I583">
        <v>4.8978342062666904</v>
      </c>
      <c r="J583">
        <v>-0.72576660263913395</v>
      </c>
      <c r="K583">
        <v>1319.90852514635</v>
      </c>
      <c r="L583">
        <v>1224.9965469912399</v>
      </c>
      <c r="M583">
        <v>66.5340541177886</v>
      </c>
      <c r="N583">
        <v>1.0628802690701999</v>
      </c>
      <c r="O583">
        <v>20.7615362149532</v>
      </c>
      <c r="P583">
        <v>40.198587368205501</v>
      </c>
    </row>
    <row r="584" spans="1:17" x14ac:dyDescent="0.3">
      <c r="A584" t="s">
        <v>1296</v>
      </c>
      <c r="B584" t="s">
        <v>1297</v>
      </c>
      <c r="C584" t="str">
        <f>IFERROR(VLOOKUP(Table1[[#This Row],[Ticker]],[1]!Table1[[Symbol]:[Industry]],2,FALSE),"-")</f>
        <v>-</v>
      </c>
      <c r="D584" t="s">
        <v>438</v>
      </c>
      <c r="E584">
        <v>8975.2698989599994</v>
      </c>
      <c r="F584">
        <v>669.8</v>
      </c>
      <c r="G584">
        <v>-8.7696576988439503</v>
      </c>
      <c r="H584">
        <v>4.5584212151195098</v>
      </c>
      <c r="I584">
        <v>-32.352305512306302</v>
      </c>
      <c r="J584">
        <v>-5.3131371315800404</v>
      </c>
      <c r="K584">
        <v>661.06516286246301</v>
      </c>
      <c r="L584">
        <v>719.74416691326803</v>
      </c>
      <c r="M584">
        <v>54.655997947710297</v>
      </c>
      <c r="N584">
        <v>0.63939731252071297</v>
      </c>
      <c r="O584">
        <v>63.780232905344803</v>
      </c>
      <c r="P584">
        <v>23.465437788018399</v>
      </c>
      <c r="Q584">
        <v>0.15725645232228</v>
      </c>
    </row>
    <row r="585" spans="1:17" x14ac:dyDescent="0.3">
      <c r="A585" t="s">
        <v>1298</v>
      </c>
      <c r="B585" t="s">
        <v>1299</v>
      </c>
      <c r="C585" t="str">
        <f>IFERROR(VLOOKUP(Table1[[#This Row],[Ticker]],[1]!Table1[[Symbol]:[Industry]],2,FALSE),"-")</f>
        <v>-</v>
      </c>
      <c r="D585" t="s">
        <v>383</v>
      </c>
      <c r="E585">
        <v>8874.0945931000006</v>
      </c>
      <c r="F585">
        <v>222.7</v>
      </c>
      <c r="G585">
        <v>6.2981663641222196</v>
      </c>
      <c r="H585">
        <v>-8.8413943287709493</v>
      </c>
      <c r="I585">
        <v>2.3440171714713598</v>
      </c>
      <c r="J585">
        <v>-9.8964471474747508</v>
      </c>
      <c r="K585">
        <v>232.80793363826399</v>
      </c>
      <c r="L585">
        <v>225.31365852285401</v>
      </c>
      <c r="M585">
        <v>35.728393040576897</v>
      </c>
      <c r="N585">
        <v>0.42605661349606899</v>
      </c>
      <c r="O585">
        <v>44.701392007184502</v>
      </c>
      <c r="P585">
        <v>36.374770361298197</v>
      </c>
      <c r="Q585">
        <v>6.9658875064660994E-2</v>
      </c>
    </row>
    <row r="586" spans="1:17" x14ac:dyDescent="0.3">
      <c r="A586" t="s">
        <v>1300</v>
      </c>
      <c r="B586" t="s">
        <v>1301</v>
      </c>
      <c r="C586" t="str">
        <f>IFERROR(VLOOKUP(Table1[[#This Row],[Ticker]],[1]!Table1[[Symbol]:[Industry]],2,FALSE),"-")</f>
        <v>-</v>
      </c>
      <c r="D586" t="s">
        <v>1218</v>
      </c>
      <c r="E586">
        <v>8868.9557141999994</v>
      </c>
      <c r="F586">
        <v>693.8</v>
      </c>
      <c r="G586">
        <v>91.595924786257299</v>
      </c>
      <c r="H586">
        <v>-12.216365648429599</v>
      </c>
      <c r="I586">
        <v>46.588123866513101</v>
      </c>
      <c r="J586">
        <v>-6.24589884166293</v>
      </c>
      <c r="K586">
        <v>656.48806462567802</v>
      </c>
      <c r="L586">
        <v>503.409919516446</v>
      </c>
      <c r="M586">
        <v>38.172742038696597</v>
      </c>
      <c r="N586">
        <v>0.588223574532168</v>
      </c>
      <c r="O586">
        <v>13.1377918708561</v>
      </c>
      <c r="P586">
        <v>143.09740714786199</v>
      </c>
      <c r="Q586">
        <v>0.18841077910359</v>
      </c>
    </row>
    <row r="587" spans="1:17" x14ac:dyDescent="0.3">
      <c r="A587" t="s">
        <v>1302</v>
      </c>
      <c r="B587" t="s">
        <v>1303</v>
      </c>
      <c r="C587" t="str">
        <f>IFERROR(VLOOKUP(Table1[[#This Row],[Ticker]],[1]!Table1[[Symbol]:[Industry]],2,FALSE),"-")</f>
        <v>-</v>
      </c>
      <c r="D587" t="s">
        <v>261</v>
      </c>
      <c r="E587">
        <v>8841.9504037839997</v>
      </c>
      <c r="F587">
        <v>77.27</v>
      </c>
      <c r="G587">
        <v>65.377257339969901</v>
      </c>
      <c r="H587">
        <v>-7.2176182508190703</v>
      </c>
      <c r="I587">
        <v>61.9559016240772</v>
      </c>
      <c r="J587">
        <v>-1.80799005673813</v>
      </c>
      <c r="K587">
        <v>77.4199737779212</v>
      </c>
      <c r="L587">
        <v>63.532698568880001</v>
      </c>
      <c r="M587">
        <v>49.170823866415901</v>
      </c>
      <c r="N587">
        <v>0.39202123140933598</v>
      </c>
      <c r="O587">
        <v>20.874854406626099</v>
      </c>
      <c r="P587">
        <v>100.824150656044</v>
      </c>
      <c r="Q587">
        <v>0.22917350414572399</v>
      </c>
    </row>
    <row r="588" spans="1:17" x14ac:dyDescent="0.3">
      <c r="A588" t="s">
        <v>1304</v>
      </c>
      <c r="B588" t="s">
        <v>1305</v>
      </c>
      <c r="C588" t="str">
        <f>IFERROR(VLOOKUP(Table1[[#This Row],[Ticker]],[1]!Table1[[Symbol]:[Industry]],2,FALSE),"-")</f>
        <v>-</v>
      </c>
      <c r="D588" t="s">
        <v>258</v>
      </c>
      <c r="E588">
        <v>8802.3807464000001</v>
      </c>
      <c r="F588">
        <v>746.8</v>
      </c>
      <c r="G588">
        <v>7.8073469102080004</v>
      </c>
      <c r="H588">
        <v>-8.8099389735745799</v>
      </c>
      <c r="I588">
        <v>-14.588046638616699</v>
      </c>
      <c r="J588">
        <v>-5.81437883527619</v>
      </c>
      <c r="K588">
        <v>755.15780535727504</v>
      </c>
      <c r="L588">
        <v>717.18165446217495</v>
      </c>
      <c r="M588">
        <v>51.941069213718897</v>
      </c>
      <c r="N588">
        <v>0.97141596741960501</v>
      </c>
      <c r="O588">
        <v>23.419925013390401</v>
      </c>
      <c r="P588">
        <v>41.426001325632001</v>
      </c>
      <c r="Q588">
        <v>8.1157308517079002E-2</v>
      </c>
    </row>
    <row r="589" spans="1:17" x14ac:dyDescent="0.3">
      <c r="A589" t="s">
        <v>1306</v>
      </c>
      <c r="B589" t="s">
        <v>1307</v>
      </c>
      <c r="C589" t="str">
        <f>IFERROR(VLOOKUP(Table1[[#This Row],[Ticker]],[1]!Table1[[Symbol]:[Industry]],2,FALSE),"-")</f>
        <v>-</v>
      </c>
      <c r="D589" t="s">
        <v>984</v>
      </c>
      <c r="E589">
        <v>8742.5363366399997</v>
      </c>
      <c r="F589">
        <v>920.8</v>
      </c>
      <c r="G589">
        <v>104.118957756225</v>
      </c>
      <c r="H589">
        <v>4.7747330087705802</v>
      </c>
      <c r="I589">
        <v>61.247952605569402</v>
      </c>
      <c r="J589">
        <v>2.2209327892869299</v>
      </c>
      <c r="K589">
        <v>877.87437094587403</v>
      </c>
      <c r="L589">
        <v>741.12477283469195</v>
      </c>
      <c r="M589">
        <v>64.463628191758303</v>
      </c>
      <c r="N589">
        <v>0.67160976034829001</v>
      </c>
      <c r="O589">
        <v>15.008688097306599</v>
      </c>
      <c r="P589">
        <v>135.61924257932401</v>
      </c>
      <c r="Q589">
        <v>0.17209600248840101</v>
      </c>
    </row>
    <row r="590" spans="1:17" x14ac:dyDescent="0.3">
      <c r="A590" t="s">
        <v>1308</v>
      </c>
      <c r="B590" t="s">
        <v>1309</v>
      </c>
      <c r="C590" t="str">
        <f>IFERROR(VLOOKUP(Table1[[#This Row],[Ticker]],[1]!Table1[[Symbol]:[Industry]],2,FALSE),"-")</f>
        <v>-</v>
      </c>
      <c r="D590" t="s">
        <v>282</v>
      </c>
      <c r="E590">
        <v>8739.5903294250002</v>
      </c>
      <c r="F590">
        <v>708.25</v>
      </c>
      <c r="G590">
        <v>-9.3225476631047801</v>
      </c>
      <c r="H590">
        <v>-8.9476294292623297</v>
      </c>
      <c r="I590">
        <v>1.3538874449084799</v>
      </c>
      <c r="J590">
        <v>-4.5482762821854097</v>
      </c>
      <c r="K590">
        <v>724.00583029448001</v>
      </c>
      <c r="L590">
        <v>672.92792459267298</v>
      </c>
      <c r="M590">
        <v>38.863474925808603</v>
      </c>
      <c r="N590">
        <v>0.51582412720651605</v>
      </c>
      <c r="O590">
        <v>18.277444405224099</v>
      </c>
      <c r="P590">
        <v>38.858935398490303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Row],[Ticker]],[1]!Table1[[Symbol]:[Industry]],2,FALSE),"-")</f>
        <v>-</v>
      </c>
      <c r="D591" t="s">
        <v>81</v>
      </c>
      <c r="E591">
        <v>8736.7421868099991</v>
      </c>
      <c r="F591">
        <v>295.89999999999998</v>
      </c>
      <c r="G591">
        <v>-67.971633507007894</v>
      </c>
      <c r="H591">
        <v>-8.5836752921006703</v>
      </c>
      <c r="I591">
        <v>-12.1318874914602</v>
      </c>
      <c r="J591">
        <v>-4.6468515471640197</v>
      </c>
      <c r="K591">
        <v>296.11297203722199</v>
      </c>
      <c r="L591">
        <v>336.13277752962301</v>
      </c>
      <c r="M591">
        <v>56.957041730783899</v>
      </c>
      <c r="N591">
        <v>0.40600453105456702</v>
      </c>
      <c r="O591">
        <v>80.128421764109504</v>
      </c>
      <c r="P591">
        <v>13.3716475095785</v>
      </c>
      <c r="Q591">
        <v>-8.9854824433218003E-2</v>
      </c>
    </row>
    <row r="592" spans="1:17" x14ac:dyDescent="0.3">
      <c r="A592" t="s">
        <v>1312</v>
      </c>
      <c r="B592" t="s">
        <v>1313</v>
      </c>
      <c r="C592" t="str">
        <f>IFERROR(VLOOKUP(Table1[[#This Row],[Ticker]],[1]!Table1[[Symbol]:[Industry]],2,FALSE),"-")</f>
        <v>-</v>
      </c>
      <c r="D592" t="s">
        <v>1314</v>
      </c>
      <c r="E592">
        <v>8725.00609626</v>
      </c>
      <c r="F592">
        <v>1402.95</v>
      </c>
      <c r="G592">
        <v>180.147948863848</v>
      </c>
      <c r="H592">
        <v>-2.2273312887609702</v>
      </c>
      <c r="I592">
        <v>97.605723197943902</v>
      </c>
      <c r="J592">
        <v>-1.54625704909002</v>
      </c>
      <c r="K592">
        <v>1284.0750696037501</v>
      </c>
      <c r="L592">
        <v>992.00772361959605</v>
      </c>
      <c r="M592">
        <v>75.422513597291498</v>
      </c>
      <c r="N592">
        <v>0.743419420482334</v>
      </c>
      <c r="O592">
        <v>2.95805267472111</v>
      </c>
      <c r="P592">
        <v>222.183947640372</v>
      </c>
      <c r="Q592">
        <v>0.162512091700933</v>
      </c>
    </row>
    <row r="593" spans="1:17" x14ac:dyDescent="0.3">
      <c r="A593" t="s">
        <v>1315</v>
      </c>
      <c r="B593" t="s">
        <v>1316</v>
      </c>
      <c r="C593" t="str">
        <f>IFERROR(VLOOKUP(Table1[[#This Row],[Ticker]],[1]!Table1[[Symbol]:[Industry]],2,FALSE),"-")</f>
        <v>-</v>
      </c>
      <c r="D593" t="s">
        <v>54</v>
      </c>
      <c r="E593">
        <v>8701.8930451249998</v>
      </c>
      <c r="F593">
        <v>501.65</v>
      </c>
      <c r="G593">
        <v>-4.9929455902888504</v>
      </c>
      <c r="H593">
        <v>0.86073877346452499</v>
      </c>
      <c r="I593">
        <v>33.854198758331897</v>
      </c>
      <c r="J593">
        <v>2.20057758338461</v>
      </c>
      <c r="K593">
        <v>466.25859162322399</v>
      </c>
      <c r="L593">
        <v>402.70004069866297</v>
      </c>
      <c r="M593">
        <v>55.740322284761902</v>
      </c>
      <c r="N593">
        <v>0.82822453851078504</v>
      </c>
      <c r="O593">
        <v>7.3457589953154603</v>
      </c>
      <c r="P593">
        <v>57.0109546165884</v>
      </c>
    </row>
    <row r="594" spans="1:17" hidden="1" x14ac:dyDescent="0.3">
      <c r="A594" t="s">
        <v>1317</v>
      </c>
      <c r="B594" t="s">
        <v>1318</v>
      </c>
      <c r="C594" t="str">
        <f>IFERROR(VLOOKUP(Table1[[#This Row],[Ticker]],[1]!Table1[[Symbol]:[Industry]],2,FALSE),"-")</f>
        <v>-</v>
      </c>
      <c r="D594" t="s">
        <v>412</v>
      </c>
      <c r="E594">
        <v>8700.7757131500002</v>
      </c>
      <c r="F594">
        <v>394.25</v>
      </c>
      <c r="G594">
        <v>205.38034737065601</v>
      </c>
      <c r="H594">
        <v>32.398975568673201</v>
      </c>
      <c r="I594">
        <v>92.998431562963503</v>
      </c>
      <c r="J594">
        <v>-6.9232266325514198</v>
      </c>
      <c r="K594">
        <v>327.47905351882298</v>
      </c>
      <c r="L594">
        <v>247.376044817821</v>
      </c>
      <c r="M594">
        <v>60.947185712015397</v>
      </c>
      <c r="N594">
        <v>1.91884488317446</v>
      </c>
      <c r="O594">
        <v>9.8287888395687908</v>
      </c>
      <c r="P594">
        <v>249.512411347517</v>
      </c>
      <c r="Q594">
        <v>0.176440560612345</v>
      </c>
    </row>
    <row r="595" spans="1:17" x14ac:dyDescent="0.3">
      <c r="A595" t="s">
        <v>1319</v>
      </c>
      <c r="B595" t="s">
        <v>1320</v>
      </c>
      <c r="C595" t="str">
        <f>IFERROR(VLOOKUP(Table1[[#This Row],[Ticker]],[1]!Table1[[Symbol]:[Industry]],2,FALSE),"-")</f>
        <v>-</v>
      </c>
      <c r="D595" t="s">
        <v>234</v>
      </c>
      <c r="E595">
        <v>8700.1473892800004</v>
      </c>
      <c r="F595">
        <v>7840.05</v>
      </c>
      <c r="G595">
        <v>36.588441379951099</v>
      </c>
      <c r="H595">
        <v>12.0875475610317</v>
      </c>
      <c r="I595">
        <v>9.5458602996175799</v>
      </c>
      <c r="J595">
        <v>-0.42609889624077801</v>
      </c>
      <c r="K595">
        <v>7147.45153614428</v>
      </c>
      <c r="L595">
        <v>6455.7661271341203</v>
      </c>
      <c r="M595">
        <v>77.705624481776596</v>
      </c>
      <c r="N595">
        <v>0.89454111142078396</v>
      </c>
      <c r="O595">
        <v>5.2289207339238901</v>
      </c>
      <c r="P595">
        <v>77.778911564625801</v>
      </c>
      <c r="Q595">
        <v>4.5388007562114002E-2</v>
      </c>
    </row>
    <row r="596" spans="1:17" hidden="1" x14ac:dyDescent="0.3">
      <c r="A596" t="s">
        <v>1321</v>
      </c>
      <c r="B596" t="s">
        <v>1322</v>
      </c>
      <c r="C596" t="str">
        <f>IFERROR(VLOOKUP(Table1[[#This Row],[Ticker]],[1]!Table1[[Symbol]:[Industry]],2,FALSE),"-")</f>
        <v>-</v>
      </c>
      <c r="D596" t="s">
        <v>417</v>
      </c>
      <c r="E596">
        <v>8662.9490442000006</v>
      </c>
      <c r="F596">
        <v>1112.4000000000001</v>
      </c>
      <c r="G596">
        <v>14.764530302373799</v>
      </c>
      <c r="H596">
        <v>4.0965795702684096</v>
      </c>
      <c r="I596">
        <v>28.777748010039801</v>
      </c>
      <c r="J596">
        <v>-0.61076868126129802</v>
      </c>
      <c r="K596">
        <v>1032.92537291746</v>
      </c>
      <c r="L596">
        <v>917.74392147146796</v>
      </c>
      <c r="M596">
        <v>57.909531565483498</v>
      </c>
      <c r="N596">
        <v>0.421875545417363</v>
      </c>
      <c r="O596">
        <v>11.2909025530384</v>
      </c>
      <c r="P596">
        <v>46.822411403682402</v>
      </c>
      <c r="Q596">
        <v>0.10370562417264401</v>
      </c>
    </row>
    <row r="597" spans="1:17" hidden="1" x14ac:dyDescent="0.3">
      <c r="A597" t="s">
        <v>1323</v>
      </c>
      <c r="B597" t="s">
        <v>1324</v>
      </c>
      <c r="C597" t="str">
        <f>IFERROR(VLOOKUP(Table1[[#This Row],[Ticker]],[1]!Table1[[Symbol]:[Industry]],2,FALSE),"-")</f>
        <v>-</v>
      </c>
      <c r="D597" t="s">
        <v>754</v>
      </c>
      <c r="E597">
        <v>8642.3479203879997</v>
      </c>
      <c r="F597">
        <v>532.84</v>
      </c>
      <c r="G597">
        <v>-12.458841052405299</v>
      </c>
      <c r="H597">
        <v>-3.1151241742821698</v>
      </c>
      <c r="I597">
        <v>-3.8613253198725301</v>
      </c>
      <c r="J597">
        <v>-1.33868668889779</v>
      </c>
      <c r="K597">
        <v>523.69075997081302</v>
      </c>
      <c r="L597">
        <v>499.84630207001999</v>
      </c>
      <c r="M597">
        <v>73.886051750125603</v>
      </c>
      <c r="N597">
        <v>0.75783783048534203</v>
      </c>
      <c r="O597">
        <v>3.6708955784100201</v>
      </c>
      <c r="P597">
        <v>24.1675016894647</v>
      </c>
      <c r="Q597">
        <v>-1.0545973830429E-2</v>
      </c>
    </row>
    <row r="598" spans="1:17" hidden="1" x14ac:dyDescent="0.3">
      <c r="A598" t="s">
        <v>1325</v>
      </c>
      <c r="B598" t="s">
        <v>1326</v>
      </c>
      <c r="C598" t="str">
        <f>IFERROR(VLOOKUP(Table1[[#This Row],[Ticker]],[1]!Table1[[Symbol]:[Industry]],2,FALSE),"-")</f>
        <v>-</v>
      </c>
      <c r="D598" t="s">
        <v>54</v>
      </c>
      <c r="E598">
        <v>8640.2273217300008</v>
      </c>
      <c r="F598">
        <v>5205.1499999999996</v>
      </c>
      <c r="G598">
        <v>-24.4802670409345</v>
      </c>
      <c r="H598">
        <v>-3.6027968127329699</v>
      </c>
      <c r="I598">
        <v>-8.6660325018172095</v>
      </c>
      <c r="J598">
        <v>-0.61470937256459501</v>
      </c>
      <c r="K598">
        <v>5195.8810212733297</v>
      </c>
      <c r="L598">
        <v>5057.1351082043602</v>
      </c>
      <c r="M598">
        <v>42.738277998530599</v>
      </c>
      <c r="N598">
        <v>1.17055798630656</v>
      </c>
      <c r="O598">
        <v>8.4089795683121693</v>
      </c>
      <c r="P598">
        <v>12.2634286268885</v>
      </c>
      <c r="Q598">
        <v>-6.2618292791344995E-2</v>
      </c>
    </row>
    <row r="599" spans="1:17" x14ac:dyDescent="0.3">
      <c r="A599" t="s">
        <v>1327</v>
      </c>
      <c r="B599" t="s">
        <v>1328</v>
      </c>
      <c r="C599" t="str">
        <f>IFERROR(VLOOKUP(Table1[[#This Row],[Ticker]],[1]!Table1[[Symbol]:[Industry]],2,FALSE),"-")</f>
        <v>-</v>
      </c>
      <c r="D599" t="s">
        <v>54</v>
      </c>
      <c r="E599">
        <v>8633.4703127800003</v>
      </c>
      <c r="F599">
        <v>882.85</v>
      </c>
      <c r="G599">
        <v>117.912008137516</v>
      </c>
      <c r="H599">
        <v>24.544036492768601</v>
      </c>
      <c r="I599">
        <v>102.530563570995</v>
      </c>
      <c r="J599">
        <v>5.0876065611738301</v>
      </c>
      <c r="K599">
        <v>718.69935758930296</v>
      </c>
      <c r="L599">
        <v>549.95419918855998</v>
      </c>
      <c r="M599">
        <v>77.6121250184015</v>
      </c>
      <c r="N599">
        <v>1.0155415327314199</v>
      </c>
      <c r="O599">
        <v>4.2079628475958497</v>
      </c>
      <c r="P599">
        <v>197.456199460916</v>
      </c>
      <c r="Q599">
        <v>3.6515787910725003E-2</v>
      </c>
    </row>
    <row r="600" spans="1:17" hidden="1" x14ac:dyDescent="0.3">
      <c r="A600" t="s">
        <v>1329</v>
      </c>
      <c r="B600" t="s">
        <v>1330</v>
      </c>
      <c r="C600" t="str">
        <f>IFERROR(VLOOKUP(Table1[[#This Row],[Ticker]],[1]!Table1[[Symbol]:[Industry]],2,FALSE),"-")</f>
        <v>-</v>
      </c>
      <c r="D600" t="s">
        <v>261</v>
      </c>
      <c r="E600">
        <v>8628.1158149999992</v>
      </c>
      <c r="F600">
        <v>4306.5</v>
      </c>
      <c r="G600">
        <v>449.35650279166202</v>
      </c>
      <c r="H600">
        <v>-15.659330207340799</v>
      </c>
      <c r="I600">
        <v>255.74125374732799</v>
      </c>
      <c r="J600">
        <v>-5.0481631847236397</v>
      </c>
      <c r="K600">
        <v>4181.4883835539604</v>
      </c>
      <c r="L600">
        <v>2776.5192468301202</v>
      </c>
      <c r="M600">
        <v>39.174091984623402</v>
      </c>
      <c r="N600">
        <v>0.51123332249655395</v>
      </c>
      <c r="O600">
        <v>17.8555671659119</v>
      </c>
      <c r="P600">
        <v>489.76992604765798</v>
      </c>
      <c r="Q600">
        <v>0.16012090566104001</v>
      </c>
    </row>
    <row r="601" spans="1:17" hidden="1" x14ac:dyDescent="0.3">
      <c r="A601" t="s">
        <v>1331</v>
      </c>
      <c r="B601" t="s">
        <v>1332</v>
      </c>
      <c r="C601" t="str">
        <f>IFERROR(VLOOKUP(Table1[[#This Row],[Ticker]],[1]!Table1[[Symbol]:[Industry]],2,FALSE),"-")</f>
        <v>-</v>
      </c>
      <c r="D601" t="s">
        <v>258</v>
      </c>
      <c r="E601">
        <v>8604.6042325500002</v>
      </c>
      <c r="F601">
        <v>511.95</v>
      </c>
      <c r="G601">
        <v>134.792055274023</v>
      </c>
      <c r="H601">
        <v>-8.0777316723691595</v>
      </c>
      <c r="I601">
        <v>116.540051063378</v>
      </c>
      <c r="J601">
        <v>-8.7657655190981103</v>
      </c>
      <c r="K601">
        <v>476.24038872645002</v>
      </c>
      <c r="L601">
        <v>343.08890803379001</v>
      </c>
      <c r="M601">
        <v>43.464354008414404</v>
      </c>
      <c r="N601">
        <v>0.19105872657587</v>
      </c>
      <c r="O601">
        <v>14.073640003906601</v>
      </c>
      <c r="P601">
        <v>189.81035946787401</v>
      </c>
      <c r="Q601">
        <v>6.9429241877102005E-2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Row],[Ticker]],[1]!Table1[[Symbol]:[Industry]],2,FALSE),"-")</f>
        <v>-</v>
      </c>
      <c r="D602" t="s">
        <v>206</v>
      </c>
      <c r="E602">
        <v>8591.9432039999992</v>
      </c>
      <c r="F602">
        <v>562.35</v>
      </c>
      <c r="G602">
        <v>3.36791389288683</v>
      </c>
      <c r="H602">
        <v>-2.9112188189560602</v>
      </c>
      <c r="I602">
        <v>10.550573872578999</v>
      </c>
      <c r="J602">
        <v>-6.3236195698093098</v>
      </c>
      <c r="K602">
        <v>583.30453905246895</v>
      </c>
      <c r="L602">
        <v>548.782678006163</v>
      </c>
      <c r="M602">
        <v>46.717956907442598</v>
      </c>
      <c r="N602">
        <v>0.57956990080500803</v>
      </c>
      <c r="O602">
        <v>25.8646750244509</v>
      </c>
      <c r="P602">
        <v>38.834711763979698</v>
      </c>
      <c r="Q602">
        <v>5.8877384086971997E-2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Row],[Ticker]],[1]!Table1[[Symbol]:[Industry]],2,FALSE),"-")</f>
        <v>-</v>
      </c>
      <c r="D603" t="s">
        <v>467</v>
      </c>
      <c r="E603">
        <v>8590.0779331800004</v>
      </c>
      <c r="F603">
        <v>310.60000000000002</v>
      </c>
      <c r="G603">
        <v>-20.496042433863401</v>
      </c>
      <c r="H603">
        <v>7.9228959714411102</v>
      </c>
      <c r="I603">
        <v>21.5593248144745</v>
      </c>
      <c r="J603">
        <v>1.8464397989866499</v>
      </c>
      <c r="K603">
        <v>280.98442202975502</v>
      </c>
      <c r="L603">
        <v>267.02425028782699</v>
      </c>
      <c r="M603">
        <v>60.326080185939503</v>
      </c>
      <c r="N603">
        <v>1.2284075066493001</v>
      </c>
      <c r="O603">
        <v>4.7971667739858201</v>
      </c>
      <c r="P603">
        <v>41.181818181818102</v>
      </c>
      <c r="Q603">
        <v>-0.103329234793548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Row],[Ticker]],[1]!Table1[[Symbol]:[Industry]],2,FALSE),"-")</f>
        <v>-</v>
      </c>
      <c r="D604" t="s">
        <v>135</v>
      </c>
      <c r="E604">
        <v>8577.5122645449992</v>
      </c>
      <c r="F604">
        <v>585.54999999999995</v>
      </c>
      <c r="G604">
        <v>22.069271616002101</v>
      </c>
      <c r="H604">
        <v>-8.6327091102764992</v>
      </c>
      <c r="I604">
        <v>31.155237008381999</v>
      </c>
      <c r="J604">
        <v>-5.3477035929361296</v>
      </c>
      <c r="K604">
        <v>572.79819963943498</v>
      </c>
      <c r="L604">
        <v>504.98524023297</v>
      </c>
      <c r="M604">
        <v>54.651234751242598</v>
      </c>
      <c r="N604">
        <v>0.61363786492595696</v>
      </c>
      <c r="O604">
        <v>19.3749466313722</v>
      </c>
      <c r="P604">
        <v>54.071832653598101</v>
      </c>
      <c r="Q604">
        <v>2.0874694199980001E-2</v>
      </c>
    </row>
    <row r="605" spans="1:17" hidden="1" x14ac:dyDescent="0.3">
      <c r="A605" t="s">
        <v>1339</v>
      </c>
      <c r="B605" t="s">
        <v>1340</v>
      </c>
      <c r="C605" t="str">
        <f>IFERROR(VLOOKUP(Table1[[#This Row],[Ticker]],[1]!Table1[[Symbol]:[Industry]],2,FALSE),"-")</f>
        <v>-</v>
      </c>
      <c r="D605" t="s">
        <v>121</v>
      </c>
      <c r="E605">
        <v>8558.3958996250003</v>
      </c>
      <c r="F605">
        <v>2666.95</v>
      </c>
      <c r="G605">
        <v>-40.606964869921399</v>
      </c>
      <c r="H605">
        <v>-9.8518757224384998</v>
      </c>
      <c r="I605">
        <v>-8.5353675973858305</v>
      </c>
      <c r="J605">
        <v>-5.9863202175313504</v>
      </c>
      <c r="K605">
        <v>2756.7408281265498</v>
      </c>
      <c r="L605">
        <v>2711.1526865485598</v>
      </c>
      <c r="M605">
        <v>31.4722387567905</v>
      </c>
      <c r="N605">
        <v>0.60989587507452103</v>
      </c>
      <c r="O605">
        <v>31.236056169032</v>
      </c>
      <c r="P605">
        <v>13.5355470412941</v>
      </c>
      <c r="Q605">
        <v>-2.7011536077209998E-3</v>
      </c>
    </row>
    <row r="606" spans="1:17" hidden="1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291</v>
      </c>
      <c r="E606">
        <v>8557.4416886399995</v>
      </c>
      <c r="F606">
        <v>384.6</v>
      </c>
      <c r="G606">
        <v>-30.549524360876401</v>
      </c>
      <c r="H606">
        <v>-10.7233168578262</v>
      </c>
      <c r="I606">
        <v>-21.395302994204599</v>
      </c>
      <c r="J606">
        <v>-4.3912109279606097</v>
      </c>
      <c r="K606">
        <v>408.67417172100397</v>
      </c>
      <c r="M606">
        <v>37.000374031744698</v>
      </c>
      <c r="N606">
        <v>0.83503860629780302</v>
      </c>
      <c r="O606">
        <v>39.950598023920897</v>
      </c>
      <c r="P606">
        <v>5.3698630136986303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135</v>
      </c>
      <c r="E607">
        <v>8532.0535527600005</v>
      </c>
      <c r="F607">
        <v>549.70000000000005</v>
      </c>
      <c r="G607">
        <v>-33.170817393360501</v>
      </c>
      <c r="H607">
        <v>-11.5061728518619</v>
      </c>
      <c r="I607">
        <v>-10.7432938137131</v>
      </c>
      <c r="J607">
        <v>-5.9212458543656998</v>
      </c>
      <c r="K607">
        <v>578.97033430894601</v>
      </c>
      <c r="L607">
        <v>573.09922959195796</v>
      </c>
      <c r="M607">
        <v>40.579038822491498</v>
      </c>
      <c r="N607">
        <v>0.73564014691388002</v>
      </c>
      <c r="O607">
        <v>23.485537565944998</v>
      </c>
      <c r="P607">
        <v>15.726315789473601</v>
      </c>
      <c r="Q607">
        <v>7.3999944888073002E-2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282</v>
      </c>
      <c r="E608">
        <v>8507.8103520799996</v>
      </c>
      <c r="F608">
        <v>2047.6</v>
      </c>
      <c r="G608">
        <v>76.111737749200699</v>
      </c>
      <c r="H608">
        <v>-3.78174013628109E-2</v>
      </c>
      <c r="I608">
        <v>95.965463266395901</v>
      </c>
      <c r="J608">
        <v>10.3144570139577</v>
      </c>
      <c r="K608">
        <v>1785.7229795242799</v>
      </c>
      <c r="L608">
        <v>1410.7418784420299</v>
      </c>
      <c r="M608">
        <v>59.329861859178301</v>
      </c>
      <c r="N608">
        <v>0.89023944024149204</v>
      </c>
      <c r="O608">
        <v>6.4001758155889803</v>
      </c>
      <c r="P608">
        <v>134.78958834995899</v>
      </c>
      <c r="Q608">
        <v>9.4960353005778E-2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291</v>
      </c>
      <c r="E609">
        <v>8505.4211326650002</v>
      </c>
      <c r="F609">
        <v>421.95</v>
      </c>
      <c r="G609">
        <v>-18.2034560228334</v>
      </c>
      <c r="H609">
        <v>-7.65538905613806</v>
      </c>
      <c r="I609">
        <v>-3.9364151922670998</v>
      </c>
      <c r="J609">
        <v>-4.9746073621865303</v>
      </c>
      <c r="K609">
        <v>426.11321730191997</v>
      </c>
      <c r="L609">
        <v>410.66427037288202</v>
      </c>
      <c r="M609">
        <v>47.649023494784501</v>
      </c>
      <c r="N609">
        <v>0.81144767639009097</v>
      </c>
      <c r="O609">
        <v>19.6824268278231</v>
      </c>
      <c r="P609">
        <v>21.3371675053918</v>
      </c>
      <c r="Q609">
        <v>5.6381517060245002E-2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24</v>
      </c>
      <c r="E610">
        <v>8503.2615940380001</v>
      </c>
      <c r="F610">
        <v>225.18</v>
      </c>
      <c r="G610">
        <v>-28.072798554394101</v>
      </c>
      <c r="H610">
        <v>-4.25815215993675</v>
      </c>
      <c r="I610">
        <v>-15.9612615208809</v>
      </c>
      <c r="J610">
        <v>-2.14573297893135</v>
      </c>
      <c r="K610">
        <v>223.81074739674901</v>
      </c>
      <c r="L610">
        <v>222.298903480305</v>
      </c>
      <c r="M610">
        <v>53.744273761285797</v>
      </c>
      <c r="N610">
        <v>1.20786907186922</v>
      </c>
      <c r="O610">
        <v>27.253752553512701</v>
      </c>
      <c r="P610">
        <v>17.28125</v>
      </c>
      <c r="Q610">
        <v>0.116180366170006</v>
      </c>
    </row>
    <row r="611" spans="1:17" hidden="1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546</v>
      </c>
      <c r="E611">
        <v>8491.3948965300006</v>
      </c>
      <c r="F611">
        <v>791.7</v>
      </c>
      <c r="G611">
        <v>19.005753133721701</v>
      </c>
      <c r="H611">
        <v>-3.3987475062531298</v>
      </c>
      <c r="I611">
        <v>23.249195893081701</v>
      </c>
      <c r="J611">
        <v>-3.3397017523563801</v>
      </c>
      <c r="K611">
        <v>732.38706392488302</v>
      </c>
      <c r="M611">
        <v>70.286388076177303</v>
      </c>
      <c r="N611">
        <v>0.85490634851164204</v>
      </c>
      <c r="O611">
        <v>0.92206643930781096</v>
      </c>
      <c r="P611">
        <v>52.499277665414603</v>
      </c>
    </row>
    <row r="612" spans="1:17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124</v>
      </c>
      <c r="E612">
        <v>8453.1715094499996</v>
      </c>
      <c r="F612">
        <v>707.65</v>
      </c>
      <c r="G612">
        <v>-38.645904060986297</v>
      </c>
      <c r="H612">
        <v>5.0044015586430399</v>
      </c>
      <c r="I612">
        <v>-8.8953252375909795</v>
      </c>
      <c r="J612">
        <v>-4.5048196094758701</v>
      </c>
      <c r="K612">
        <v>682.539025145761</v>
      </c>
      <c r="L612">
        <v>702.56036088008102</v>
      </c>
      <c r="M612">
        <v>56.386614934884797</v>
      </c>
      <c r="N612">
        <v>0.81349309245679402</v>
      </c>
      <c r="O612">
        <v>19.974563696742699</v>
      </c>
      <c r="P612">
        <v>18.217507517540898</v>
      </c>
      <c r="Q612">
        <v>-9.6001054933272004E-2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467</v>
      </c>
      <c r="E613">
        <v>8449.5825478400002</v>
      </c>
      <c r="F613">
        <v>769.3</v>
      </c>
      <c r="G613">
        <v>-46.234097641645697</v>
      </c>
      <c r="H613">
        <v>-5.7781466452998496</v>
      </c>
      <c r="I613">
        <v>-31.100378864951701</v>
      </c>
      <c r="J613">
        <v>-2.4945181618042498</v>
      </c>
      <c r="K613">
        <v>779.96198532066205</v>
      </c>
      <c r="L613">
        <v>834.85661344926598</v>
      </c>
      <c r="M613">
        <v>43.864474449933198</v>
      </c>
      <c r="N613">
        <v>0.344815622716242</v>
      </c>
      <c r="O613">
        <v>43.806057454829002</v>
      </c>
      <c r="P613">
        <v>6.7878956135480202</v>
      </c>
      <c r="Q613">
        <v>-3.1861660669623003E-2</v>
      </c>
    </row>
    <row r="614" spans="1:17" hidden="1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46</v>
      </c>
      <c r="E614">
        <v>8419.4886370000004</v>
      </c>
      <c r="F614">
        <v>802.3</v>
      </c>
      <c r="G614">
        <v>263.59893773978098</v>
      </c>
      <c r="H614">
        <v>30.983172807821099</v>
      </c>
      <c r="I614">
        <v>371.41599601068901</v>
      </c>
      <c r="J614">
        <v>-2.8335230034782901</v>
      </c>
      <c r="K614">
        <v>612.27373671848</v>
      </c>
      <c r="L614">
        <v>384.73415385931401</v>
      </c>
      <c r="M614">
        <v>59.252995097531098</v>
      </c>
      <c r="N614">
        <v>0.66817456364469396</v>
      </c>
      <c r="O614">
        <v>8.0019942664838695</v>
      </c>
      <c r="P614">
        <v>419.120025881591</v>
      </c>
    </row>
    <row r="615" spans="1:17" hidden="1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261</v>
      </c>
      <c r="E615">
        <v>8416.86418065</v>
      </c>
      <c r="F615">
        <v>1298.3499999999999</v>
      </c>
      <c r="G615">
        <v>91.102330505097797</v>
      </c>
      <c r="H615">
        <v>0.66965825295614401</v>
      </c>
      <c r="I615">
        <v>89.922754845960696</v>
      </c>
      <c r="J615">
        <v>0.41439088363892501</v>
      </c>
      <c r="K615">
        <v>1280.54916340717</v>
      </c>
      <c r="L615">
        <v>1036.59686884648</v>
      </c>
      <c r="M615">
        <v>53.359994537517601</v>
      </c>
      <c r="N615">
        <v>1.09847842302084</v>
      </c>
      <c r="O615">
        <v>12.0460584588131</v>
      </c>
      <c r="P615">
        <v>139.96857961371401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Row],[Ticker]],[1]!Table1[[Symbol]:[Industry]],2,FALSE),"-")</f>
        <v>-</v>
      </c>
      <c r="D616" t="s">
        <v>223</v>
      </c>
      <c r="E616">
        <v>8410.995140858</v>
      </c>
      <c r="F616">
        <v>212.57</v>
      </c>
      <c r="G616">
        <v>-3.2183859532470498</v>
      </c>
      <c r="H616">
        <v>-11.2813507157967</v>
      </c>
      <c r="I616">
        <v>-1.5342515756420101</v>
      </c>
      <c r="J616">
        <v>-1.0118912343672399</v>
      </c>
      <c r="K616">
        <v>207.990246848033</v>
      </c>
      <c r="L616">
        <v>199.822613777882</v>
      </c>
      <c r="M616">
        <v>50.088460785746697</v>
      </c>
      <c r="N616">
        <v>0.82865799845451504</v>
      </c>
      <c r="O616">
        <v>44.8934468645622</v>
      </c>
      <c r="P616">
        <v>47.158186223606698</v>
      </c>
      <c r="Q616">
        <v>7.9117214825012994E-2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-</v>
      </c>
      <c r="D617" t="s">
        <v>75</v>
      </c>
      <c r="E617">
        <v>8408.9735756850005</v>
      </c>
      <c r="F617">
        <v>208.05</v>
      </c>
      <c r="G617">
        <v>6.9823440770504099</v>
      </c>
      <c r="H617">
        <v>-7.5226574992023698</v>
      </c>
      <c r="I617">
        <v>-6.9659018135436597</v>
      </c>
      <c r="J617">
        <v>-8.6656189703218001</v>
      </c>
      <c r="K617">
        <v>214.90711862556799</v>
      </c>
      <c r="L617">
        <v>202.25812146385101</v>
      </c>
      <c r="M617">
        <v>31.2023016664096</v>
      </c>
      <c r="N617">
        <v>0.63477328242005104</v>
      </c>
      <c r="O617">
        <v>23.047344388368099</v>
      </c>
      <c r="P617">
        <v>41.530612244897902</v>
      </c>
      <c r="Q617">
        <v>6.7617909219281999E-2</v>
      </c>
    </row>
    <row r="618" spans="1:17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-</v>
      </c>
      <c r="D618" t="s">
        <v>21</v>
      </c>
      <c r="E618">
        <v>8375.6019694999995</v>
      </c>
      <c r="F618">
        <v>2713.25</v>
      </c>
      <c r="G618">
        <v>-10.9344264407425</v>
      </c>
      <c r="H618">
        <v>-8.0223448724451103</v>
      </c>
      <c r="I618">
        <v>-11.7037794137579</v>
      </c>
      <c r="J618">
        <v>-5.1484286606333303</v>
      </c>
      <c r="K618">
        <v>2795.3712232878902</v>
      </c>
      <c r="L618">
        <v>2653.0873058320399</v>
      </c>
      <c r="M618">
        <v>38.344398315701298</v>
      </c>
      <c r="N618">
        <v>1.83427808696907</v>
      </c>
      <c r="O618">
        <v>15.912650879940999</v>
      </c>
      <c r="P618">
        <v>29.015002020874402</v>
      </c>
      <c r="Q618">
        <v>-2.9898221433067002E-2</v>
      </c>
    </row>
    <row r="619" spans="1:17" hidden="1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-</v>
      </c>
      <c r="D619" t="s">
        <v>754</v>
      </c>
      <c r="E619">
        <v>8375.5088797930002</v>
      </c>
      <c r="F619">
        <v>266.97000000000003</v>
      </c>
      <c r="G619">
        <v>1.24392047189676</v>
      </c>
      <c r="H619">
        <v>-0.62265257576187905</v>
      </c>
      <c r="I619">
        <v>0.73947409229124605</v>
      </c>
      <c r="J619">
        <v>-0.95770376952694802</v>
      </c>
      <c r="K619">
        <v>259.11952788643902</v>
      </c>
      <c r="L619">
        <v>240.04954696343501</v>
      </c>
      <c r="M619">
        <v>59.785019392106697</v>
      </c>
      <c r="N619">
        <v>0.97580072205979795</v>
      </c>
      <c r="O619">
        <v>1.5657189946435699</v>
      </c>
      <c r="P619">
        <v>35.5865921787709</v>
      </c>
      <c r="Q619">
        <v>1.1816369177710001E-3</v>
      </c>
    </row>
    <row r="620" spans="1:17" hidden="1" x14ac:dyDescent="0.3">
      <c r="A620" t="s">
        <v>1369</v>
      </c>
      <c r="B620" t="s">
        <v>1370</v>
      </c>
      <c r="C620" t="str">
        <f>IFERROR(VLOOKUP(Table1[[#This Row],[Ticker]],[1]!Table1[[Symbol]:[Industry]],2,FALSE),"-")</f>
        <v>-</v>
      </c>
      <c r="D620" t="s">
        <v>1371</v>
      </c>
      <c r="E620">
        <v>8369.7008711939998</v>
      </c>
      <c r="F620">
        <v>1230.3900000000001</v>
      </c>
      <c r="K620">
        <v>1221.0284065276701</v>
      </c>
      <c r="L620">
        <v>1201.49851616978</v>
      </c>
      <c r="M620">
        <v>68.273684852772604</v>
      </c>
      <c r="N620">
        <v>1</v>
      </c>
      <c r="Q620">
        <v>-6.1080809493942997E-2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338</v>
      </c>
      <c r="E621">
        <v>8325.1937121560004</v>
      </c>
      <c r="F621">
        <v>216.38</v>
      </c>
      <c r="G621">
        <v>43.903593520240101</v>
      </c>
      <c r="H621">
        <v>-11.8427554987286</v>
      </c>
      <c r="I621">
        <v>5.0425015684753198</v>
      </c>
      <c r="J621">
        <v>-3.4359230262179001</v>
      </c>
      <c r="K621">
        <v>220.69806262478599</v>
      </c>
      <c r="L621">
        <v>204.946221095661</v>
      </c>
      <c r="M621">
        <v>45.769621277701397</v>
      </c>
      <c r="N621">
        <v>0.60412202554814998</v>
      </c>
      <c r="O621">
        <v>21.083279415842402</v>
      </c>
      <c r="P621">
        <v>73.799196787148503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1376</v>
      </c>
      <c r="E622">
        <v>8322.3914650000006</v>
      </c>
      <c r="F622">
        <v>677</v>
      </c>
      <c r="G622">
        <v>-0.86537610440189205</v>
      </c>
      <c r="H622">
        <v>-7.3827578543564902</v>
      </c>
      <c r="I622">
        <v>36.371852227255602</v>
      </c>
      <c r="J622">
        <v>-3.05489047603165</v>
      </c>
      <c r="K622">
        <v>656.41942960665403</v>
      </c>
      <c r="L622">
        <v>576.66652233279899</v>
      </c>
      <c r="M622">
        <v>53.992271165711699</v>
      </c>
      <c r="N622">
        <v>0.50782321189868096</v>
      </c>
      <c r="O622">
        <v>13.5007385524372</v>
      </c>
      <c r="P622">
        <v>66.359503624523896</v>
      </c>
      <c r="Q622">
        <v>0.13969634168960299</v>
      </c>
    </row>
    <row r="623" spans="1:17" x14ac:dyDescent="0.3">
      <c r="A623" t="s">
        <v>1377</v>
      </c>
      <c r="B623" t="s">
        <v>1378</v>
      </c>
      <c r="C623" t="str">
        <f>IFERROR(VLOOKUP(Table1[[#This Row],[Ticker]],[1]!Table1[[Symbol]:[Industry]],2,FALSE),"-")</f>
        <v>-</v>
      </c>
      <c r="D623" t="s">
        <v>138</v>
      </c>
      <c r="E623">
        <v>8313.6455670149899</v>
      </c>
      <c r="F623">
        <v>468.15</v>
      </c>
      <c r="G623">
        <v>-36.268158846634101</v>
      </c>
      <c r="H623">
        <v>8.7599757742542703</v>
      </c>
      <c r="I623">
        <v>-12.7280739244875</v>
      </c>
      <c r="J623">
        <v>3.7529886282144198</v>
      </c>
      <c r="K623">
        <v>448.00011153536298</v>
      </c>
      <c r="L623">
        <v>476.58218167164898</v>
      </c>
      <c r="M623">
        <v>74.762831491895099</v>
      </c>
      <c r="N623">
        <v>0.92525718435058202</v>
      </c>
      <c r="O623">
        <v>50.635480081170499</v>
      </c>
      <c r="P623">
        <v>21.250971250971201</v>
      </c>
      <c r="Q623">
        <v>3.9475663951341999E-2</v>
      </c>
    </row>
    <row r="624" spans="1:17" hidden="1" x14ac:dyDescent="0.3">
      <c r="A624" t="s">
        <v>1379</v>
      </c>
      <c r="B624" t="s">
        <v>1380</v>
      </c>
      <c r="C624" t="str">
        <f>IFERROR(VLOOKUP(Table1[[#This Row],[Ticker]],[1]!Table1[[Symbol]:[Industry]],2,FALSE),"-")</f>
        <v>-</v>
      </c>
      <c r="D624" t="s">
        <v>1381</v>
      </c>
      <c r="E624">
        <v>8303.7212762599993</v>
      </c>
      <c r="F624">
        <v>2052.1</v>
      </c>
      <c r="G624">
        <v>106.06059708348</v>
      </c>
      <c r="H624">
        <v>2.9631225237516001</v>
      </c>
      <c r="I624">
        <v>92.003490963694404</v>
      </c>
      <c r="J624">
        <v>-0.97534782868044001</v>
      </c>
      <c r="K624">
        <v>1835.2026786541101</v>
      </c>
      <c r="L624">
        <v>1376.9431433591401</v>
      </c>
      <c r="M624">
        <v>53.380017901629799</v>
      </c>
      <c r="N624">
        <v>0.61057279407608001</v>
      </c>
      <c r="O624">
        <v>8.4255153257638504</v>
      </c>
      <c r="P624">
        <v>164.787096774193</v>
      </c>
    </row>
    <row r="625" spans="1:17" x14ac:dyDescent="0.3">
      <c r="A625" t="s">
        <v>1382</v>
      </c>
      <c r="B625" t="s">
        <v>1383</v>
      </c>
      <c r="C625" t="str">
        <f>IFERROR(VLOOKUP(Table1[[#This Row],[Ticker]],[1]!Table1[[Symbol]:[Industry]],2,FALSE),"-")</f>
        <v>-</v>
      </c>
      <c r="D625" t="s">
        <v>81</v>
      </c>
      <c r="E625">
        <v>8281.97867133</v>
      </c>
      <c r="F625">
        <v>3383.1</v>
      </c>
      <c r="G625">
        <v>79.138144723901505</v>
      </c>
      <c r="H625">
        <v>-5.8631285760813299</v>
      </c>
      <c r="I625">
        <v>16.014236979275399</v>
      </c>
      <c r="J625">
        <v>-8.1200066328027294</v>
      </c>
      <c r="K625">
        <v>3116.2774702400002</v>
      </c>
      <c r="L625">
        <v>2596.87468900145</v>
      </c>
      <c r="M625">
        <v>60.594920641415001</v>
      </c>
      <c r="N625">
        <v>0.82789475946307101</v>
      </c>
      <c r="O625">
        <v>4.1929000029558603</v>
      </c>
      <c r="P625">
        <v>118.116759614454</v>
      </c>
      <c r="Q625">
        <v>0.192753199182602</v>
      </c>
    </row>
    <row r="626" spans="1:17" x14ac:dyDescent="0.3">
      <c r="A626" t="s">
        <v>1384</v>
      </c>
      <c r="B626" t="s">
        <v>1385</v>
      </c>
      <c r="C626" t="str">
        <f>IFERROR(VLOOKUP(Table1[[#This Row],[Ticker]],[1]!Table1[[Symbol]:[Industry]],2,FALSE),"-")</f>
        <v>-</v>
      </c>
      <c r="D626" t="s">
        <v>206</v>
      </c>
      <c r="E626">
        <v>8264.4434882000005</v>
      </c>
      <c r="F626">
        <v>1530.5</v>
      </c>
      <c r="G626">
        <v>39.2982192197438</v>
      </c>
      <c r="H626">
        <v>0.47489278979795801</v>
      </c>
      <c r="I626">
        <v>49.354127647466399</v>
      </c>
      <c r="J626">
        <v>1.6536063759195301</v>
      </c>
      <c r="K626">
        <v>1403.9543316671</v>
      </c>
      <c r="L626">
        <v>1178.4997273402601</v>
      </c>
      <c r="M626">
        <v>71.320497843182196</v>
      </c>
      <c r="N626">
        <v>0.84540224766712002</v>
      </c>
      <c r="O626">
        <v>1.2740934335184499</v>
      </c>
      <c r="P626">
        <v>86.532602071907306</v>
      </c>
      <c r="Q626">
        <v>6.6869092804699007E-2</v>
      </c>
    </row>
    <row r="627" spans="1:17" x14ac:dyDescent="0.3">
      <c r="A627" t="s">
        <v>1386</v>
      </c>
      <c r="B627" t="s">
        <v>1387</v>
      </c>
      <c r="C627" t="str">
        <f>IFERROR(VLOOKUP(Table1[[#This Row],[Ticker]],[1]!Table1[[Symbol]:[Industry]],2,FALSE),"-")</f>
        <v>-</v>
      </c>
      <c r="D627" t="s">
        <v>24</v>
      </c>
      <c r="E627">
        <v>8260.9009018529996</v>
      </c>
      <c r="F627">
        <v>42.71</v>
      </c>
      <c r="G627">
        <v>-40.144547062073798</v>
      </c>
      <c r="H627">
        <v>-5.1384694812095599</v>
      </c>
      <c r="I627">
        <v>-20.0403294417589</v>
      </c>
      <c r="J627">
        <v>-6.3841308462182704</v>
      </c>
      <c r="K627">
        <v>44.166989470447199</v>
      </c>
      <c r="L627">
        <v>47.481021505698003</v>
      </c>
      <c r="M627">
        <v>43.750724585550898</v>
      </c>
      <c r="N627">
        <v>0.52701653654215197</v>
      </c>
      <c r="O627">
        <v>47.506438773120998</v>
      </c>
      <c r="P627">
        <v>6.7749999999999897</v>
      </c>
      <c r="Q627">
        <v>7.3805103282834003E-2</v>
      </c>
    </row>
    <row r="628" spans="1:17" x14ac:dyDescent="0.3">
      <c r="A628" t="s">
        <v>1388</v>
      </c>
      <c r="B628" t="s">
        <v>1389</v>
      </c>
      <c r="C628" t="str">
        <f>IFERROR(VLOOKUP(Table1[[#This Row],[Ticker]],[1]!Table1[[Symbol]:[Industry]],2,FALSE),"-")</f>
        <v>-</v>
      </c>
      <c r="D628" t="s">
        <v>46</v>
      </c>
      <c r="E628">
        <v>8257.8291628799998</v>
      </c>
      <c r="F628">
        <v>480.7</v>
      </c>
      <c r="G628">
        <v>84.678128306852201</v>
      </c>
      <c r="H628">
        <v>-19.957082596160198</v>
      </c>
      <c r="I628">
        <v>63.330425055811801</v>
      </c>
      <c r="J628">
        <v>-12.8493195165795</v>
      </c>
      <c r="K628">
        <v>509.75999705687599</v>
      </c>
      <c r="L628">
        <v>406.37462076663201</v>
      </c>
      <c r="M628">
        <v>25.123101486892999</v>
      </c>
      <c r="N628">
        <v>0.425982796130006</v>
      </c>
      <c r="O628">
        <v>22.727272727272702</v>
      </c>
      <c r="P628">
        <v>155.691489361702</v>
      </c>
      <c r="Q628">
        <v>0.20846578447128999</v>
      </c>
    </row>
    <row r="629" spans="1:17" x14ac:dyDescent="0.3">
      <c r="A629" t="s">
        <v>1390</v>
      </c>
      <c r="B629" t="s">
        <v>1391</v>
      </c>
      <c r="C629" t="str">
        <f>IFERROR(VLOOKUP(Table1[[#This Row],[Ticker]],[1]!Table1[[Symbol]:[Industry]],2,FALSE),"-")</f>
        <v>-</v>
      </c>
      <c r="D629" t="s">
        <v>135</v>
      </c>
      <c r="E629">
        <v>8242.1590853939997</v>
      </c>
      <c r="F629">
        <v>129.62</v>
      </c>
      <c r="G629">
        <v>40.6957735554425</v>
      </c>
      <c r="H629">
        <v>-6.66202581802784</v>
      </c>
      <c r="I629">
        <v>15.396453562520501</v>
      </c>
      <c r="J629">
        <v>-5.2581149027074598</v>
      </c>
      <c r="K629">
        <v>133.32547983340299</v>
      </c>
      <c r="L629">
        <v>120.885835103396</v>
      </c>
      <c r="M629">
        <v>46.720984459940397</v>
      </c>
      <c r="N629">
        <v>0.48383233678229998</v>
      </c>
      <c r="O629">
        <v>26.8014195340225</v>
      </c>
      <c r="P629">
        <v>87.855072463768096</v>
      </c>
      <c r="Q629">
        <v>1.321177521948E-3</v>
      </c>
    </row>
    <row r="630" spans="1:17" x14ac:dyDescent="0.3">
      <c r="A630" t="s">
        <v>1392</v>
      </c>
      <c r="B630" t="s">
        <v>1393</v>
      </c>
      <c r="C630" t="str">
        <f>IFERROR(VLOOKUP(Table1[[#This Row],[Ticker]],[1]!Table1[[Symbol]:[Industry]],2,FALSE),"-")</f>
        <v>-</v>
      </c>
      <c r="D630" t="s">
        <v>46</v>
      </c>
      <c r="E630">
        <v>8242.1379152699992</v>
      </c>
      <c r="F630">
        <v>563.70000000000005</v>
      </c>
      <c r="G630">
        <v>54.361726663841097</v>
      </c>
      <c r="H630">
        <v>-6.8097683951292298</v>
      </c>
      <c r="I630">
        <v>30.616224149577199</v>
      </c>
      <c r="J630">
        <v>-3.6295441175997998</v>
      </c>
      <c r="K630">
        <v>531.15295795773898</v>
      </c>
      <c r="L630">
        <v>458.90980523591003</v>
      </c>
      <c r="M630">
        <v>58.510463180548797</v>
      </c>
      <c r="N630">
        <v>0.60837405781772602</v>
      </c>
      <c r="O630">
        <v>4.31080361894624</v>
      </c>
      <c r="P630">
        <v>96.925764192139695</v>
      </c>
      <c r="Q630">
        <v>1.351813961809E-3</v>
      </c>
    </row>
    <row r="631" spans="1:17" x14ac:dyDescent="0.3">
      <c r="A631" t="s">
        <v>1394</v>
      </c>
      <c r="B631" t="s">
        <v>1395</v>
      </c>
      <c r="C631" t="str">
        <f>IFERROR(VLOOKUP(Table1[[#This Row],[Ticker]],[1]!Table1[[Symbol]:[Industry]],2,FALSE),"-")</f>
        <v>-</v>
      </c>
      <c r="D631" t="s">
        <v>1396</v>
      </c>
      <c r="E631">
        <v>8234.2130263910003</v>
      </c>
      <c r="F631">
        <v>258.61</v>
      </c>
      <c r="G631">
        <v>1.43143021165052</v>
      </c>
      <c r="H631">
        <v>5.2933236174928799</v>
      </c>
      <c r="I631">
        <v>25.3947154257154</v>
      </c>
      <c r="J631">
        <v>-6.2595789420108501</v>
      </c>
      <c r="K631">
        <v>235.90676440676901</v>
      </c>
      <c r="L631">
        <v>209.42049664733901</v>
      </c>
      <c r="M631">
        <v>62.052367198590197</v>
      </c>
      <c r="N631">
        <v>1.06364704602944</v>
      </c>
      <c r="O631">
        <v>4.01763272881945</v>
      </c>
      <c r="P631">
        <v>52.482311320754697</v>
      </c>
      <c r="Q631">
        <v>-1.976121099056E-2</v>
      </c>
    </row>
    <row r="632" spans="1:17" x14ac:dyDescent="0.3">
      <c r="A632" t="s">
        <v>1397</v>
      </c>
      <c r="B632" t="s">
        <v>1398</v>
      </c>
      <c r="C632" t="str">
        <f>IFERROR(VLOOKUP(Table1[[#This Row],[Ticker]],[1]!Table1[[Symbol]:[Industry]],2,FALSE),"-")</f>
        <v>-</v>
      </c>
      <c r="D632" t="s">
        <v>57</v>
      </c>
      <c r="E632">
        <v>8210.8918599399894</v>
      </c>
      <c r="F632">
        <v>15.29</v>
      </c>
      <c r="G632">
        <v>108.890460311984</v>
      </c>
      <c r="H632">
        <v>-8.2937052073408104</v>
      </c>
      <c r="I632">
        <v>66.7549405056848</v>
      </c>
      <c r="J632">
        <v>-4.6096410268502801</v>
      </c>
      <c r="K632">
        <v>15.824571789162899</v>
      </c>
      <c r="L632">
        <v>12.955395367501501</v>
      </c>
      <c r="M632">
        <v>39.242628032329897</v>
      </c>
      <c r="N632">
        <v>0.419705898769272</v>
      </c>
      <c r="O632">
        <v>37.998691955526397</v>
      </c>
      <c r="P632">
        <v>144.63999999999899</v>
      </c>
      <c r="Q632">
        <v>0.105274161702393</v>
      </c>
    </row>
    <row r="633" spans="1:17" x14ac:dyDescent="0.3">
      <c r="A633" t="s">
        <v>1399</v>
      </c>
      <c r="B633" t="s">
        <v>1400</v>
      </c>
      <c r="C633" t="str">
        <f>IFERROR(VLOOKUP(Table1[[#This Row],[Ticker]],[1]!Table1[[Symbol]:[Industry]],2,FALSE),"-")</f>
        <v>-</v>
      </c>
      <c r="D633" t="s">
        <v>613</v>
      </c>
      <c r="E633">
        <v>8168.9261624000001</v>
      </c>
      <c r="F633">
        <v>47.65</v>
      </c>
      <c r="G633">
        <v>-22.0733504942766</v>
      </c>
      <c r="H633">
        <v>-2.5104291231845202</v>
      </c>
      <c r="I633">
        <v>-12.3531022794637</v>
      </c>
      <c r="J633">
        <v>-8.9481311752700599</v>
      </c>
      <c r="K633">
        <v>46.969112142931998</v>
      </c>
      <c r="L633">
        <v>46.734699572857103</v>
      </c>
      <c r="M633">
        <v>42.110316175166801</v>
      </c>
      <c r="N633">
        <v>0.91445066221831395</v>
      </c>
      <c r="O633">
        <v>44.176285414480503</v>
      </c>
      <c r="P633">
        <v>23.285899094437202</v>
      </c>
      <c r="Q633">
        <v>2.3011542137840998E-2</v>
      </c>
    </row>
    <row r="634" spans="1:17" x14ac:dyDescent="0.3">
      <c r="A634" t="s">
        <v>1401</v>
      </c>
      <c r="B634" t="s">
        <v>1402</v>
      </c>
      <c r="C634" t="str">
        <f>IFERROR(VLOOKUP(Table1[[#This Row],[Ticker]],[1]!Table1[[Symbol]:[Industry]],2,FALSE),"-")</f>
        <v>-</v>
      </c>
      <c r="D634" t="s">
        <v>625</v>
      </c>
      <c r="E634">
        <v>8107.3544079000003</v>
      </c>
      <c r="F634">
        <v>409.35</v>
      </c>
      <c r="G634">
        <v>45.330900978468797</v>
      </c>
      <c r="H634">
        <v>3.4523370090180099</v>
      </c>
      <c r="I634">
        <v>23.5879830849961</v>
      </c>
      <c r="J634">
        <v>-8.3406345097565797</v>
      </c>
      <c r="K634">
        <v>399.01519800256301</v>
      </c>
      <c r="L634">
        <v>349.73584406568199</v>
      </c>
      <c r="M634">
        <v>48.691032748872601</v>
      </c>
      <c r="N634">
        <v>0.63535832008519799</v>
      </c>
      <c r="O634">
        <v>10.089165750580101</v>
      </c>
      <c r="P634">
        <v>90.218401486988796</v>
      </c>
      <c r="Q634">
        <v>3.8898955694935997E-2</v>
      </c>
    </row>
    <row r="635" spans="1:17" x14ac:dyDescent="0.3">
      <c r="A635" t="s">
        <v>1403</v>
      </c>
      <c r="B635" t="s">
        <v>1404</v>
      </c>
      <c r="C635" t="str">
        <f>IFERROR(VLOOKUP(Table1[[#This Row],[Ticker]],[1]!Table1[[Symbol]:[Industry]],2,FALSE),"-")</f>
        <v>-</v>
      </c>
      <c r="D635" t="s">
        <v>1405</v>
      </c>
      <c r="E635">
        <v>8083.4500069750002</v>
      </c>
      <c r="F635">
        <v>397.25</v>
      </c>
      <c r="G635">
        <v>48.736817568655098</v>
      </c>
      <c r="H635">
        <v>-14.551638065469101</v>
      </c>
      <c r="I635">
        <v>34.129401008201</v>
      </c>
      <c r="J635">
        <v>-2.7734119710068601</v>
      </c>
      <c r="K635">
        <v>431.07435485394399</v>
      </c>
      <c r="L635">
        <v>389.11125444374898</v>
      </c>
      <c r="M635">
        <v>47.803719190910599</v>
      </c>
      <c r="N635">
        <v>0.58143074711943199</v>
      </c>
      <c r="O635">
        <v>48.017621145374399</v>
      </c>
      <c r="P635">
        <v>91.861869113740596</v>
      </c>
      <c r="Q635">
        <v>8.8323555927811007E-2</v>
      </c>
    </row>
    <row r="636" spans="1:17" hidden="1" x14ac:dyDescent="0.3">
      <c r="A636" t="s">
        <v>1406</v>
      </c>
      <c r="B636" t="s">
        <v>1407</v>
      </c>
      <c r="C636" t="str">
        <f>IFERROR(VLOOKUP(Table1[[#This Row],[Ticker]],[1]!Table1[[Symbol]:[Industry]],2,FALSE),"-")</f>
        <v>-</v>
      </c>
      <c r="D636" t="s">
        <v>166</v>
      </c>
      <c r="E636">
        <v>8042.8203715199998</v>
      </c>
      <c r="F636">
        <v>220.8</v>
      </c>
      <c r="G636">
        <v>211.27436998029799</v>
      </c>
      <c r="H636">
        <v>5.6184428635663703</v>
      </c>
      <c r="I636">
        <v>67.285905682164696</v>
      </c>
      <c r="J636">
        <v>4.4629968930419404</v>
      </c>
      <c r="K636">
        <v>185.97239154744199</v>
      </c>
      <c r="L636">
        <v>144.42040663686601</v>
      </c>
      <c r="M636">
        <v>76.128320653226794</v>
      </c>
      <c r="N636">
        <v>0.85039085299566697</v>
      </c>
      <c r="O636">
        <v>1.7436594202898399</v>
      </c>
      <c r="P636">
        <v>265.56291390728398</v>
      </c>
    </row>
    <row r="637" spans="1:17" x14ac:dyDescent="0.3">
      <c r="A637" t="s">
        <v>1408</v>
      </c>
      <c r="B637" t="s">
        <v>1409</v>
      </c>
      <c r="C637" t="str">
        <f>IFERROR(VLOOKUP(Table1[[#This Row],[Ticker]],[1]!Table1[[Symbol]:[Industry]],2,FALSE),"-")</f>
        <v>-</v>
      </c>
      <c r="D637" t="s">
        <v>1410</v>
      </c>
      <c r="E637">
        <v>8034.1932426000003</v>
      </c>
      <c r="F637">
        <v>1049.6500000000001</v>
      </c>
      <c r="G637">
        <v>-0.91911164312406801</v>
      </c>
      <c r="H637">
        <v>0.41103042364083497</v>
      </c>
      <c r="I637">
        <v>51.157324100632302</v>
      </c>
      <c r="J637">
        <v>3.77948723937287</v>
      </c>
      <c r="K637">
        <v>918.41215028960301</v>
      </c>
      <c r="L637">
        <v>821.65562987404405</v>
      </c>
      <c r="M637">
        <v>82.379971666342897</v>
      </c>
      <c r="N637">
        <v>1.88954763877515</v>
      </c>
      <c r="O637">
        <v>0.89077311484779798</v>
      </c>
      <c r="P637">
        <v>77.455621301775096</v>
      </c>
      <c r="Q637">
        <v>-4.2849880888819998E-3</v>
      </c>
    </row>
    <row r="638" spans="1:17" x14ac:dyDescent="0.3">
      <c r="A638" t="s">
        <v>1411</v>
      </c>
      <c r="B638" t="s">
        <v>1412</v>
      </c>
      <c r="C638" t="str">
        <f>IFERROR(VLOOKUP(Table1[[#This Row],[Ticker]],[1]!Table1[[Symbol]:[Industry]],2,FALSE),"-")</f>
        <v>-</v>
      </c>
      <c r="D638" t="s">
        <v>46</v>
      </c>
      <c r="E638">
        <v>7998.3441278999999</v>
      </c>
      <c r="F638">
        <v>585.9</v>
      </c>
      <c r="G638">
        <v>95.549484680912698</v>
      </c>
      <c r="H638">
        <v>-4.8607624422916</v>
      </c>
      <c r="I638">
        <v>88.628816730961802</v>
      </c>
      <c r="J638">
        <v>-2.0120075532858799</v>
      </c>
      <c r="K638">
        <v>541.66360561423005</v>
      </c>
      <c r="L638">
        <v>422.90445171669001</v>
      </c>
      <c r="M638">
        <v>57.206578568865602</v>
      </c>
      <c r="N638">
        <v>0.98577708131800501</v>
      </c>
      <c r="O638">
        <v>5.64942823007339</v>
      </c>
      <c r="P638">
        <v>142.86010362694299</v>
      </c>
      <c r="Q638">
        <v>0.202155827479716</v>
      </c>
    </row>
    <row r="639" spans="1:17" x14ac:dyDescent="0.3">
      <c r="A639" t="s">
        <v>1413</v>
      </c>
      <c r="B639" t="s">
        <v>1414</v>
      </c>
      <c r="C639" t="str">
        <f>IFERROR(VLOOKUP(Table1[[#This Row],[Ticker]],[1]!Table1[[Symbol]:[Industry]],2,FALSE),"-")</f>
        <v>-</v>
      </c>
      <c r="D639" t="s">
        <v>211</v>
      </c>
      <c r="E639">
        <v>7986.5680565800003</v>
      </c>
      <c r="F639">
        <v>2069.3000000000002</v>
      </c>
      <c r="G639">
        <v>-7.3774183499262698</v>
      </c>
      <c r="H639">
        <v>-10.6459130669435</v>
      </c>
      <c r="I639">
        <v>4.5273506246808504</v>
      </c>
      <c r="J639">
        <v>-1.3881183096533001</v>
      </c>
      <c r="K639">
        <v>2067.17283161449</v>
      </c>
      <c r="L639">
        <v>1997.5321078347099</v>
      </c>
      <c r="M639">
        <v>67.876909060984403</v>
      </c>
      <c r="N639">
        <v>0.47258664546270701</v>
      </c>
      <c r="O639">
        <v>32.556903300633003</v>
      </c>
      <c r="P639">
        <v>41.548669539640201</v>
      </c>
      <c r="Q639">
        <v>-2.1066917587994002E-2</v>
      </c>
    </row>
    <row r="640" spans="1:17" x14ac:dyDescent="0.3">
      <c r="A640" t="s">
        <v>1415</v>
      </c>
      <c r="B640" t="s">
        <v>1416</v>
      </c>
      <c r="C640" t="str">
        <f>IFERROR(VLOOKUP(Table1[[#This Row],[Ticker]],[1]!Table1[[Symbol]:[Industry]],2,FALSE),"-")</f>
        <v>-</v>
      </c>
      <c r="D640" t="s">
        <v>1405</v>
      </c>
      <c r="E640">
        <v>7966.4477267699904</v>
      </c>
      <c r="F640">
        <v>499.15</v>
      </c>
      <c r="G640">
        <v>75.329668523052703</v>
      </c>
      <c r="H640">
        <v>-14.9882523422761</v>
      </c>
      <c r="I640">
        <v>28.7444027649105</v>
      </c>
      <c r="J640">
        <v>-1.3058128812873</v>
      </c>
      <c r="K640">
        <v>515.09988257701605</v>
      </c>
      <c r="L640">
        <v>463.24692801206101</v>
      </c>
      <c r="M640">
        <v>48.317481499767403</v>
      </c>
      <c r="N640">
        <v>0.79358510043013897</v>
      </c>
      <c r="O640">
        <v>27.176199539216601</v>
      </c>
      <c r="P640">
        <v>109.49216564073799</v>
      </c>
    </row>
    <row r="641" spans="1:17" x14ac:dyDescent="0.3">
      <c r="A641" t="s">
        <v>1417</v>
      </c>
      <c r="B641" t="s">
        <v>1418</v>
      </c>
      <c r="C641" t="str">
        <f>IFERROR(VLOOKUP(Table1[[#This Row],[Ticker]],[1]!Table1[[Symbol]:[Industry]],2,FALSE),"-")</f>
        <v>-</v>
      </c>
      <c r="D641" t="s">
        <v>742</v>
      </c>
      <c r="E641">
        <v>7905.3046318950001</v>
      </c>
      <c r="F641">
        <v>229.79</v>
      </c>
      <c r="G641">
        <v>41.634837280046099</v>
      </c>
      <c r="H641">
        <v>-17.4989333991374</v>
      </c>
      <c r="I641">
        <v>43.097774675879499</v>
      </c>
      <c r="J641">
        <v>-2.4630418301720698</v>
      </c>
      <c r="K641">
        <v>239.921262126709</v>
      </c>
      <c r="L641">
        <v>201.74188345463901</v>
      </c>
      <c r="M641">
        <v>41.158731067442297</v>
      </c>
      <c r="N641">
        <v>0.32162858440207398</v>
      </c>
      <c r="O641">
        <v>29.0265024587667</v>
      </c>
      <c r="P641">
        <v>107.57904245709101</v>
      </c>
      <c r="Q641">
        <v>0.17447046687053899</v>
      </c>
    </row>
    <row r="642" spans="1:17" x14ac:dyDescent="0.3">
      <c r="A642" t="s">
        <v>1419</v>
      </c>
      <c r="B642" t="s">
        <v>1420</v>
      </c>
      <c r="C642" t="str">
        <f>IFERROR(VLOOKUP(Table1[[#This Row],[Ticker]],[1]!Table1[[Symbol]:[Industry]],2,FALSE),"-")</f>
        <v>-</v>
      </c>
      <c r="D642" t="s">
        <v>206</v>
      </c>
      <c r="E642">
        <v>7851.3271009199998</v>
      </c>
      <c r="F642">
        <v>1937.7</v>
      </c>
      <c r="G642">
        <v>79.327578360311406</v>
      </c>
      <c r="H642">
        <v>-11.978171226758199</v>
      </c>
      <c r="I642">
        <v>29.341004484618001</v>
      </c>
      <c r="J642">
        <v>-1.8674416413614701</v>
      </c>
      <c r="K642">
        <v>1862.1885106755401</v>
      </c>
      <c r="L642">
        <v>1511.8877664192501</v>
      </c>
      <c r="M642">
        <v>50.7475108284371</v>
      </c>
      <c r="N642">
        <v>0.44423878645984999</v>
      </c>
      <c r="O642">
        <v>12.091655054962001</v>
      </c>
      <c r="P642">
        <v>127.96470588235201</v>
      </c>
      <c r="Q642">
        <v>3.9925563127497003E-2</v>
      </c>
    </row>
    <row r="643" spans="1:17" hidden="1" x14ac:dyDescent="0.3">
      <c r="A643" t="s">
        <v>1421</v>
      </c>
      <c r="B643" t="s">
        <v>1422</v>
      </c>
      <c r="C643" t="str">
        <f>IFERROR(VLOOKUP(Table1[[#This Row],[Ticker]],[1]!Table1[[Symbol]:[Industry]],2,FALSE),"-")</f>
        <v>-</v>
      </c>
      <c r="D643" t="s">
        <v>261</v>
      </c>
      <c r="E643">
        <v>7818.9136572399902</v>
      </c>
      <c r="F643">
        <v>3405.2</v>
      </c>
      <c r="G643">
        <v>43.359681114107197</v>
      </c>
      <c r="H643">
        <v>-0.30441689942505601</v>
      </c>
      <c r="I643">
        <v>99.468636893904304</v>
      </c>
      <c r="J643">
        <v>3.3681426948744</v>
      </c>
      <c r="K643">
        <v>3293.2638152314498</v>
      </c>
      <c r="L643">
        <v>2654.4143323307599</v>
      </c>
      <c r="M643">
        <v>45.084407987605303</v>
      </c>
      <c r="N643">
        <v>0.52909147211575702</v>
      </c>
      <c r="O643">
        <v>15.4998237988958</v>
      </c>
      <c r="P643">
        <v>122.199021207177</v>
      </c>
      <c r="Q643">
        <v>0.138026157700643</v>
      </c>
    </row>
    <row r="644" spans="1:17" hidden="1" x14ac:dyDescent="0.3">
      <c r="A644" t="s">
        <v>1423</v>
      </c>
      <c r="B644" t="s">
        <v>1424</v>
      </c>
      <c r="C644" t="str">
        <f>IFERROR(VLOOKUP(Table1[[#This Row],[Ticker]],[1]!Table1[[Symbol]:[Industry]],2,FALSE),"-")</f>
        <v>-</v>
      </c>
      <c r="D644" t="s">
        <v>1425</v>
      </c>
      <c r="E644">
        <v>7816.1664000000001</v>
      </c>
      <c r="F644">
        <v>3752</v>
      </c>
      <c r="G644">
        <v>809.08726525224495</v>
      </c>
      <c r="H644">
        <v>11.5349111448604</v>
      </c>
      <c r="I644">
        <v>138.57910635483199</v>
      </c>
      <c r="J644">
        <v>0.26640385677985701</v>
      </c>
      <c r="K644">
        <v>3300.3682689982202</v>
      </c>
      <c r="L644">
        <v>2207.0553868873399</v>
      </c>
      <c r="M644">
        <v>69.011049372861706</v>
      </c>
      <c r="N644">
        <v>0.41247590154379499</v>
      </c>
      <c r="O644">
        <v>5.2771855010661</v>
      </c>
      <c r="P644">
        <v>934.036103072895</v>
      </c>
    </row>
    <row r="645" spans="1:17" x14ac:dyDescent="0.3">
      <c r="A645" t="s">
        <v>1426</v>
      </c>
      <c r="B645" t="s">
        <v>1427</v>
      </c>
      <c r="C645" t="str">
        <f>IFERROR(VLOOKUP(Table1[[#This Row],[Ticker]],[1]!Table1[[Symbol]:[Industry]],2,FALSE),"-")</f>
        <v>-</v>
      </c>
      <c r="D645" t="s">
        <v>21</v>
      </c>
      <c r="E645">
        <v>7807.7574856720003</v>
      </c>
      <c r="F645">
        <v>28.19</v>
      </c>
      <c r="G645">
        <v>37.993350085047098</v>
      </c>
      <c r="H645">
        <v>-15.1073956521947</v>
      </c>
      <c r="I645">
        <v>-28.140566748051999</v>
      </c>
      <c r="J645">
        <v>-5.3633651931698498</v>
      </c>
      <c r="K645">
        <v>29.365656927849599</v>
      </c>
      <c r="L645">
        <v>27.9823183028515</v>
      </c>
      <c r="M645">
        <v>36.740945154272303</v>
      </c>
      <c r="N645">
        <v>0.62014917088764898</v>
      </c>
      <c r="O645">
        <v>43.677876183360702</v>
      </c>
      <c r="P645">
        <v>79.817985536107301</v>
      </c>
      <c r="Q645">
        <v>3.2079562077125E-2</v>
      </c>
    </row>
    <row r="646" spans="1:17" x14ac:dyDescent="0.3">
      <c r="A646" t="s">
        <v>1428</v>
      </c>
      <c r="B646" t="s">
        <v>1429</v>
      </c>
      <c r="C646" t="str">
        <f>IFERROR(VLOOKUP(Table1[[#This Row],[Ticker]],[1]!Table1[[Symbol]:[Industry]],2,FALSE),"-")</f>
        <v>-</v>
      </c>
      <c r="D646" t="s">
        <v>625</v>
      </c>
      <c r="E646">
        <v>7795.3333889199903</v>
      </c>
      <c r="F646">
        <v>585.20000000000005</v>
      </c>
      <c r="G646">
        <v>50.805142874768002</v>
      </c>
      <c r="H646">
        <v>16.855095001318499</v>
      </c>
      <c r="I646">
        <v>22.053669993960298</v>
      </c>
      <c r="J646">
        <v>-0.38520875528776199</v>
      </c>
      <c r="K646">
        <v>521.62017207557903</v>
      </c>
      <c r="L646">
        <v>467.29630393140798</v>
      </c>
      <c r="M646">
        <v>73.566704579375497</v>
      </c>
      <c r="N646">
        <v>1.42302427930928</v>
      </c>
      <c r="O646">
        <v>1.84552289815447</v>
      </c>
      <c r="P646">
        <v>95.817299648653105</v>
      </c>
      <c r="Q646">
        <v>9.1137411366610993E-2</v>
      </c>
    </row>
    <row r="647" spans="1:17" hidden="1" x14ac:dyDescent="0.3">
      <c r="A647" t="s">
        <v>1430</v>
      </c>
      <c r="B647" t="s">
        <v>1431</v>
      </c>
      <c r="C647" t="str">
        <f>IFERROR(VLOOKUP(Table1[[#This Row],[Ticker]],[1]!Table1[[Symbol]:[Industry]],2,FALSE),"-")</f>
        <v>-</v>
      </c>
      <c r="D647" t="s">
        <v>625</v>
      </c>
      <c r="E647">
        <v>7785.0231599700001</v>
      </c>
      <c r="F647">
        <v>3921.3</v>
      </c>
      <c r="G647">
        <v>-3.2882487938901499</v>
      </c>
      <c r="H647">
        <v>1.5405409266798</v>
      </c>
      <c r="I647">
        <v>6.46904660076334</v>
      </c>
      <c r="J647">
        <v>3.3482408198893099</v>
      </c>
      <c r="K647">
        <v>3780.9683271195599</v>
      </c>
      <c r="L647">
        <v>3569.88790623143</v>
      </c>
      <c r="M647">
        <v>59.725907786549399</v>
      </c>
      <c r="N647">
        <v>1.10173341537415</v>
      </c>
      <c r="O647">
        <v>9.3718919746002598</v>
      </c>
      <c r="P647">
        <v>29.563364226594601</v>
      </c>
      <c r="Q647">
        <v>-2.501732240306E-2</v>
      </c>
    </row>
    <row r="648" spans="1:17" x14ac:dyDescent="0.3">
      <c r="A648" t="s">
        <v>1432</v>
      </c>
      <c r="B648" t="s">
        <v>1433</v>
      </c>
      <c r="C648" t="str">
        <f>IFERROR(VLOOKUP(Table1[[#This Row],[Ticker]],[1]!Table1[[Symbol]:[Industry]],2,FALSE),"-")</f>
        <v>-</v>
      </c>
      <c r="D648" t="s">
        <v>46</v>
      </c>
      <c r="E648">
        <v>7769.5521466</v>
      </c>
      <c r="F648">
        <v>1159.8499999999999</v>
      </c>
      <c r="G648">
        <v>36.194724713502701</v>
      </c>
      <c r="H648">
        <v>-16.984003714803499</v>
      </c>
      <c r="I648">
        <v>-1.68614365946037</v>
      </c>
      <c r="J648">
        <v>-4.5932927212630297</v>
      </c>
      <c r="K648">
        <v>1271.4867229500101</v>
      </c>
      <c r="L648">
        <v>1117.2842408025799</v>
      </c>
      <c r="M648">
        <v>32.223537611611299</v>
      </c>
      <c r="N648">
        <v>1.0140698734173501</v>
      </c>
      <c r="O648">
        <v>32.987024184161697</v>
      </c>
      <c r="P648">
        <v>78.438461538461496</v>
      </c>
      <c r="Q648">
        <v>0.12345082383825499</v>
      </c>
    </row>
    <row r="649" spans="1:17" hidden="1" x14ac:dyDescent="0.3">
      <c r="A649" t="s">
        <v>1434</v>
      </c>
      <c r="B649" t="s">
        <v>1435</v>
      </c>
      <c r="C649" t="str">
        <f>IFERROR(VLOOKUP(Table1[[#This Row],[Ticker]],[1]!Table1[[Symbol]:[Industry]],2,FALSE),"-")</f>
        <v>-</v>
      </c>
      <c r="D649" t="s">
        <v>54</v>
      </c>
      <c r="E649">
        <v>7765.0949755000001</v>
      </c>
      <c r="F649">
        <v>1531</v>
      </c>
      <c r="G649">
        <v>165.27873870026301</v>
      </c>
      <c r="H649">
        <v>-7.3374007480891397</v>
      </c>
      <c r="I649">
        <v>41.861525603931099</v>
      </c>
      <c r="J649">
        <v>1.4621660993496</v>
      </c>
      <c r="K649">
        <v>1369.6132091228301</v>
      </c>
      <c r="L649">
        <v>1085.40527350452</v>
      </c>
      <c r="M649">
        <v>68.573447497096595</v>
      </c>
      <c r="N649">
        <v>0.89344650337629095</v>
      </c>
      <c r="O649">
        <v>3.85369039843239</v>
      </c>
      <c r="P649">
        <v>254.357134590903</v>
      </c>
      <c r="Q649">
        <v>0.12637950810848</v>
      </c>
    </row>
    <row r="650" spans="1:17" x14ac:dyDescent="0.3">
      <c r="A650" t="s">
        <v>1436</v>
      </c>
      <c r="B650" t="s">
        <v>1437</v>
      </c>
      <c r="C650" t="str">
        <f>IFERROR(VLOOKUP(Table1[[#This Row],[Ticker]],[1]!Table1[[Symbol]:[Industry]],2,FALSE),"-")</f>
        <v>-</v>
      </c>
      <c r="D650" t="s">
        <v>438</v>
      </c>
      <c r="E650">
        <v>7752.1124132199902</v>
      </c>
      <c r="F650">
        <v>490.3</v>
      </c>
      <c r="G650">
        <v>-26.675708857802402</v>
      </c>
      <c r="H650">
        <v>-7.6805211277388201</v>
      </c>
      <c r="I650">
        <v>-1.8784897396787199</v>
      </c>
      <c r="J650">
        <v>-5.4160527516128303</v>
      </c>
      <c r="K650">
        <v>509.698973897923</v>
      </c>
      <c r="L650">
        <v>495.94071059023202</v>
      </c>
      <c r="M650">
        <v>35.330812008503301</v>
      </c>
      <c r="N650">
        <v>0.37335733143576999</v>
      </c>
      <c r="O650">
        <v>29.288190903528399</v>
      </c>
      <c r="P650">
        <v>21.722939424031701</v>
      </c>
      <c r="Q650">
        <v>-1.8745786787613999E-2</v>
      </c>
    </row>
    <row r="651" spans="1:17" x14ac:dyDescent="0.3">
      <c r="A651" t="s">
        <v>1438</v>
      </c>
      <c r="B651" t="s">
        <v>1439</v>
      </c>
      <c r="C651" t="str">
        <f>IFERROR(VLOOKUP(Table1[[#This Row],[Ticker]],[1]!Table1[[Symbol]:[Industry]],2,FALSE),"-")</f>
        <v>-</v>
      </c>
      <c r="D651" t="s">
        <v>620</v>
      </c>
      <c r="E651">
        <v>7716.2767691999998</v>
      </c>
      <c r="F651">
        <v>455.5</v>
      </c>
      <c r="G651">
        <v>-6.8492281213026098</v>
      </c>
      <c r="H651">
        <v>-13.6763582685653</v>
      </c>
      <c r="I651">
        <v>17.898796527848098</v>
      </c>
      <c r="J651">
        <v>-5.6980409359889199</v>
      </c>
      <c r="K651">
        <v>476.74431566518302</v>
      </c>
      <c r="L651">
        <v>435.20317143023999</v>
      </c>
      <c r="M651">
        <v>46.831661573919398</v>
      </c>
      <c r="N651">
        <v>0.31789407133042502</v>
      </c>
      <c r="O651">
        <v>40.230515916575101</v>
      </c>
      <c r="P651">
        <v>42.745220933876503</v>
      </c>
      <c r="Q651">
        <v>6.4322416964816997E-2</v>
      </c>
    </row>
    <row r="652" spans="1:17" x14ac:dyDescent="0.3">
      <c r="A652" t="s">
        <v>1440</v>
      </c>
      <c r="B652" t="s">
        <v>1441</v>
      </c>
      <c r="C652" t="str">
        <f>IFERROR(VLOOKUP(Table1[[#This Row],[Ticker]],[1]!Table1[[Symbol]:[Industry]],2,FALSE),"-")</f>
        <v>-</v>
      </c>
      <c r="D652" t="s">
        <v>1442</v>
      </c>
      <c r="E652">
        <v>7675.6599817599999</v>
      </c>
      <c r="F652">
        <v>287.89999999999998</v>
      </c>
      <c r="G652">
        <v>-37.013594677394202</v>
      </c>
      <c r="H652">
        <v>-9.05124074424781</v>
      </c>
      <c r="I652">
        <v>-9.7530178178314308</v>
      </c>
      <c r="J652">
        <v>-1.0020046224604999</v>
      </c>
      <c r="K652">
        <v>280.60333887674102</v>
      </c>
      <c r="L652">
        <v>284.00987371427698</v>
      </c>
      <c r="M652">
        <v>72.716877880670594</v>
      </c>
      <c r="N652">
        <v>0.72568861597533496</v>
      </c>
      <c r="O652">
        <v>26.7627648489058</v>
      </c>
      <c r="P652">
        <v>15.1369726054788</v>
      </c>
      <c r="Q652">
        <v>7.8700257929416997E-2</v>
      </c>
    </row>
    <row r="653" spans="1:17" x14ac:dyDescent="0.3">
      <c r="A653" t="s">
        <v>1443</v>
      </c>
      <c r="B653" t="s">
        <v>1444</v>
      </c>
      <c r="C653" t="str">
        <f>IFERROR(VLOOKUP(Table1[[#This Row],[Ticker]],[1]!Table1[[Symbol]:[Industry]],2,FALSE),"-")</f>
        <v>-</v>
      </c>
      <c r="D653" t="s">
        <v>625</v>
      </c>
      <c r="E653">
        <v>7583.4786348899997</v>
      </c>
      <c r="F653">
        <v>540.9</v>
      </c>
      <c r="G653">
        <v>-11.5604680699778</v>
      </c>
      <c r="H653">
        <v>-6.1426063062419098</v>
      </c>
      <c r="I653">
        <v>5.4812146965756803</v>
      </c>
      <c r="J653">
        <v>-2.9377420974330901</v>
      </c>
      <c r="K653">
        <v>545.52848891166605</v>
      </c>
      <c r="L653">
        <v>510.07521055649403</v>
      </c>
      <c r="M653">
        <v>40.5852287588243</v>
      </c>
      <c r="N653">
        <v>1.2759990388404301</v>
      </c>
      <c r="O653">
        <v>23.128119800332701</v>
      </c>
      <c r="P653">
        <v>37.040790473777498</v>
      </c>
      <c r="Q653">
        <v>7.0871730734505006E-2</v>
      </c>
    </row>
    <row r="654" spans="1:17" x14ac:dyDescent="0.3">
      <c r="A654" t="s">
        <v>1445</v>
      </c>
      <c r="B654" t="s">
        <v>1446</v>
      </c>
      <c r="C654" t="str">
        <f>IFERROR(VLOOKUP(Table1[[#This Row],[Ticker]],[1]!Table1[[Symbol]:[Industry]],2,FALSE),"-")</f>
        <v>-</v>
      </c>
      <c r="D654" t="s">
        <v>282</v>
      </c>
      <c r="E654">
        <v>7577.2453030999995</v>
      </c>
      <c r="F654">
        <v>3261.5</v>
      </c>
      <c r="G654">
        <v>127.295277052131</v>
      </c>
      <c r="H654">
        <v>-2.6321167637367302</v>
      </c>
      <c r="I654">
        <v>88.263222466789102</v>
      </c>
      <c r="J654">
        <v>-12.605719550040099</v>
      </c>
      <c r="K654">
        <v>2903.9326235726298</v>
      </c>
      <c r="L654">
        <v>2133.01780563183</v>
      </c>
      <c r="M654">
        <v>49.409848407115803</v>
      </c>
      <c r="N654">
        <v>0.975473896829962</v>
      </c>
      <c r="O654">
        <v>10.0705196995247</v>
      </c>
      <c r="P654">
        <v>170.55163832434599</v>
      </c>
      <c r="Q654">
        <v>0.13295520086029999</v>
      </c>
    </row>
    <row r="655" spans="1:17" x14ac:dyDescent="0.3">
      <c r="A655" t="s">
        <v>1447</v>
      </c>
      <c r="B655" t="s">
        <v>1448</v>
      </c>
      <c r="C655" t="str">
        <f>IFERROR(VLOOKUP(Table1[[#This Row],[Ticker]],[1]!Table1[[Symbol]:[Industry]],2,FALSE),"-")</f>
        <v>-</v>
      </c>
      <c r="D655" t="s">
        <v>206</v>
      </c>
      <c r="E655">
        <v>7564.2898803999997</v>
      </c>
      <c r="F655">
        <v>526.6</v>
      </c>
      <c r="G655">
        <v>43.997714694348502</v>
      </c>
      <c r="H655">
        <v>-4.9061265909886096</v>
      </c>
      <c r="I655">
        <v>74.326090477824906</v>
      </c>
      <c r="J655">
        <v>-9.2918700298040093</v>
      </c>
      <c r="K655">
        <v>500.04664160353701</v>
      </c>
      <c r="L655">
        <v>415.44610243270398</v>
      </c>
      <c r="M655">
        <v>52.689740522340998</v>
      </c>
      <c r="N655">
        <v>0.72497967369275895</v>
      </c>
      <c r="O655">
        <v>6.2571211545764998</v>
      </c>
      <c r="P655">
        <v>93.923770944577399</v>
      </c>
      <c r="Q655">
        <v>0.14754653146400801</v>
      </c>
    </row>
    <row r="656" spans="1:17" x14ac:dyDescent="0.3">
      <c r="A656" t="s">
        <v>1449</v>
      </c>
      <c r="B656" t="s">
        <v>1450</v>
      </c>
      <c r="C656" t="str">
        <f>IFERROR(VLOOKUP(Table1[[#This Row],[Ticker]],[1]!Table1[[Symbol]:[Industry]],2,FALSE),"-")</f>
        <v>-</v>
      </c>
      <c r="D656" t="s">
        <v>46</v>
      </c>
      <c r="E656">
        <v>7561.1434087839998</v>
      </c>
      <c r="F656">
        <v>45.01</v>
      </c>
      <c r="G656">
        <v>56.455116468531799</v>
      </c>
      <c r="H656">
        <v>-13.2531164927349</v>
      </c>
      <c r="I656">
        <v>31.248058065208699</v>
      </c>
      <c r="J656">
        <v>-8.8724864392777896</v>
      </c>
      <c r="K656">
        <v>47.133615504518303</v>
      </c>
      <c r="L656">
        <v>40.198611900838202</v>
      </c>
      <c r="M656">
        <v>37.904186857186097</v>
      </c>
      <c r="N656">
        <v>0.39874743778599397</v>
      </c>
      <c r="O656">
        <v>27.749389024661198</v>
      </c>
      <c r="P656">
        <v>100.800970500413</v>
      </c>
      <c r="Q656">
        <v>0.13132070373401</v>
      </c>
    </row>
    <row r="657" spans="1:17" x14ac:dyDescent="0.3">
      <c r="A657" t="s">
        <v>1451</v>
      </c>
      <c r="B657" t="s">
        <v>1452</v>
      </c>
      <c r="C657" t="str">
        <f>IFERROR(VLOOKUP(Table1[[#This Row],[Ticker]],[1]!Table1[[Symbol]:[Industry]],2,FALSE),"-")</f>
        <v>-</v>
      </c>
      <c r="D657" t="s">
        <v>24</v>
      </c>
      <c r="E657">
        <v>7556.5313848799997</v>
      </c>
      <c r="F657">
        <v>477.2</v>
      </c>
      <c r="G657">
        <v>-42.716371303783802</v>
      </c>
      <c r="H657">
        <v>0.48962812599250999</v>
      </c>
      <c r="I657">
        <v>-10.019640963426699</v>
      </c>
      <c r="J657">
        <v>-2.2604943197092799</v>
      </c>
      <c r="K657">
        <v>467.78865045259403</v>
      </c>
      <c r="L657">
        <v>478.11115523173999</v>
      </c>
      <c r="M657">
        <v>56.591712832865802</v>
      </c>
      <c r="N657">
        <v>0.77666645860239603</v>
      </c>
      <c r="O657">
        <v>25.733445096395599</v>
      </c>
      <c r="P657">
        <v>8.9373359205570093</v>
      </c>
      <c r="Q657">
        <v>-0.12138581471932899</v>
      </c>
    </row>
    <row r="658" spans="1:17" hidden="1" x14ac:dyDescent="0.3">
      <c r="A658" t="s">
        <v>1453</v>
      </c>
      <c r="B658" t="s">
        <v>1454</v>
      </c>
      <c r="C658" t="str">
        <f>IFERROR(VLOOKUP(Table1[[#This Row],[Ticker]],[1]!Table1[[Symbol]:[Industry]],2,FALSE),"-")</f>
        <v>-</v>
      </c>
      <c r="D658" t="s">
        <v>261</v>
      </c>
      <c r="E658">
        <v>7544.3605535999995</v>
      </c>
      <c r="F658">
        <v>3432.65</v>
      </c>
      <c r="G658">
        <v>-0.48927044102950001</v>
      </c>
      <c r="H658">
        <v>-1.7396736826363599</v>
      </c>
      <c r="I658">
        <v>34.282387898182598</v>
      </c>
      <c r="J658">
        <v>9.6727483022689395E-2</v>
      </c>
      <c r="K658">
        <v>3222.3568191599802</v>
      </c>
      <c r="L658">
        <v>2926.3180223252798</v>
      </c>
      <c r="M658">
        <v>71.465025414557303</v>
      </c>
      <c r="N658">
        <v>0.55187922235306197</v>
      </c>
      <c r="O658">
        <v>13.3235255560572</v>
      </c>
      <c r="P658">
        <v>63.537398761314897</v>
      </c>
      <c r="Q658">
        <v>9.7312222907802004E-2</v>
      </c>
    </row>
    <row r="659" spans="1:17" x14ac:dyDescent="0.3">
      <c r="A659" t="s">
        <v>1455</v>
      </c>
      <c r="B659" t="s">
        <v>1456</v>
      </c>
      <c r="C659" t="str">
        <f>IFERROR(VLOOKUP(Table1[[#This Row],[Ticker]],[1]!Table1[[Symbol]:[Industry]],2,FALSE),"-")</f>
        <v>-</v>
      </c>
      <c r="D659" t="s">
        <v>118</v>
      </c>
      <c r="E659">
        <v>7509.60566432</v>
      </c>
      <c r="F659">
        <v>1244.8</v>
      </c>
      <c r="G659">
        <v>57.502550333911003</v>
      </c>
      <c r="H659">
        <v>-6.0564145073206399</v>
      </c>
      <c r="I659">
        <v>36.619362328346</v>
      </c>
      <c r="J659">
        <v>-3.1816984177868499</v>
      </c>
      <c r="K659">
        <v>1181.4029694778999</v>
      </c>
      <c r="L659">
        <v>1001.08831364019</v>
      </c>
      <c r="M659">
        <v>53.8497748314484</v>
      </c>
      <c r="N659">
        <v>0.47635363963815303</v>
      </c>
      <c r="O659">
        <v>8.1378534704369994</v>
      </c>
      <c r="P659">
        <v>91.140115163147797</v>
      </c>
      <c r="Q659">
        <v>6.9210804462368006E-2</v>
      </c>
    </row>
    <row r="660" spans="1:17" hidden="1" x14ac:dyDescent="0.3">
      <c r="A660" t="s">
        <v>1457</v>
      </c>
      <c r="B660" t="s">
        <v>1458</v>
      </c>
      <c r="C660" t="str">
        <f>IFERROR(VLOOKUP(Table1[[#This Row],[Ticker]],[1]!Table1[[Symbol]:[Industry]],2,FALSE),"-")</f>
        <v>-</v>
      </c>
      <c r="D660" t="s">
        <v>21</v>
      </c>
      <c r="E660">
        <v>7491.9454384000001</v>
      </c>
      <c r="F660">
        <v>128.19999999999999</v>
      </c>
      <c r="G660">
        <v>30.8060504830299</v>
      </c>
      <c r="H660">
        <v>-4.2230721475518296</v>
      </c>
      <c r="I660">
        <v>-1.3133134625690699</v>
      </c>
      <c r="J660">
        <v>-6.7561374809619599</v>
      </c>
      <c r="K660">
        <v>126.186476493721</v>
      </c>
      <c r="L660">
        <v>111.323525867871</v>
      </c>
      <c r="M660">
        <v>46.821437558890899</v>
      </c>
      <c r="N660">
        <v>1.08587140232358</v>
      </c>
      <c r="O660">
        <v>11.7004680187207</v>
      </c>
      <c r="P660">
        <v>59.850374064837801</v>
      </c>
      <c r="Q660">
        <v>0.275081527800142</v>
      </c>
    </row>
    <row r="661" spans="1:17" hidden="1" x14ac:dyDescent="0.3">
      <c r="A661" t="s">
        <v>1459</v>
      </c>
      <c r="B661" t="s">
        <v>1460</v>
      </c>
      <c r="C661" t="str">
        <f>IFERROR(VLOOKUP(Table1[[#This Row],[Ticker]],[1]!Table1[[Symbol]:[Industry]],2,FALSE),"-")</f>
        <v>-</v>
      </c>
      <c r="D661" t="s">
        <v>43</v>
      </c>
      <c r="E661">
        <v>7490.8990485000004</v>
      </c>
      <c r="F661">
        <v>441.15</v>
      </c>
      <c r="G661">
        <v>11.994592304169601</v>
      </c>
      <c r="H661">
        <v>-94.816039878947507</v>
      </c>
      <c r="I661">
        <v>21.464013483988602</v>
      </c>
      <c r="J661">
        <v>-13.7336084033556</v>
      </c>
      <c r="K661">
        <v>403.07132830798997</v>
      </c>
      <c r="L661">
        <v>362.897139360165</v>
      </c>
      <c r="M661">
        <v>57.7695900920803</v>
      </c>
      <c r="N661">
        <v>1.1263683954492401</v>
      </c>
      <c r="O661">
        <v>10.2006120367222</v>
      </c>
      <c r="P661">
        <v>53.613485280151899</v>
      </c>
      <c r="Q661">
        <v>1.1608393695661001E-2</v>
      </c>
    </row>
    <row r="662" spans="1:17" x14ac:dyDescent="0.3">
      <c r="A662" t="s">
        <v>1461</v>
      </c>
      <c r="B662" t="s">
        <v>1462</v>
      </c>
      <c r="C662" t="str">
        <f>IFERROR(VLOOKUP(Table1[[#This Row],[Ticker]],[1]!Table1[[Symbol]:[Industry]],2,FALSE),"-")</f>
        <v>-</v>
      </c>
      <c r="D662" t="s">
        <v>158</v>
      </c>
      <c r="E662">
        <v>7486.1063999999997</v>
      </c>
      <c r="F662">
        <v>399.6</v>
      </c>
      <c r="G662">
        <v>-27.4905872119196</v>
      </c>
      <c r="H662">
        <v>-11.044415350553001</v>
      </c>
      <c r="I662">
        <v>-2.3875130859212201</v>
      </c>
      <c r="J662">
        <v>-3.91945747260477</v>
      </c>
      <c r="K662">
        <v>431.062634701364</v>
      </c>
      <c r="L662">
        <v>422.08969485078802</v>
      </c>
      <c r="M662">
        <v>43.973193957813201</v>
      </c>
      <c r="N662">
        <v>0.35920447155417101</v>
      </c>
      <c r="O662">
        <v>37.012012012012001</v>
      </c>
      <c r="P662">
        <v>15.826086956521699</v>
      </c>
      <c r="Q662">
        <v>7.7429611812107002E-2</v>
      </c>
    </row>
    <row r="663" spans="1:17" x14ac:dyDescent="0.3">
      <c r="A663" t="s">
        <v>1463</v>
      </c>
      <c r="B663" t="s">
        <v>1464</v>
      </c>
      <c r="C663" t="str">
        <f>IFERROR(VLOOKUP(Table1[[#This Row],[Ticker]],[1]!Table1[[Symbol]:[Industry]],2,FALSE),"-")</f>
        <v>-</v>
      </c>
      <c r="D663" t="s">
        <v>835</v>
      </c>
      <c r="E663">
        <v>7439.0265143639999</v>
      </c>
      <c r="F663">
        <v>41.98</v>
      </c>
      <c r="G663">
        <v>-18.561104810953701</v>
      </c>
      <c r="H663">
        <v>-0.93932213158706901</v>
      </c>
      <c r="I663">
        <v>-14.4765520913539</v>
      </c>
      <c r="J663">
        <v>-5.4833492511555297</v>
      </c>
      <c r="K663">
        <v>40.890530833166899</v>
      </c>
      <c r="L663">
        <v>42.620806861553497</v>
      </c>
      <c r="M663">
        <v>58.323611083770501</v>
      </c>
      <c r="N663">
        <v>1.7208179561899399</v>
      </c>
      <c r="O663">
        <v>28.632682229633101</v>
      </c>
      <c r="P663">
        <v>13.459459459459399</v>
      </c>
      <c r="Q663">
        <v>-7.3450834542999996E-5</v>
      </c>
    </row>
    <row r="664" spans="1:17" x14ac:dyDescent="0.3">
      <c r="A664" t="s">
        <v>1465</v>
      </c>
      <c r="B664" t="s">
        <v>1466</v>
      </c>
      <c r="C664" t="str">
        <f>IFERROR(VLOOKUP(Table1[[#This Row],[Ticker]],[1]!Table1[[Symbol]:[Industry]],2,FALSE),"-")</f>
        <v>-</v>
      </c>
      <c r="D664" t="s">
        <v>206</v>
      </c>
      <c r="E664">
        <v>7385.055373575</v>
      </c>
      <c r="F664">
        <v>532.95000000000005</v>
      </c>
      <c r="G664">
        <v>0.94653130094348703</v>
      </c>
      <c r="H664">
        <v>-4.5923652919670497</v>
      </c>
      <c r="I664">
        <v>17.918685648875201</v>
      </c>
      <c r="J664">
        <v>-1.5875064333174</v>
      </c>
      <c r="K664">
        <v>524.48341888449704</v>
      </c>
      <c r="L664">
        <v>464.23977519222899</v>
      </c>
      <c r="M664">
        <v>49.818611968111</v>
      </c>
      <c r="N664">
        <v>0.87542884792492803</v>
      </c>
      <c r="O664">
        <v>20.011258091753401</v>
      </c>
      <c r="P664">
        <v>50.6572438162544</v>
      </c>
      <c r="Q664">
        <v>4.3039135561727997E-2</v>
      </c>
    </row>
    <row r="665" spans="1:17" x14ac:dyDescent="0.3">
      <c r="A665" t="s">
        <v>1467</v>
      </c>
      <c r="B665" t="s">
        <v>1468</v>
      </c>
      <c r="C665" t="str">
        <f>IFERROR(VLOOKUP(Table1[[#This Row],[Ticker]],[1]!Table1[[Symbol]:[Industry]],2,FALSE),"-")</f>
        <v>-</v>
      </c>
      <c r="D665" t="s">
        <v>467</v>
      </c>
      <c r="E665">
        <v>7369.121435</v>
      </c>
      <c r="F665">
        <v>2274.35</v>
      </c>
      <c r="G665">
        <v>-22.590565516188601</v>
      </c>
      <c r="H665">
        <v>-2.1122792309556999</v>
      </c>
      <c r="I665">
        <v>-3.8384777979193299</v>
      </c>
      <c r="J665">
        <v>-0.41089440666461802</v>
      </c>
      <c r="K665">
        <v>2249.7913041482798</v>
      </c>
      <c r="L665">
        <v>2258.2609083699799</v>
      </c>
      <c r="M665">
        <v>61.247845647514197</v>
      </c>
      <c r="N665">
        <v>0.57045379014683895</v>
      </c>
      <c r="O665">
        <v>20.254138545078799</v>
      </c>
      <c r="P665">
        <v>16.038265306122401</v>
      </c>
      <c r="Q665">
        <v>-0.115840366867396</v>
      </c>
    </row>
    <row r="666" spans="1:17" x14ac:dyDescent="0.3">
      <c r="A666" t="s">
        <v>1469</v>
      </c>
      <c r="B666" t="s">
        <v>1470</v>
      </c>
      <c r="C666" t="str">
        <f>IFERROR(VLOOKUP(Table1[[#This Row],[Ticker]],[1]!Table1[[Symbol]:[Industry]],2,FALSE),"-")</f>
        <v>-</v>
      </c>
      <c r="D666" t="s">
        <v>54</v>
      </c>
      <c r="E666">
        <v>7336.1350183280001</v>
      </c>
      <c r="F666">
        <v>226.06</v>
      </c>
      <c r="G666">
        <v>-34.445999975694797</v>
      </c>
      <c r="H666">
        <v>-0.95132645445397401</v>
      </c>
      <c r="I666">
        <v>-51.999907361253598</v>
      </c>
      <c r="J666">
        <v>-3.6189215333895</v>
      </c>
      <c r="K666">
        <v>227.93443666471799</v>
      </c>
      <c r="L666">
        <v>257.01815498513099</v>
      </c>
      <c r="M666">
        <v>51.478241152499201</v>
      </c>
      <c r="N666">
        <v>0.90669957715031002</v>
      </c>
      <c r="O666">
        <v>109.14801380164501</v>
      </c>
      <c r="P666">
        <v>15.2779194288628</v>
      </c>
      <c r="Q666">
        <v>-2.6673606513789999E-2</v>
      </c>
    </row>
    <row r="667" spans="1:17" hidden="1" x14ac:dyDescent="0.3">
      <c r="A667" t="s">
        <v>1471</v>
      </c>
      <c r="B667" t="s">
        <v>1472</v>
      </c>
      <c r="C667" t="str">
        <f>IFERROR(VLOOKUP(Table1[[#This Row],[Ticker]],[1]!Table1[[Symbol]:[Industry]],2,FALSE),"-")</f>
        <v>-</v>
      </c>
      <c r="D667" t="s">
        <v>211</v>
      </c>
      <c r="E667">
        <v>7309.0886022000004</v>
      </c>
      <c r="F667">
        <v>1387</v>
      </c>
      <c r="G667">
        <v>5826.4493906520302</v>
      </c>
      <c r="H667">
        <v>-14.6782567023574</v>
      </c>
      <c r="I667">
        <v>202.12243532970101</v>
      </c>
      <c r="J667">
        <v>-10.7511710696199</v>
      </c>
      <c r="K667">
        <v>1380.8715418299801</v>
      </c>
      <c r="L667">
        <v>808.89723230388404</v>
      </c>
      <c r="M667">
        <v>33.125543602868497</v>
      </c>
      <c r="N667">
        <v>1.4352172969177599</v>
      </c>
      <c r="O667">
        <v>18.6012977649603</v>
      </c>
    </row>
    <row r="668" spans="1:17" x14ac:dyDescent="0.3">
      <c r="A668" t="s">
        <v>1473</v>
      </c>
      <c r="B668" t="s">
        <v>1474</v>
      </c>
      <c r="C668" t="str">
        <f>IFERROR(VLOOKUP(Table1[[#This Row],[Ticker]],[1]!Table1[[Symbol]:[Industry]],2,FALSE),"-")</f>
        <v>-</v>
      </c>
      <c r="D668" t="s">
        <v>206</v>
      </c>
      <c r="E668">
        <v>7263.2229631199998</v>
      </c>
      <c r="F668">
        <v>2530.4</v>
      </c>
      <c r="G668">
        <v>124.65408675646199</v>
      </c>
      <c r="H668">
        <v>-12.0451520142928</v>
      </c>
      <c r="I668">
        <v>94.426995736992595</v>
      </c>
      <c r="J668">
        <v>-7.2905959125852302</v>
      </c>
      <c r="K668">
        <v>2477.3961115376801</v>
      </c>
      <c r="L668">
        <v>1859.9993115813299</v>
      </c>
      <c r="M668">
        <v>32.022132833979001</v>
      </c>
      <c r="N668">
        <v>0.50025576520722903</v>
      </c>
      <c r="O668">
        <v>16.665349351881101</v>
      </c>
      <c r="P668">
        <v>192.66712930835001</v>
      </c>
      <c r="Q668">
        <v>0.14900540378983901</v>
      </c>
    </row>
    <row r="669" spans="1:17" x14ac:dyDescent="0.3">
      <c r="A669" t="s">
        <v>1475</v>
      </c>
      <c r="B669" t="s">
        <v>1476</v>
      </c>
      <c r="C669" t="str">
        <f>IFERROR(VLOOKUP(Table1[[#This Row],[Ticker]],[1]!Table1[[Symbol]:[Industry]],2,FALSE),"-")</f>
        <v>-</v>
      </c>
      <c r="D669" t="s">
        <v>383</v>
      </c>
      <c r="E669">
        <v>7262.22225453999</v>
      </c>
      <c r="F669">
        <v>1593.35</v>
      </c>
      <c r="G669">
        <v>56.142655062204099</v>
      </c>
      <c r="H669">
        <v>-18.0573850603989</v>
      </c>
      <c r="I669">
        <v>46.9041589716972</v>
      </c>
      <c r="J669">
        <v>-6.3879743447552197</v>
      </c>
      <c r="K669">
        <v>1685.03017320762</v>
      </c>
      <c r="L669">
        <v>1385.48792987449</v>
      </c>
      <c r="M669">
        <v>34.763622940088098</v>
      </c>
      <c r="N669">
        <v>0.97075113439006699</v>
      </c>
      <c r="O669">
        <v>20.864844509994601</v>
      </c>
      <c r="P669">
        <v>108.39000784724</v>
      </c>
      <c r="Q669">
        <v>6.4308708261127001E-2</v>
      </c>
    </row>
    <row r="670" spans="1:17" x14ac:dyDescent="0.3">
      <c r="A670" t="s">
        <v>1477</v>
      </c>
      <c r="B670" t="s">
        <v>1478</v>
      </c>
      <c r="C670" t="str">
        <f>IFERROR(VLOOKUP(Table1[[#This Row],[Ticker]],[1]!Table1[[Symbol]:[Industry]],2,FALSE),"-")</f>
        <v>-</v>
      </c>
      <c r="D670" t="s">
        <v>625</v>
      </c>
      <c r="E670">
        <v>7245.8046539999996</v>
      </c>
      <c r="F670">
        <v>361.35</v>
      </c>
      <c r="G670">
        <v>-29.085565277282399</v>
      </c>
      <c r="H670">
        <v>-3.26370242608647</v>
      </c>
      <c r="I670">
        <v>-8.5342655622096792</v>
      </c>
      <c r="J670">
        <v>-4.7927870295393298</v>
      </c>
      <c r="K670">
        <v>362.83006438507499</v>
      </c>
      <c r="L670">
        <v>349.83549202352702</v>
      </c>
      <c r="M670">
        <v>44.121818280307103</v>
      </c>
      <c r="N670">
        <v>0.67748114777768698</v>
      </c>
      <c r="O670">
        <v>20.921544209215401</v>
      </c>
      <c r="P670">
        <v>34.9579831932773</v>
      </c>
      <c r="Q670">
        <v>0.12880130968238299</v>
      </c>
    </row>
    <row r="671" spans="1:17" x14ac:dyDescent="0.3">
      <c r="A671" t="s">
        <v>1479</v>
      </c>
      <c r="B671" t="s">
        <v>1480</v>
      </c>
      <c r="C671" t="str">
        <f>IFERROR(VLOOKUP(Table1[[#This Row],[Ticker]],[1]!Table1[[Symbol]:[Industry]],2,FALSE),"-")</f>
        <v>-</v>
      </c>
      <c r="D671" t="s">
        <v>135</v>
      </c>
      <c r="E671">
        <v>7215.10539075</v>
      </c>
      <c r="F671">
        <v>244.5</v>
      </c>
      <c r="G671">
        <v>156.80966212927501</v>
      </c>
      <c r="H671">
        <v>5.8800658684131601</v>
      </c>
      <c r="I671">
        <v>68.014489302714907</v>
      </c>
      <c r="J671">
        <v>-5.9182907716233704</v>
      </c>
      <c r="K671">
        <v>217.571607995352</v>
      </c>
      <c r="L671">
        <v>172.79172536444599</v>
      </c>
      <c r="M671">
        <v>68.2785978346446</v>
      </c>
      <c r="N671">
        <v>0.44966524619850201</v>
      </c>
      <c r="O671">
        <v>2.2494887525562302</v>
      </c>
      <c r="P671">
        <v>193.87019230769201</v>
      </c>
      <c r="Q671">
        <v>0.17072247084825401</v>
      </c>
    </row>
    <row r="672" spans="1:17" x14ac:dyDescent="0.3">
      <c r="A672" t="s">
        <v>1481</v>
      </c>
      <c r="B672" t="s">
        <v>1482</v>
      </c>
      <c r="C672" t="str">
        <f>IFERROR(VLOOKUP(Table1[[#This Row],[Ticker]],[1]!Table1[[Symbol]:[Industry]],2,FALSE),"-")</f>
        <v>-</v>
      </c>
      <c r="D672" t="s">
        <v>78</v>
      </c>
      <c r="E672">
        <v>7202.2129111449904</v>
      </c>
      <c r="F672">
        <v>3639.95</v>
      </c>
      <c r="G672">
        <v>43.318736969024798</v>
      </c>
      <c r="H672">
        <v>-5.4771258549063599</v>
      </c>
      <c r="I672">
        <v>77.688616138787907</v>
      </c>
      <c r="J672">
        <v>-1.0959097736171799</v>
      </c>
      <c r="K672">
        <v>3421.86669001562</v>
      </c>
      <c r="L672">
        <v>2727.7126187275298</v>
      </c>
      <c r="M672">
        <v>51.091712214754303</v>
      </c>
      <c r="N672">
        <v>0.464635704611504</v>
      </c>
      <c r="O672">
        <v>4.9478701630516904</v>
      </c>
      <c r="P672">
        <v>128.210031347962</v>
      </c>
      <c r="Q672">
        <v>-1.9476781426940998E-2</v>
      </c>
    </row>
    <row r="673" spans="1:17" x14ac:dyDescent="0.3">
      <c r="A673" t="s">
        <v>1483</v>
      </c>
      <c r="B673" t="s">
        <v>1484</v>
      </c>
      <c r="C673" t="str">
        <f>IFERROR(VLOOKUP(Table1[[#This Row],[Ticker]],[1]!Table1[[Symbol]:[Industry]],2,FALSE),"-")</f>
        <v>-</v>
      </c>
      <c r="D673" t="s">
        <v>89</v>
      </c>
      <c r="E673">
        <v>7155.4475120050001</v>
      </c>
      <c r="F673">
        <v>1502.15</v>
      </c>
      <c r="G673">
        <v>-27.990225440864901</v>
      </c>
      <c r="H673">
        <v>-0.78468436458358504</v>
      </c>
      <c r="I673">
        <v>-0.48263893368645699</v>
      </c>
      <c r="J673">
        <v>-0.88505945767372096</v>
      </c>
      <c r="K673">
        <v>1459.58275613059</v>
      </c>
      <c r="L673">
        <v>1427.8317333448199</v>
      </c>
      <c r="M673">
        <v>58.675787123776601</v>
      </c>
      <c r="N673">
        <v>4.8672761856645899</v>
      </c>
      <c r="O673">
        <v>5.7151416303298399</v>
      </c>
      <c r="P673">
        <v>20.172000000000001</v>
      </c>
      <c r="Q673">
        <v>-0.13350751724632801</v>
      </c>
    </row>
    <row r="674" spans="1:17" hidden="1" x14ac:dyDescent="0.3">
      <c r="A674" t="s">
        <v>1485</v>
      </c>
      <c r="B674" t="s">
        <v>1486</v>
      </c>
      <c r="C674" t="str">
        <f>IFERROR(VLOOKUP(Table1[[#This Row],[Ticker]],[1]!Table1[[Symbol]:[Industry]],2,FALSE),"-")</f>
        <v>-</v>
      </c>
      <c r="D674" t="s">
        <v>1007</v>
      </c>
      <c r="E674">
        <v>7143.3702816000005</v>
      </c>
      <c r="F674">
        <v>757.2</v>
      </c>
      <c r="G674">
        <v>576.07156492166098</v>
      </c>
      <c r="H674">
        <v>-13.0408276820125</v>
      </c>
      <c r="I674">
        <v>138.61210332051701</v>
      </c>
      <c r="J674">
        <v>-5.5073893041181297</v>
      </c>
      <c r="K674">
        <v>766.77645017991995</v>
      </c>
      <c r="L674">
        <v>574.37769128574303</v>
      </c>
      <c r="M674">
        <v>40.390903620934502</v>
      </c>
      <c r="N674">
        <v>0.73835320037049201</v>
      </c>
      <c r="O674">
        <v>20.272054939249799</v>
      </c>
      <c r="P674">
        <v>683.85093167701802</v>
      </c>
      <c r="Q674">
        <v>0.24265627454239599</v>
      </c>
    </row>
    <row r="675" spans="1:17" x14ac:dyDescent="0.3">
      <c r="A675" t="s">
        <v>1487</v>
      </c>
      <c r="B675" t="s">
        <v>1488</v>
      </c>
      <c r="C675" t="str">
        <f>IFERROR(VLOOKUP(Table1[[#This Row],[Ticker]],[1]!Table1[[Symbol]:[Industry]],2,FALSE),"-")</f>
        <v>-</v>
      </c>
      <c r="D675" t="s">
        <v>464</v>
      </c>
      <c r="E675">
        <v>7141.7889573449902</v>
      </c>
      <c r="F675">
        <v>502.95</v>
      </c>
      <c r="G675">
        <v>-50.394669054684599</v>
      </c>
      <c r="H675">
        <v>4.9248623723628198</v>
      </c>
      <c r="I675">
        <v>-8.3264918120859193</v>
      </c>
      <c r="J675">
        <v>-7.1804475837414499</v>
      </c>
      <c r="K675">
        <v>478.61509155086497</v>
      </c>
      <c r="L675">
        <v>519.15909480870698</v>
      </c>
      <c r="M675">
        <v>63.434319004351103</v>
      </c>
      <c r="N675">
        <v>1.5222803172706101</v>
      </c>
      <c r="O675">
        <v>40.172979421413601</v>
      </c>
      <c r="P675">
        <v>17.374562427071101</v>
      </c>
      <c r="Q675">
        <v>-3.1702046660872001E-2</v>
      </c>
    </row>
    <row r="676" spans="1:17" x14ac:dyDescent="0.3">
      <c r="A676" t="s">
        <v>1489</v>
      </c>
      <c r="B676" t="s">
        <v>1490</v>
      </c>
      <c r="C676" t="str">
        <f>IFERROR(VLOOKUP(Table1[[#This Row],[Ticker]],[1]!Table1[[Symbol]:[Industry]],2,FALSE),"-")</f>
        <v>-</v>
      </c>
      <c r="D676" t="s">
        <v>46</v>
      </c>
      <c r="E676">
        <v>7130.3697118</v>
      </c>
      <c r="F676">
        <v>254</v>
      </c>
      <c r="G676">
        <v>119.30766013344</v>
      </c>
      <c r="H676">
        <v>-4.3335011257081604</v>
      </c>
      <c r="I676">
        <v>58.703733721601402</v>
      </c>
      <c r="J676">
        <v>-10.8401048171716</v>
      </c>
      <c r="K676">
        <v>237.62057176304501</v>
      </c>
      <c r="L676">
        <v>194.85430343124199</v>
      </c>
      <c r="M676">
        <v>57.617269873880197</v>
      </c>
      <c r="N676">
        <v>1.63846537678856</v>
      </c>
      <c r="O676">
        <v>12.1023622047244</v>
      </c>
      <c r="P676">
        <v>151.73439048562901</v>
      </c>
      <c r="Q676">
        <v>9.8422305308946995E-2</v>
      </c>
    </row>
    <row r="677" spans="1:17" x14ac:dyDescent="0.3">
      <c r="A677" t="s">
        <v>1491</v>
      </c>
      <c r="B677" t="s">
        <v>1492</v>
      </c>
      <c r="C677" t="str">
        <f>IFERROR(VLOOKUP(Table1[[#This Row],[Ticker]],[1]!Table1[[Symbol]:[Industry]],2,FALSE),"-")</f>
        <v>-</v>
      </c>
      <c r="D677" t="s">
        <v>46</v>
      </c>
      <c r="E677">
        <v>7109.1661396649997</v>
      </c>
      <c r="F677">
        <v>191.01</v>
      </c>
      <c r="G677">
        <v>7.9845855959836696</v>
      </c>
      <c r="H677">
        <v>-6.5594881013922697</v>
      </c>
      <c r="I677">
        <v>-3.5017537460356798</v>
      </c>
      <c r="J677">
        <v>-6.15211993547282</v>
      </c>
      <c r="K677">
        <v>194.63934718978101</v>
      </c>
      <c r="L677">
        <v>190.362748718186</v>
      </c>
      <c r="M677">
        <v>45.324371413568898</v>
      </c>
      <c r="N677">
        <v>0.71154160717744896</v>
      </c>
      <c r="O677">
        <v>30.516726872938602</v>
      </c>
      <c r="P677">
        <v>39.220116618075799</v>
      </c>
      <c r="Q677">
        <v>0.13243088534765499</v>
      </c>
    </row>
    <row r="678" spans="1:17" hidden="1" x14ac:dyDescent="0.3">
      <c r="A678" t="s">
        <v>1493</v>
      </c>
      <c r="B678" t="s">
        <v>1494</v>
      </c>
      <c r="C678" t="str">
        <f>IFERROR(VLOOKUP(Table1[[#This Row],[Ticker]],[1]!Table1[[Symbol]:[Industry]],2,FALSE),"-")</f>
        <v>-</v>
      </c>
      <c r="D678" t="s">
        <v>46</v>
      </c>
      <c r="E678">
        <v>7057.9327267750004</v>
      </c>
      <c r="F678">
        <v>653.45000000000005</v>
      </c>
      <c r="G678">
        <v>1588.30151737352</v>
      </c>
      <c r="H678">
        <v>-84.969842367828804</v>
      </c>
      <c r="I678">
        <v>297.81033952855898</v>
      </c>
      <c r="J678">
        <v>-1.18393452716849</v>
      </c>
      <c r="K678">
        <v>600.20265838959097</v>
      </c>
      <c r="L678">
        <v>359.78992851886602</v>
      </c>
      <c r="M678">
        <v>51.112944842165298</v>
      </c>
      <c r="N678">
        <v>1.07655502392344</v>
      </c>
      <c r="O678">
        <v>15.384497666233001</v>
      </c>
      <c r="P678">
        <v>1983.0411220911601</v>
      </c>
    </row>
    <row r="679" spans="1:17" x14ac:dyDescent="0.3">
      <c r="A679" t="s">
        <v>1495</v>
      </c>
      <c r="B679" t="s">
        <v>1496</v>
      </c>
      <c r="C679" t="str">
        <f>IFERROR(VLOOKUP(Table1[[#This Row],[Ticker]],[1]!Table1[[Symbol]:[Industry]],2,FALSE),"-")</f>
        <v>-</v>
      </c>
      <c r="D679" t="s">
        <v>838</v>
      </c>
      <c r="E679">
        <v>7051.8062311829999</v>
      </c>
      <c r="F679">
        <v>238.23</v>
      </c>
      <c r="G679">
        <v>36.107696536380999</v>
      </c>
      <c r="H679">
        <v>-1.01803031262628E-2</v>
      </c>
      <c r="I679">
        <v>27.213188398143298</v>
      </c>
      <c r="J679">
        <v>-2.3883296428435199</v>
      </c>
      <c r="K679">
        <v>214.609003831016</v>
      </c>
      <c r="L679">
        <v>198.26187703145499</v>
      </c>
      <c r="M679">
        <v>83.626582317365504</v>
      </c>
      <c r="N679">
        <v>1.2560727447964599</v>
      </c>
      <c r="O679">
        <v>6.8715107249296796</v>
      </c>
      <c r="P679">
        <v>89.673566878980793</v>
      </c>
      <c r="Q679">
        <v>9.2470806000403E-2</v>
      </c>
    </row>
    <row r="680" spans="1:17" x14ac:dyDescent="0.3">
      <c r="A680" t="s">
        <v>1497</v>
      </c>
      <c r="B680" t="s">
        <v>1498</v>
      </c>
      <c r="C680" t="str">
        <f>IFERROR(VLOOKUP(Table1[[#This Row],[Ticker]],[1]!Table1[[Symbol]:[Industry]],2,FALSE),"-")</f>
        <v>-</v>
      </c>
      <c r="D680" t="s">
        <v>127</v>
      </c>
      <c r="E680">
        <v>6997.0602682399904</v>
      </c>
      <c r="F680">
        <v>644.9</v>
      </c>
      <c r="G680">
        <v>-0.69004101815103802</v>
      </c>
      <c r="H680">
        <v>-1.8652210997613501</v>
      </c>
      <c r="I680">
        <v>19.7321776638933</v>
      </c>
      <c r="J680">
        <v>-4.67136065329339</v>
      </c>
      <c r="K680">
        <v>639.944355258369</v>
      </c>
      <c r="L680">
        <v>596.17250161596701</v>
      </c>
      <c r="M680">
        <v>42.5910437582559</v>
      </c>
      <c r="N680">
        <v>0.47782126884167597</v>
      </c>
      <c r="O680">
        <v>30.508605985424101</v>
      </c>
      <c r="P680">
        <v>43.056787932564298</v>
      </c>
      <c r="Q680">
        <v>4.8194830362459001E-2</v>
      </c>
    </row>
    <row r="681" spans="1:17" x14ac:dyDescent="0.3">
      <c r="A681" t="s">
        <v>1499</v>
      </c>
      <c r="B681" t="s">
        <v>1500</v>
      </c>
      <c r="C681" t="str">
        <f>IFERROR(VLOOKUP(Table1[[#This Row],[Ticker]],[1]!Table1[[Symbol]:[Industry]],2,FALSE),"-")</f>
        <v>-</v>
      </c>
      <c r="D681" t="s">
        <v>21</v>
      </c>
      <c r="E681">
        <v>6967.7770269800003</v>
      </c>
      <c r="F681">
        <v>841.4</v>
      </c>
      <c r="G681">
        <v>53.830997291065799</v>
      </c>
      <c r="H681">
        <v>0.38023494228511701</v>
      </c>
      <c r="I681">
        <v>27.317133354354599</v>
      </c>
      <c r="J681">
        <v>0.23233009597863</v>
      </c>
      <c r="K681">
        <v>825.23020563211105</v>
      </c>
      <c r="L681">
        <v>709.969735592088</v>
      </c>
      <c r="M681">
        <v>57.394472335510102</v>
      </c>
      <c r="N681">
        <v>0.65511009762206796</v>
      </c>
      <c r="O681">
        <v>10.2567149988115</v>
      </c>
      <c r="P681">
        <v>102.746987951807</v>
      </c>
      <c r="Q681">
        <v>0.124860404726827</v>
      </c>
    </row>
    <row r="682" spans="1:17" x14ac:dyDescent="0.3">
      <c r="A682" t="s">
        <v>1501</v>
      </c>
      <c r="B682" t="s">
        <v>1502</v>
      </c>
      <c r="C682" t="str">
        <f>IFERROR(VLOOKUP(Table1[[#This Row],[Ticker]],[1]!Table1[[Symbol]:[Industry]],2,FALSE),"-")</f>
        <v>-</v>
      </c>
      <c r="D682" t="s">
        <v>372</v>
      </c>
      <c r="E682">
        <v>6962.8305146399998</v>
      </c>
      <c r="F682">
        <v>304.2</v>
      </c>
      <c r="G682">
        <v>-52.994920130357499</v>
      </c>
      <c r="H682">
        <v>0.88417517964247905</v>
      </c>
      <c r="I682">
        <v>-8.4007854066719503</v>
      </c>
      <c r="J682">
        <v>-3.1459864475949</v>
      </c>
      <c r="K682">
        <v>300.00785734337398</v>
      </c>
      <c r="L682">
        <v>315.056045407895</v>
      </c>
      <c r="M682">
        <v>55.152548054803098</v>
      </c>
      <c r="N682">
        <v>0.52615166453177797</v>
      </c>
      <c r="O682">
        <v>40.680473372781002</v>
      </c>
      <c r="P682">
        <v>17.838466008134802</v>
      </c>
      <c r="Q682">
        <v>-3.5966041733010001E-3</v>
      </c>
    </row>
    <row r="683" spans="1:17" x14ac:dyDescent="0.3">
      <c r="A683" t="s">
        <v>1503</v>
      </c>
      <c r="B683" t="s">
        <v>1504</v>
      </c>
      <c r="C683" t="str">
        <f>IFERROR(VLOOKUP(Table1[[#This Row],[Ticker]],[1]!Table1[[Symbol]:[Industry]],2,FALSE),"-")</f>
        <v>-</v>
      </c>
      <c r="D683" t="s">
        <v>383</v>
      </c>
      <c r="E683">
        <v>6952.5061863179899</v>
      </c>
      <c r="F683">
        <v>85.33</v>
      </c>
      <c r="G683">
        <v>-2.0431494140501001</v>
      </c>
      <c r="H683">
        <v>-9.3895833435415295</v>
      </c>
      <c r="I683">
        <v>8.3977976485420402</v>
      </c>
      <c r="J683">
        <v>-3.30107818331251</v>
      </c>
      <c r="K683">
        <v>84.658419676241394</v>
      </c>
      <c r="L683">
        <v>77.032918491305693</v>
      </c>
      <c r="M683">
        <v>48.020250983215199</v>
      </c>
      <c r="N683">
        <v>0.408101579338707</v>
      </c>
      <c r="O683">
        <v>15.2584085315832</v>
      </c>
      <c r="P683">
        <v>45.490196078431303</v>
      </c>
      <c r="Q683">
        <v>6.4593306386474994E-2</v>
      </c>
    </row>
    <row r="684" spans="1:17" hidden="1" x14ac:dyDescent="0.3">
      <c r="A684" t="s">
        <v>1505</v>
      </c>
      <c r="B684" t="s">
        <v>1506</v>
      </c>
      <c r="C684" t="str">
        <f>IFERROR(VLOOKUP(Table1[[#This Row],[Ticker]],[1]!Table1[[Symbol]:[Industry]],2,FALSE),"-")</f>
        <v>-</v>
      </c>
      <c r="D684" t="s">
        <v>127</v>
      </c>
      <c r="E684">
        <v>6915.8591796000001</v>
      </c>
      <c r="F684">
        <v>441.75</v>
      </c>
      <c r="G684">
        <v>-0.25211140201531601</v>
      </c>
      <c r="H684">
        <v>20.683331936338899</v>
      </c>
      <c r="I684">
        <v>10.8193284986443</v>
      </c>
      <c r="J684">
        <v>-1.2097297515869501</v>
      </c>
      <c r="M684">
        <v>75.103656607668498</v>
      </c>
      <c r="O684">
        <v>4.3350311262025896</v>
      </c>
      <c r="P684">
        <v>35.8812673023684</v>
      </c>
    </row>
    <row r="685" spans="1:17" x14ac:dyDescent="0.3">
      <c r="A685" t="s">
        <v>1507</v>
      </c>
      <c r="B685" t="s">
        <v>1508</v>
      </c>
      <c r="C685" t="str">
        <f>IFERROR(VLOOKUP(Table1[[#This Row],[Ticker]],[1]!Table1[[Symbol]:[Industry]],2,FALSE),"-")</f>
        <v>-</v>
      </c>
      <c r="D685" t="s">
        <v>464</v>
      </c>
      <c r="E685">
        <v>6913.4794619000004</v>
      </c>
      <c r="F685">
        <v>2299</v>
      </c>
      <c r="G685">
        <v>22.3467949487619</v>
      </c>
      <c r="H685">
        <v>-5.8891080611118598</v>
      </c>
      <c r="I685">
        <v>90.624020109584507</v>
      </c>
      <c r="J685">
        <v>-6.1857847511364197</v>
      </c>
      <c r="K685">
        <v>2120.9740909389102</v>
      </c>
      <c r="L685">
        <v>1683.5388228427701</v>
      </c>
      <c r="M685">
        <v>47.5901489341312</v>
      </c>
      <c r="N685">
        <v>0.57986599493026703</v>
      </c>
      <c r="O685">
        <v>8.4384515006524499</v>
      </c>
      <c r="P685">
        <v>114.508980639141</v>
      </c>
      <c r="Q685">
        <v>-8.3051842583254001E-2</v>
      </c>
    </row>
    <row r="686" spans="1:17" hidden="1" x14ac:dyDescent="0.3">
      <c r="A686" t="s">
        <v>1509</v>
      </c>
      <c r="B686" t="s">
        <v>1510</v>
      </c>
      <c r="C686" t="str">
        <f>IFERROR(VLOOKUP(Table1[[#This Row],[Ticker]],[1]!Table1[[Symbol]:[Industry]],2,FALSE),"-")</f>
        <v>-</v>
      </c>
      <c r="D686" t="s">
        <v>1511</v>
      </c>
      <c r="E686">
        <v>6892.8151695300003</v>
      </c>
      <c r="F686">
        <v>540.29999999999995</v>
      </c>
      <c r="G686">
        <v>-3.47504456403724</v>
      </c>
      <c r="H686">
        <v>-11.9453717285867</v>
      </c>
      <c r="I686">
        <v>4.2136608359222496</v>
      </c>
      <c r="J686">
        <v>-7.2270917983275504</v>
      </c>
      <c r="K686">
        <v>567.41864631255999</v>
      </c>
      <c r="L686">
        <v>546.66846331059196</v>
      </c>
      <c r="M686">
        <v>37.2972739323071</v>
      </c>
      <c r="N686">
        <v>0.87411013960402895</v>
      </c>
      <c r="O686">
        <v>22.5245234129187</v>
      </c>
      <c r="P686">
        <v>39.180834621329197</v>
      </c>
      <c r="Q686">
        <v>5.9443145696550001E-2</v>
      </c>
    </row>
    <row r="687" spans="1:17" x14ac:dyDescent="0.3">
      <c r="A687" t="s">
        <v>1512</v>
      </c>
      <c r="B687" t="s">
        <v>1513</v>
      </c>
      <c r="C687" t="str">
        <f>IFERROR(VLOOKUP(Table1[[#This Row],[Ticker]],[1]!Table1[[Symbol]:[Industry]],2,FALSE),"-")</f>
        <v>-</v>
      </c>
      <c r="D687" t="s">
        <v>1514</v>
      </c>
      <c r="E687">
        <v>6881.1736819799999</v>
      </c>
      <c r="F687">
        <v>505.3</v>
      </c>
      <c r="G687">
        <v>-18.863971579637099</v>
      </c>
      <c r="H687">
        <v>6.3038883755468698</v>
      </c>
      <c r="I687">
        <v>-13.053839180964699</v>
      </c>
      <c r="J687">
        <v>-1.1378426231163199</v>
      </c>
      <c r="K687">
        <v>482.02506903573601</v>
      </c>
      <c r="L687">
        <v>456.49110522974598</v>
      </c>
      <c r="M687">
        <v>54.192653699476999</v>
      </c>
      <c r="N687">
        <v>1.0896826967402</v>
      </c>
      <c r="O687">
        <v>14.1698001187413</v>
      </c>
      <c r="P687">
        <v>47.619047619047599</v>
      </c>
    </row>
    <row r="688" spans="1:17" x14ac:dyDescent="0.3">
      <c r="A688" t="s">
        <v>1515</v>
      </c>
      <c r="B688" t="s">
        <v>1516</v>
      </c>
      <c r="C688" t="str">
        <f>IFERROR(VLOOKUP(Table1[[#This Row],[Ticker]],[1]!Table1[[Symbol]:[Industry]],2,FALSE),"-")</f>
        <v>-</v>
      </c>
      <c r="D688" t="s">
        <v>135</v>
      </c>
      <c r="E688">
        <v>6856.4587075999998</v>
      </c>
      <c r="F688">
        <v>973.1</v>
      </c>
      <c r="G688">
        <v>16.625973311436798</v>
      </c>
      <c r="H688">
        <v>2.5952216272583901</v>
      </c>
      <c r="I688">
        <v>11.8755747004355</v>
      </c>
      <c r="J688">
        <v>0.13853546491346699</v>
      </c>
      <c r="K688">
        <v>932.96538529007205</v>
      </c>
      <c r="L688">
        <v>864.18741750921595</v>
      </c>
      <c r="M688">
        <v>54.373502387992502</v>
      </c>
      <c r="N688">
        <v>1.3462309745558501</v>
      </c>
      <c r="O688">
        <v>5.8370157229472799</v>
      </c>
      <c r="P688">
        <v>57.957957957957902</v>
      </c>
      <c r="Q688">
        <v>4.2317575604343002E-2</v>
      </c>
    </row>
    <row r="689" spans="1:17" x14ac:dyDescent="0.3">
      <c r="A689" t="s">
        <v>1517</v>
      </c>
      <c r="B689" t="s">
        <v>1518</v>
      </c>
      <c r="C689" t="str">
        <f>IFERROR(VLOOKUP(Table1[[#This Row],[Ticker]],[1]!Table1[[Symbol]:[Industry]],2,FALSE),"-")</f>
        <v>-</v>
      </c>
      <c r="D689" t="s">
        <v>464</v>
      </c>
      <c r="E689">
        <v>6832.4065209199998</v>
      </c>
      <c r="F689">
        <v>1265.05</v>
      </c>
      <c r="G689">
        <v>-33.699980845846603</v>
      </c>
      <c r="H689">
        <v>5.2569530385228997</v>
      </c>
      <c r="I689">
        <v>7.6171380730405502</v>
      </c>
      <c r="J689">
        <v>4.7888778260995597</v>
      </c>
      <c r="K689">
        <v>1136.45205098523</v>
      </c>
      <c r="L689">
        <v>1125.0153388368601</v>
      </c>
      <c r="M689">
        <v>80.264523936882298</v>
      </c>
      <c r="N689">
        <v>0.95499110203792104</v>
      </c>
      <c r="O689">
        <v>10.588514287972799</v>
      </c>
      <c r="P689">
        <v>35.5459123540126</v>
      </c>
      <c r="Q689">
        <v>-3.9179865555172E-2</v>
      </c>
    </row>
    <row r="690" spans="1:17" x14ac:dyDescent="0.3">
      <c r="A690" t="s">
        <v>1519</v>
      </c>
      <c r="B690" t="s">
        <v>1520</v>
      </c>
      <c r="C690" t="str">
        <f>IFERROR(VLOOKUP(Table1[[#This Row],[Ticker]],[1]!Table1[[Symbol]:[Industry]],2,FALSE),"-")</f>
        <v>-</v>
      </c>
      <c r="D690" t="s">
        <v>400</v>
      </c>
      <c r="E690">
        <v>6819.0674028499998</v>
      </c>
      <c r="F690">
        <v>219.5</v>
      </c>
      <c r="G690">
        <v>104.590779981794</v>
      </c>
      <c r="H690">
        <v>0.52121890733033704</v>
      </c>
      <c r="I690">
        <v>21.236106106253398</v>
      </c>
      <c r="J690">
        <v>0.87309670828561803</v>
      </c>
      <c r="K690">
        <v>208.76109647281501</v>
      </c>
      <c r="L690">
        <v>177.91117621325901</v>
      </c>
      <c r="M690">
        <v>71.221426464819203</v>
      </c>
      <c r="N690">
        <v>1.33636753677843</v>
      </c>
      <c r="O690">
        <v>1.20273348519361</v>
      </c>
      <c r="P690">
        <v>207.85413744740501</v>
      </c>
      <c r="Q690">
        <v>0.112711979147535</v>
      </c>
    </row>
    <row r="691" spans="1:17" x14ac:dyDescent="0.3">
      <c r="A691" t="s">
        <v>1521</v>
      </c>
      <c r="B691" t="s">
        <v>1522</v>
      </c>
      <c r="C691" t="str">
        <f>IFERROR(VLOOKUP(Table1[[#This Row],[Ticker]],[1]!Table1[[Symbol]:[Industry]],2,FALSE),"-")</f>
        <v>-</v>
      </c>
      <c r="D691" t="s">
        <v>135</v>
      </c>
      <c r="E691">
        <v>6806.0542857999999</v>
      </c>
      <c r="F691">
        <v>816.2</v>
      </c>
      <c r="G691">
        <v>64.874403509469204</v>
      </c>
      <c r="H691">
        <v>-11.8618870255226</v>
      </c>
      <c r="I691">
        <v>3.1582929087471099</v>
      </c>
      <c r="J691">
        <v>-1.2179929818247199</v>
      </c>
      <c r="K691">
        <v>868.09358410811001</v>
      </c>
      <c r="L691">
        <v>764.17184516873897</v>
      </c>
      <c r="M691">
        <v>40.122009504722698</v>
      </c>
      <c r="N691">
        <v>0.69760415809133303</v>
      </c>
      <c r="O691">
        <v>35.996079392305802</v>
      </c>
      <c r="P691">
        <v>125.59425096738499</v>
      </c>
      <c r="Q691">
        <v>0.13940330736755999</v>
      </c>
    </row>
    <row r="692" spans="1:17" x14ac:dyDescent="0.3">
      <c r="A692" t="s">
        <v>1523</v>
      </c>
      <c r="B692" t="s">
        <v>1524</v>
      </c>
      <c r="C692" t="str">
        <f>IFERROR(VLOOKUP(Table1[[#This Row],[Ticker]],[1]!Table1[[Symbol]:[Industry]],2,FALSE),"-")</f>
        <v>-</v>
      </c>
      <c r="D692" t="s">
        <v>161</v>
      </c>
      <c r="E692">
        <v>6798.1159500000003</v>
      </c>
      <c r="F692">
        <v>982</v>
      </c>
      <c r="G692">
        <v>70.5914067134227</v>
      </c>
      <c r="H692">
        <v>-7.4214396018945497</v>
      </c>
      <c r="I692">
        <v>63.3740271070345</v>
      </c>
      <c r="J692">
        <v>-9.66852099237218</v>
      </c>
      <c r="K692">
        <v>955.82444224417395</v>
      </c>
      <c r="L692">
        <v>766.83895239543006</v>
      </c>
      <c r="M692">
        <v>44.064429295049599</v>
      </c>
      <c r="N692">
        <v>0.89665840874414904</v>
      </c>
      <c r="O692">
        <v>10.183299389002</v>
      </c>
      <c r="P692">
        <v>124.662548615877</v>
      </c>
      <c r="Q692">
        <v>2.8827976765403E-2</v>
      </c>
    </row>
    <row r="693" spans="1:17" hidden="1" x14ac:dyDescent="0.3">
      <c r="A693" t="s">
        <v>1525</v>
      </c>
      <c r="B693" t="s">
        <v>1526</v>
      </c>
      <c r="C693" t="str">
        <f>IFERROR(VLOOKUP(Table1[[#This Row],[Ticker]],[1]!Table1[[Symbol]:[Industry]],2,FALSE),"-")</f>
        <v>-</v>
      </c>
      <c r="D693" t="s">
        <v>261</v>
      </c>
      <c r="E693">
        <v>6796.8900089600002</v>
      </c>
      <c r="F693">
        <v>2495.8000000000002</v>
      </c>
      <c r="G693">
        <v>-15.9604053320344</v>
      </c>
      <c r="H693">
        <v>3.5632081155704101</v>
      </c>
      <c r="I693">
        <v>21.393690872361301</v>
      </c>
      <c r="J693">
        <v>-3.2029902179776899</v>
      </c>
      <c r="K693">
        <v>2416.11053001865</v>
      </c>
      <c r="L693">
        <v>2279.2657365110899</v>
      </c>
      <c r="M693">
        <v>57.213920338483298</v>
      </c>
      <c r="N693">
        <v>0.92153426696123597</v>
      </c>
      <c r="O693">
        <v>10.8702620402275</v>
      </c>
      <c r="P693">
        <v>45.104651162790702</v>
      </c>
      <c r="Q693">
        <v>0.10034694834412899</v>
      </c>
    </row>
    <row r="694" spans="1:17" hidden="1" x14ac:dyDescent="0.3">
      <c r="A694" t="s">
        <v>1527</v>
      </c>
      <c r="B694" t="s">
        <v>1528</v>
      </c>
      <c r="C694" t="str">
        <f>IFERROR(VLOOKUP(Table1[[#This Row],[Ticker]],[1]!Table1[[Symbol]:[Industry]],2,FALSE),"-")</f>
        <v>-</v>
      </c>
      <c r="D694" t="s">
        <v>1058</v>
      </c>
      <c r="E694">
        <v>6746.8437323999997</v>
      </c>
      <c r="F694">
        <v>131.5</v>
      </c>
      <c r="G694">
        <v>-16.574031790236599</v>
      </c>
      <c r="H694">
        <v>-3.8898590534946602</v>
      </c>
      <c r="I694">
        <v>-9.6378946426727694</v>
      </c>
      <c r="K694">
        <v>122.72808788381801</v>
      </c>
      <c r="M694">
        <v>1.05563603616817</v>
      </c>
      <c r="N694">
        <v>1</v>
      </c>
      <c r="O694">
        <v>0.65399239543726395</v>
      </c>
      <c r="P694">
        <v>10.970464135021</v>
      </c>
    </row>
    <row r="695" spans="1:17" x14ac:dyDescent="0.3">
      <c r="A695" t="s">
        <v>1529</v>
      </c>
      <c r="B695" t="s">
        <v>1530</v>
      </c>
      <c r="C695" t="str">
        <f>IFERROR(VLOOKUP(Table1[[#This Row],[Ticker]],[1]!Table1[[Symbol]:[Industry]],2,FALSE),"-")</f>
        <v>-</v>
      </c>
      <c r="D695" t="s">
        <v>417</v>
      </c>
      <c r="E695">
        <v>6737.9540501760002</v>
      </c>
      <c r="F695">
        <v>68.56</v>
      </c>
      <c r="G695">
        <v>-24.713479198569299</v>
      </c>
      <c r="H695">
        <v>5.5524297418894397</v>
      </c>
      <c r="I695">
        <v>-16.050345139687501</v>
      </c>
      <c r="J695">
        <v>-3.3590336770068299</v>
      </c>
      <c r="K695">
        <v>66.363001248244103</v>
      </c>
      <c r="L695">
        <v>68.811273229840495</v>
      </c>
      <c r="M695">
        <v>52.510774792301902</v>
      </c>
      <c r="N695">
        <v>0.92683411605019494</v>
      </c>
      <c r="O695">
        <v>42.940490081680203</v>
      </c>
      <c r="P695">
        <v>16.9367218147705</v>
      </c>
      <c r="Q695">
        <v>3.7122458350252997E-2</v>
      </c>
    </row>
    <row r="696" spans="1:17" x14ac:dyDescent="0.3">
      <c r="A696" t="s">
        <v>1531</v>
      </c>
      <c r="B696" t="s">
        <v>1532</v>
      </c>
      <c r="C696" t="str">
        <f>IFERROR(VLOOKUP(Table1[[#This Row],[Ticker]],[1]!Table1[[Symbol]:[Industry]],2,FALSE),"-")</f>
        <v>-</v>
      </c>
      <c r="D696" t="s">
        <v>282</v>
      </c>
      <c r="E696">
        <v>6719.1535004549996</v>
      </c>
      <c r="F696">
        <v>1364.55</v>
      </c>
      <c r="G696">
        <v>119.325367559746</v>
      </c>
      <c r="H696">
        <v>-2.5983397212820298</v>
      </c>
      <c r="I696">
        <v>41.530901162857802</v>
      </c>
      <c r="J696">
        <v>-6.6327491337081197</v>
      </c>
      <c r="K696">
        <v>1289.80149855178</v>
      </c>
      <c r="L696">
        <v>1030.23739450121</v>
      </c>
      <c r="M696">
        <v>46.553127141197002</v>
      </c>
      <c r="N696">
        <v>0.75799115713554999</v>
      </c>
      <c r="O696">
        <v>10.9193507016965</v>
      </c>
      <c r="P696">
        <v>161.383009290297</v>
      </c>
      <c r="Q696">
        <v>8.3824432195185997E-2</v>
      </c>
    </row>
    <row r="697" spans="1:17" hidden="1" x14ac:dyDescent="0.3">
      <c r="A697" t="s">
        <v>1533</v>
      </c>
      <c r="B697" t="s">
        <v>1534</v>
      </c>
      <c r="C697" t="str">
        <f>IFERROR(VLOOKUP(Table1[[#This Row],[Ticker]],[1]!Table1[[Symbol]:[Industry]],2,FALSE),"-")</f>
        <v>-</v>
      </c>
      <c r="D697" t="s">
        <v>46</v>
      </c>
      <c r="E697">
        <v>6702.532026975</v>
      </c>
      <c r="F697">
        <v>384.75</v>
      </c>
      <c r="G697">
        <v>-26.8574388476788</v>
      </c>
      <c r="H697">
        <v>-7.4548889959774796</v>
      </c>
      <c r="I697">
        <v>-15.7859989470192</v>
      </c>
      <c r="J697">
        <v>-4.0888689956190198</v>
      </c>
      <c r="M697">
        <v>51.948200970831998</v>
      </c>
      <c r="O697">
        <v>10.4093567251462</v>
      </c>
      <c r="P697">
        <v>4.5800489263386703</v>
      </c>
    </row>
    <row r="698" spans="1:17" x14ac:dyDescent="0.3">
      <c r="A698" t="s">
        <v>1535</v>
      </c>
      <c r="B698" t="s">
        <v>1536</v>
      </c>
      <c r="C698" t="str">
        <f>IFERROR(VLOOKUP(Table1[[#This Row],[Ticker]],[1]!Table1[[Symbol]:[Industry]],2,FALSE),"-")</f>
        <v>-</v>
      </c>
      <c r="D698" t="s">
        <v>282</v>
      </c>
      <c r="E698">
        <v>6646.33969626</v>
      </c>
      <c r="F698">
        <v>694.1</v>
      </c>
      <c r="G698">
        <v>-16.972941078242201</v>
      </c>
      <c r="H698">
        <v>2.3980446737813899</v>
      </c>
      <c r="I698">
        <v>37.7514131688242</v>
      </c>
      <c r="J698">
        <v>-2.7906931498452199</v>
      </c>
      <c r="K698">
        <v>627.49992440684605</v>
      </c>
      <c r="L698">
        <v>565.07596848988896</v>
      </c>
      <c r="M698">
        <v>63.838660417902403</v>
      </c>
      <c r="N698">
        <v>0.50916274194451505</v>
      </c>
      <c r="O698">
        <v>4.7111367238149997</v>
      </c>
      <c r="P698">
        <v>59.581561098976898</v>
      </c>
      <c r="Q698">
        <v>6.3109911123605006E-2</v>
      </c>
    </row>
    <row r="699" spans="1:17" hidden="1" x14ac:dyDescent="0.3">
      <c r="A699" t="s">
        <v>1537</v>
      </c>
      <c r="B699" t="s">
        <v>1538</v>
      </c>
      <c r="C699" t="str">
        <f>IFERROR(VLOOKUP(Table1[[#This Row],[Ticker]],[1]!Table1[[Symbol]:[Industry]],2,FALSE),"-")</f>
        <v>-</v>
      </c>
      <c r="D699" t="s">
        <v>1371</v>
      </c>
      <c r="E699">
        <v>6636.6662775300001</v>
      </c>
      <c r="F699">
        <v>1408.01</v>
      </c>
      <c r="G699">
        <v>-17.937620428019098</v>
      </c>
      <c r="H699">
        <v>-5.0515282083862401</v>
      </c>
      <c r="I699">
        <v>-10.782983417483401</v>
      </c>
      <c r="J699">
        <v>-2.1004750881360401</v>
      </c>
      <c r="K699">
        <v>1394.26822197308</v>
      </c>
      <c r="L699">
        <v>1360.20343463415</v>
      </c>
      <c r="M699">
        <v>77.088001342421407</v>
      </c>
      <c r="N699">
        <v>1.2613597127027101</v>
      </c>
      <c r="O699">
        <v>2.92185424819426</v>
      </c>
      <c r="P699">
        <v>11.8933524059284</v>
      </c>
      <c r="Q699">
        <v>-5.5078309021881003E-2</v>
      </c>
    </row>
    <row r="700" spans="1:17" x14ac:dyDescent="0.3">
      <c r="A700" t="s">
        <v>1539</v>
      </c>
      <c r="B700" t="s">
        <v>1540</v>
      </c>
      <c r="C700" t="str">
        <f>IFERROR(VLOOKUP(Table1[[#This Row],[Ticker]],[1]!Table1[[Symbol]:[Industry]],2,FALSE),"-")</f>
        <v>-</v>
      </c>
      <c r="D700" t="s">
        <v>24</v>
      </c>
      <c r="E700">
        <v>6627.0029811750001</v>
      </c>
      <c r="F700">
        <v>25.33</v>
      </c>
      <c r="G700">
        <v>-9.0015066013334604</v>
      </c>
      <c r="H700">
        <v>-5.00351228129579</v>
      </c>
      <c r="I700">
        <v>-18.7736309228865</v>
      </c>
      <c r="J700">
        <v>-3.64995524241828</v>
      </c>
      <c r="K700">
        <v>25.875127834560502</v>
      </c>
      <c r="L700">
        <v>26.015976596980199</v>
      </c>
      <c r="M700">
        <v>54.224802520054503</v>
      </c>
      <c r="N700">
        <v>0.47766363408059398</v>
      </c>
      <c r="O700">
        <v>45.604915386440702</v>
      </c>
      <c r="P700">
        <v>23.930869863375001</v>
      </c>
      <c r="Q700">
        <v>9.9257436880206995E-2</v>
      </c>
    </row>
    <row r="701" spans="1:17" x14ac:dyDescent="0.3">
      <c r="A701" t="s">
        <v>1541</v>
      </c>
      <c r="B701" t="s">
        <v>1542</v>
      </c>
      <c r="C701" t="str">
        <f>IFERROR(VLOOKUP(Table1[[#This Row],[Ticker]],[1]!Table1[[Symbol]:[Industry]],2,FALSE),"-")</f>
        <v>-</v>
      </c>
      <c r="D701" t="s">
        <v>1543</v>
      </c>
      <c r="E701">
        <v>6572.5779782500003</v>
      </c>
      <c r="F701">
        <v>503.5</v>
      </c>
      <c r="G701">
        <v>-10.3264840339916</v>
      </c>
      <c r="H701">
        <v>-4.2944938508739297</v>
      </c>
      <c r="I701">
        <v>-11.336574663702001</v>
      </c>
      <c r="J701">
        <v>-1.0013275450515999</v>
      </c>
      <c r="K701">
        <v>510.35563143218701</v>
      </c>
      <c r="L701">
        <v>504.801915374305</v>
      </c>
      <c r="M701">
        <v>44.831654681321503</v>
      </c>
      <c r="N701">
        <v>0.33813293916154202</v>
      </c>
      <c r="O701">
        <v>32.939424031777499</v>
      </c>
      <c r="P701">
        <v>28.7559135660401</v>
      </c>
      <c r="Q701">
        <v>4.3316018641942997E-2</v>
      </c>
    </row>
    <row r="702" spans="1:17" x14ac:dyDescent="0.3">
      <c r="A702" t="s">
        <v>1544</v>
      </c>
      <c r="B702" t="s">
        <v>1545</v>
      </c>
      <c r="C702" t="str">
        <f>IFERROR(VLOOKUP(Table1[[#This Row],[Ticker]],[1]!Table1[[Symbol]:[Industry]],2,FALSE),"-")</f>
        <v>-</v>
      </c>
      <c r="D702" t="s">
        <v>464</v>
      </c>
      <c r="E702">
        <v>6572.0470604800003</v>
      </c>
      <c r="F702">
        <v>920.35</v>
      </c>
      <c r="G702">
        <v>-9.6334867021978994</v>
      </c>
      <c r="H702">
        <v>-3.5124209043770298</v>
      </c>
      <c r="I702">
        <v>13.2806106941457</v>
      </c>
      <c r="J702">
        <v>-4.9268875790233801</v>
      </c>
      <c r="K702">
        <v>922.59187956866595</v>
      </c>
      <c r="L702">
        <v>849.88042709945501</v>
      </c>
      <c r="M702">
        <v>48.029067843132303</v>
      </c>
      <c r="N702">
        <v>0.292305642633096</v>
      </c>
      <c r="O702">
        <v>22.562068778182201</v>
      </c>
      <c r="P702">
        <v>34.025047327799598</v>
      </c>
      <c r="Q702">
        <v>0.15250608548418701</v>
      </c>
    </row>
    <row r="703" spans="1:17" x14ac:dyDescent="0.3">
      <c r="A703" t="s">
        <v>1546</v>
      </c>
      <c r="B703" t="s">
        <v>1547</v>
      </c>
      <c r="C703" t="str">
        <f>IFERROR(VLOOKUP(Table1[[#This Row],[Ticker]],[1]!Table1[[Symbol]:[Industry]],2,FALSE),"-")</f>
        <v>-</v>
      </c>
      <c r="D703" t="s">
        <v>166</v>
      </c>
      <c r="E703">
        <v>6568.5144480600002</v>
      </c>
      <c r="F703">
        <v>420.6</v>
      </c>
      <c r="G703">
        <v>37.126461388250299</v>
      </c>
      <c r="H703">
        <v>-4.3136005590078899</v>
      </c>
      <c r="I703">
        <v>43.597986505954701</v>
      </c>
      <c r="J703">
        <v>-7.0110364098235696</v>
      </c>
      <c r="K703">
        <v>405.41987753130297</v>
      </c>
      <c r="L703">
        <v>339.559155778356</v>
      </c>
      <c r="M703">
        <v>50.579594254954401</v>
      </c>
      <c r="N703">
        <v>0.60413696448175902</v>
      </c>
      <c r="O703">
        <v>7.2277698525915204</v>
      </c>
      <c r="P703">
        <v>86.065029860650299</v>
      </c>
      <c r="Q703">
        <v>0.18818524276721099</v>
      </c>
    </row>
    <row r="704" spans="1:17" hidden="1" x14ac:dyDescent="0.3">
      <c r="A704" t="s">
        <v>1548</v>
      </c>
      <c r="B704" t="s">
        <v>1549</v>
      </c>
      <c r="C704" t="str">
        <f>IFERROR(VLOOKUP(Table1[[#This Row],[Ticker]],[1]!Table1[[Symbol]:[Industry]],2,FALSE),"-")</f>
        <v>-</v>
      </c>
      <c r="D704" t="s">
        <v>81</v>
      </c>
      <c r="E704">
        <v>6555.6792790559903</v>
      </c>
      <c r="F704">
        <v>140.86000000000001</v>
      </c>
      <c r="G704">
        <v>397.30281375779498</v>
      </c>
      <c r="H704">
        <v>37.694884004277398</v>
      </c>
      <c r="I704">
        <v>125.72343209393701</v>
      </c>
      <c r="J704">
        <v>4.5652270700702102</v>
      </c>
      <c r="K704">
        <v>98.514899631567005</v>
      </c>
      <c r="L704">
        <v>67.327548181572595</v>
      </c>
      <c r="M704">
        <v>85.134873176650899</v>
      </c>
      <c r="N704">
        <v>1.27189526379625</v>
      </c>
      <c r="O704">
        <v>0</v>
      </c>
      <c r="P704">
        <v>453.47740667976399</v>
      </c>
      <c r="Q704">
        <v>0.13005634339303801</v>
      </c>
    </row>
    <row r="705" spans="1:17" hidden="1" x14ac:dyDescent="0.3">
      <c r="A705" t="s">
        <v>1550</v>
      </c>
      <c r="B705" t="s">
        <v>1551</v>
      </c>
      <c r="C705" t="str">
        <f>IFERROR(VLOOKUP(Table1[[#This Row],[Ticker]],[1]!Table1[[Symbol]:[Industry]],2,FALSE),"-")</f>
        <v>-</v>
      </c>
      <c r="D705" t="s">
        <v>1552</v>
      </c>
      <c r="E705">
        <v>6523.2166349999998</v>
      </c>
      <c r="F705">
        <v>507</v>
      </c>
      <c r="G705">
        <v>92.538530634823701</v>
      </c>
      <c r="H705">
        <v>12.770248281031201</v>
      </c>
      <c r="I705">
        <v>38.5446131734899</v>
      </c>
      <c r="J705">
        <v>-13.1366136742768</v>
      </c>
      <c r="K705">
        <v>468.82815516068399</v>
      </c>
      <c r="L705">
        <v>383.98272407353699</v>
      </c>
      <c r="M705">
        <v>51.590580705439002</v>
      </c>
      <c r="N705">
        <v>1.1900477111089001</v>
      </c>
      <c r="O705">
        <v>13.4023668639053</v>
      </c>
      <c r="P705">
        <v>135.266821345707</v>
      </c>
      <c r="Q705">
        <v>0.16328448167036599</v>
      </c>
    </row>
    <row r="706" spans="1:17" hidden="1" x14ac:dyDescent="0.3">
      <c r="A706" t="s">
        <v>1553</v>
      </c>
      <c r="B706" t="s">
        <v>1554</v>
      </c>
      <c r="C706" t="str">
        <f>IFERROR(VLOOKUP(Table1[[#This Row],[Ticker]],[1]!Table1[[Symbol]:[Industry]],2,FALSE),"-")</f>
        <v>-</v>
      </c>
      <c r="D706" t="s">
        <v>118</v>
      </c>
      <c r="E706">
        <v>6506.6207168699902</v>
      </c>
      <c r="F706">
        <v>567.9</v>
      </c>
      <c r="G706">
        <v>-21.812423772456199</v>
      </c>
      <c r="H706">
        <v>-3.8201136580450301</v>
      </c>
      <c r="I706">
        <v>3.8251857160685101</v>
      </c>
      <c r="J706">
        <v>-3.0707099722353299</v>
      </c>
      <c r="K706">
        <v>564.57785248583696</v>
      </c>
      <c r="L706">
        <v>541.21118452486201</v>
      </c>
      <c r="M706">
        <v>44.070363973565499</v>
      </c>
      <c r="N706">
        <v>0.56908202771671901</v>
      </c>
      <c r="O706">
        <v>10.926219404824799</v>
      </c>
      <c r="P706">
        <v>21.605995717344701</v>
      </c>
      <c r="Q706">
        <v>2.6767768956242999E-2</v>
      </c>
    </row>
    <row r="707" spans="1:17" hidden="1" x14ac:dyDescent="0.3">
      <c r="A707" t="s">
        <v>1555</v>
      </c>
      <c r="B707" t="s">
        <v>1556</v>
      </c>
      <c r="C707" t="str">
        <f>IFERROR(VLOOKUP(Table1[[#This Row],[Ticker]],[1]!Table1[[Symbol]:[Industry]],2,FALSE),"-")</f>
        <v>-</v>
      </c>
      <c r="D707" t="s">
        <v>1371</v>
      </c>
      <c r="E707">
        <v>6496.9056107910001</v>
      </c>
      <c r="F707">
        <v>1183.3800000000001</v>
      </c>
      <c r="G707">
        <v>-17.073628709739101</v>
      </c>
      <c r="H707">
        <v>-4.1485645423791802</v>
      </c>
      <c r="I707">
        <v>-10.638494397210501</v>
      </c>
      <c r="J707">
        <v>-1.6051337452715999</v>
      </c>
      <c r="K707">
        <v>1168.9891038989699</v>
      </c>
      <c r="L707">
        <v>1139.7055910954</v>
      </c>
      <c r="M707">
        <v>63.340787818078198</v>
      </c>
      <c r="N707">
        <v>0.68531986274107004</v>
      </c>
      <c r="O707">
        <v>11.999526779225601</v>
      </c>
      <c r="P707">
        <v>36.678948037098202</v>
      </c>
    </row>
    <row r="708" spans="1:17" x14ac:dyDescent="0.3">
      <c r="A708" t="s">
        <v>1557</v>
      </c>
      <c r="B708" t="s">
        <v>1558</v>
      </c>
      <c r="C708" t="str">
        <f>IFERROR(VLOOKUP(Table1[[#This Row],[Ticker]],[1]!Table1[[Symbol]:[Industry]],2,FALSE),"-")</f>
        <v>-</v>
      </c>
      <c r="D708" t="s">
        <v>673</v>
      </c>
      <c r="E708">
        <v>6414.8757686400004</v>
      </c>
      <c r="F708">
        <v>131.52000000000001</v>
      </c>
      <c r="G708">
        <v>-46.558689264553102</v>
      </c>
      <c r="H708">
        <v>-10.7080663285639</v>
      </c>
      <c r="I708">
        <v>-2.6661292920972102</v>
      </c>
      <c r="J708">
        <v>-3.57195507422384</v>
      </c>
      <c r="K708">
        <v>134.93156574385</v>
      </c>
      <c r="L708">
        <v>138.32879582496901</v>
      </c>
      <c r="M708">
        <v>50.380167096240797</v>
      </c>
      <c r="N708">
        <v>0.484438612169108</v>
      </c>
      <c r="O708">
        <v>30.398418491484101</v>
      </c>
      <c r="P708">
        <v>20.109589041095798</v>
      </c>
      <c r="Q708">
        <v>-9.9134097508923005E-2</v>
      </c>
    </row>
    <row r="709" spans="1:17" x14ac:dyDescent="0.3">
      <c r="A709" t="s">
        <v>1559</v>
      </c>
      <c r="B709" t="s">
        <v>1560</v>
      </c>
      <c r="C709" t="str">
        <f>IFERROR(VLOOKUP(Table1[[#This Row],[Ticker]],[1]!Table1[[Symbol]:[Industry]],2,FALSE),"-")</f>
        <v>-</v>
      </c>
      <c r="D709" t="s">
        <v>383</v>
      </c>
      <c r="E709">
        <v>6406.7775810499998</v>
      </c>
      <c r="F709">
        <v>329.45</v>
      </c>
      <c r="G709">
        <v>17.273466146603699</v>
      </c>
      <c r="H709">
        <v>-12.2228307362547</v>
      </c>
      <c r="I709">
        <v>21.631193313061701</v>
      </c>
      <c r="J709">
        <v>-5.9143149833624999</v>
      </c>
      <c r="K709">
        <v>334.09966699809098</v>
      </c>
      <c r="L709">
        <v>292.12863364857998</v>
      </c>
      <c r="M709">
        <v>31.743427651456098</v>
      </c>
      <c r="N709">
        <v>0.36864165394312298</v>
      </c>
      <c r="O709">
        <v>13.2797086052511</v>
      </c>
      <c r="P709">
        <v>60.628961482203799</v>
      </c>
      <c r="Q709">
        <v>-1.3002041876324E-2</v>
      </c>
    </row>
    <row r="710" spans="1:17" x14ac:dyDescent="0.3">
      <c r="A710" t="s">
        <v>1561</v>
      </c>
      <c r="B710" t="s">
        <v>1562</v>
      </c>
      <c r="C710" t="str">
        <f>IFERROR(VLOOKUP(Table1[[#This Row],[Ticker]],[1]!Table1[[Symbol]:[Industry]],2,FALSE),"-")</f>
        <v>-</v>
      </c>
      <c r="D710" t="s">
        <v>261</v>
      </c>
      <c r="E710">
        <v>6406.6292061199902</v>
      </c>
      <c r="F710">
        <v>1425.05</v>
      </c>
      <c r="G710">
        <v>-44.462059040879097</v>
      </c>
      <c r="H710">
        <v>1.40157781152711</v>
      </c>
      <c r="I710">
        <v>-3.1308457257103899</v>
      </c>
      <c r="J710">
        <v>-0.84204312820564897</v>
      </c>
      <c r="K710">
        <v>1378.8901852917199</v>
      </c>
      <c r="L710">
        <v>1414.3236439812499</v>
      </c>
      <c r="M710">
        <v>66.544730698085402</v>
      </c>
      <c r="N710">
        <v>0.73709980477388704</v>
      </c>
      <c r="O710">
        <v>33.184800533314601</v>
      </c>
      <c r="P710">
        <v>24.665383605983699</v>
      </c>
      <c r="Q710">
        <v>-4.3739615229982001E-2</v>
      </c>
    </row>
    <row r="711" spans="1:17" x14ac:dyDescent="0.3">
      <c r="A711" t="s">
        <v>1563</v>
      </c>
      <c r="B711" t="s">
        <v>1564</v>
      </c>
      <c r="C711" t="str">
        <f>IFERROR(VLOOKUP(Table1[[#This Row],[Ticker]],[1]!Table1[[Symbol]:[Industry]],2,FALSE),"-")</f>
        <v>-</v>
      </c>
      <c r="D711" t="s">
        <v>438</v>
      </c>
      <c r="E711">
        <v>6404.8033064699903</v>
      </c>
      <c r="F711">
        <v>579.29999999999995</v>
      </c>
      <c r="G711">
        <v>-49.264736805958201</v>
      </c>
      <c r="H711">
        <v>-8.8866528565572107</v>
      </c>
      <c r="I711">
        <v>-6.00821266203259</v>
      </c>
      <c r="J711">
        <v>-1.1195952166510199</v>
      </c>
      <c r="K711">
        <v>608.17319405026296</v>
      </c>
      <c r="L711">
        <v>633.81580448298098</v>
      </c>
      <c r="M711">
        <v>51.940561818510098</v>
      </c>
      <c r="N711">
        <v>1.40502613737958</v>
      </c>
      <c r="O711">
        <v>33.954773001898801</v>
      </c>
      <c r="P711">
        <v>11.1153735494389</v>
      </c>
      <c r="Q711">
        <v>-7.4187932072122001E-2</v>
      </c>
    </row>
    <row r="712" spans="1:17" x14ac:dyDescent="0.3">
      <c r="A712" t="s">
        <v>1565</v>
      </c>
      <c r="B712" t="s">
        <v>1566</v>
      </c>
      <c r="C712" t="str">
        <f>IFERROR(VLOOKUP(Table1[[#This Row],[Ticker]],[1]!Table1[[Symbol]:[Industry]],2,FALSE),"-")</f>
        <v>-</v>
      </c>
      <c r="D712" t="s">
        <v>543</v>
      </c>
      <c r="E712">
        <v>6388.8606586249998</v>
      </c>
      <c r="F712">
        <v>297.95</v>
      </c>
      <c r="G712">
        <v>-14.0758025133585</v>
      </c>
      <c r="H712">
        <v>-9.6708740909722396E-2</v>
      </c>
      <c r="I712">
        <v>-23.676492750064298</v>
      </c>
      <c r="J712">
        <v>-4.0095999025364604</v>
      </c>
      <c r="K712">
        <v>297.81830001695403</v>
      </c>
      <c r="L712">
        <v>311.26905714398902</v>
      </c>
      <c r="M712">
        <v>60.2832674224192</v>
      </c>
      <c r="N712">
        <v>0.701835871122793</v>
      </c>
      <c r="O712">
        <v>36.022822621245098</v>
      </c>
      <c r="P712">
        <v>17.049695541150999</v>
      </c>
      <c r="Q712">
        <v>0.104877392224706</v>
      </c>
    </row>
    <row r="713" spans="1:17" hidden="1" x14ac:dyDescent="0.3">
      <c r="A713" t="s">
        <v>1567</v>
      </c>
      <c r="B713" t="s">
        <v>1568</v>
      </c>
      <c r="C713" t="str">
        <f>IFERROR(VLOOKUP(Table1[[#This Row],[Ticker]],[1]!Table1[[Symbol]:[Industry]],2,FALSE),"-")</f>
        <v>-</v>
      </c>
      <c r="D713" t="s">
        <v>553</v>
      </c>
      <c r="E713">
        <v>6375.8037360150001</v>
      </c>
      <c r="F713">
        <v>6628.15</v>
      </c>
      <c r="G713">
        <v>-9.4149115613654502</v>
      </c>
      <c r="H713">
        <v>8.3242683401320203</v>
      </c>
      <c r="I713">
        <v>7.2692846317769204</v>
      </c>
      <c r="J713">
        <v>1.7034075475209101</v>
      </c>
      <c r="K713">
        <v>5981.5088261500396</v>
      </c>
      <c r="L713">
        <v>5658.98416745952</v>
      </c>
      <c r="M713">
        <v>83.159120915608398</v>
      </c>
      <c r="N713">
        <v>1.00405245767504</v>
      </c>
      <c r="O713">
        <v>1.21979737935924</v>
      </c>
      <c r="P713">
        <v>33.004575189629499</v>
      </c>
      <c r="Q713">
        <v>7.5595593548114001E-2</v>
      </c>
    </row>
    <row r="714" spans="1:17" x14ac:dyDescent="0.3">
      <c r="A714" t="s">
        <v>1569</v>
      </c>
      <c r="B714" t="s">
        <v>1570</v>
      </c>
      <c r="C714" t="str">
        <f>IFERROR(VLOOKUP(Table1[[#This Row],[Ticker]],[1]!Table1[[Symbol]:[Industry]],2,FALSE),"-")</f>
        <v>-</v>
      </c>
      <c r="D714" t="s">
        <v>979</v>
      </c>
      <c r="E714">
        <v>6350.7539583600001</v>
      </c>
      <c r="F714">
        <v>138.46</v>
      </c>
      <c r="G714">
        <v>-26.836176687379201</v>
      </c>
      <c r="H714">
        <v>3.9646800530638102</v>
      </c>
      <c r="I714">
        <v>-38.678538229320502</v>
      </c>
      <c r="J714">
        <v>-5.3652365235694699</v>
      </c>
      <c r="K714">
        <v>140.03401298039299</v>
      </c>
      <c r="L714">
        <v>151.17137451104301</v>
      </c>
      <c r="M714">
        <v>39.423422699630798</v>
      </c>
      <c r="N714">
        <v>1.1766057731386499</v>
      </c>
      <c r="O714">
        <v>52.101690018777902</v>
      </c>
      <c r="P714">
        <v>10.768000000000001</v>
      </c>
      <c r="Q714">
        <v>3.6901317031134001E-2</v>
      </c>
    </row>
    <row r="715" spans="1:17" x14ac:dyDescent="0.3">
      <c r="A715" t="s">
        <v>1571</v>
      </c>
      <c r="B715" t="s">
        <v>1572</v>
      </c>
      <c r="C715" t="str">
        <f>IFERROR(VLOOKUP(Table1[[#This Row],[Ticker]],[1]!Table1[[Symbol]:[Industry]],2,FALSE),"-")</f>
        <v>-</v>
      </c>
      <c r="D715" t="s">
        <v>625</v>
      </c>
      <c r="E715">
        <v>6348.3377607499997</v>
      </c>
      <c r="F715">
        <v>355.75</v>
      </c>
      <c r="G715">
        <v>42.062057945120998</v>
      </c>
      <c r="H715">
        <v>-5.4849863461308503</v>
      </c>
      <c r="I715">
        <v>24.3504402440417</v>
      </c>
      <c r="J715">
        <v>-6.5090522514862004</v>
      </c>
      <c r="K715">
        <v>362.80529595505499</v>
      </c>
      <c r="L715">
        <v>329.72953493600397</v>
      </c>
      <c r="M715">
        <v>43.2762298692858</v>
      </c>
      <c r="N715">
        <v>0.44609075473799298</v>
      </c>
      <c r="O715">
        <v>23.204497540407498</v>
      </c>
      <c r="P715">
        <v>75.203151933021402</v>
      </c>
      <c r="Q715">
        <v>0.10328925261442801</v>
      </c>
    </row>
    <row r="716" spans="1:17" hidden="1" x14ac:dyDescent="0.3">
      <c r="A716" t="s">
        <v>1573</v>
      </c>
      <c r="B716" t="s">
        <v>1574</v>
      </c>
      <c r="C716" t="str">
        <f>IFERROR(VLOOKUP(Table1[[#This Row],[Ticker]],[1]!Table1[[Symbol]:[Industry]],2,FALSE),"-")</f>
        <v>-</v>
      </c>
      <c r="D716" t="s">
        <v>46</v>
      </c>
      <c r="E716">
        <v>6347.84</v>
      </c>
      <c r="F716">
        <v>90</v>
      </c>
      <c r="G716">
        <v>-32.590308918784203</v>
      </c>
      <c r="H716">
        <v>-5.0437052073408104</v>
      </c>
      <c r="I716">
        <v>-17.442782061602799</v>
      </c>
      <c r="J716">
        <v>-2.0294018827344802</v>
      </c>
      <c r="K716">
        <v>90.432863603460902</v>
      </c>
      <c r="L716">
        <v>92.058702426254897</v>
      </c>
      <c r="M716">
        <v>53.081674366169402</v>
      </c>
      <c r="N716">
        <v>0.277272727272727</v>
      </c>
      <c r="O716">
        <v>9.44444444444445</v>
      </c>
      <c r="P716">
        <v>5.8823529411764701</v>
      </c>
    </row>
    <row r="717" spans="1:17" x14ac:dyDescent="0.3">
      <c r="A717" t="s">
        <v>1575</v>
      </c>
      <c r="B717" t="s">
        <v>1576</v>
      </c>
      <c r="C717" t="str">
        <f>IFERROR(VLOOKUP(Table1[[#This Row],[Ticker]],[1]!Table1[[Symbol]:[Industry]],2,FALSE),"-")</f>
        <v>-</v>
      </c>
      <c r="D717" t="s">
        <v>383</v>
      </c>
      <c r="E717">
        <v>6322.5744192000002</v>
      </c>
      <c r="F717">
        <v>128.88</v>
      </c>
      <c r="G717">
        <v>49.7252648517075</v>
      </c>
      <c r="H717">
        <v>-13.075145007269301</v>
      </c>
      <c r="I717">
        <v>37.071556513790199</v>
      </c>
      <c r="J717">
        <v>-7.88809117471809</v>
      </c>
      <c r="K717">
        <v>134.171735866083</v>
      </c>
      <c r="L717">
        <v>113.821678137869</v>
      </c>
      <c r="M717">
        <v>32.172615355496298</v>
      </c>
      <c r="N717">
        <v>0.16444710270868201</v>
      </c>
      <c r="O717">
        <v>31.866852886405901</v>
      </c>
      <c r="P717">
        <v>98.124519600307394</v>
      </c>
      <c r="Q717">
        <v>7.9552944839929002E-2</v>
      </c>
    </row>
    <row r="718" spans="1:17" hidden="1" x14ac:dyDescent="0.3">
      <c r="A718" t="s">
        <v>1577</v>
      </c>
      <c r="B718" t="s">
        <v>1578</v>
      </c>
      <c r="C718" t="str">
        <f>IFERROR(VLOOKUP(Table1[[#This Row],[Ticker]],[1]!Table1[[Symbol]:[Industry]],2,FALSE),"-")</f>
        <v>-</v>
      </c>
      <c r="D718" t="s">
        <v>1058</v>
      </c>
      <c r="E718">
        <v>6266.1528877000001</v>
      </c>
      <c r="F718">
        <v>113</v>
      </c>
      <c r="G718">
        <v>-28.079439353566801</v>
      </c>
      <c r="H718">
        <v>-5.0437052073408104</v>
      </c>
      <c r="I718">
        <v>-17.0079994529072</v>
      </c>
      <c r="M718">
        <v>50</v>
      </c>
      <c r="N718">
        <v>0.2</v>
      </c>
      <c r="O718">
        <v>1.76991150442478</v>
      </c>
      <c r="P718">
        <v>0</v>
      </c>
    </row>
    <row r="719" spans="1:17" hidden="1" x14ac:dyDescent="0.3">
      <c r="A719" t="s">
        <v>1579</v>
      </c>
      <c r="B719" t="s">
        <v>1580</v>
      </c>
      <c r="C719" t="str">
        <f>IFERROR(VLOOKUP(Table1[[#This Row],[Ticker]],[1]!Table1[[Symbol]:[Industry]],2,FALSE),"-")</f>
        <v>-</v>
      </c>
      <c r="D719" t="s">
        <v>21</v>
      </c>
      <c r="E719">
        <v>6257.6607232750002</v>
      </c>
      <c r="F719">
        <v>528.95000000000005</v>
      </c>
      <c r="G719">
        <v>-17.2784532486811</v>
      </c>
      <c r="H719">
        <v>1.3814413030480901</v>
      </c>
      <c r="I719">
        <v>6.2869163432450401</v>
      </c>
      <c r="J719">
        <v>-4.0982321602126701</v>
      </c>
      <c r="K719">
        <v>489.676570174115</v>
      </c>
      <c r="L719">
        <v>472.32720159584102</v>
      </c>
      <c r="M719">
        <v>72.283638963731505</v>
      </c>
      <c r="N719">
        <v>1.05225763495903</v>
      </c>
      <c r="O719">
        <v>13.2432176954343</v>
      </c>
      <c r="P719">
        <v>35.593437580107597</v>
      </c>
      <c r="Q719">
        <v>9.1835275413054002E-2</v>
      </c>
    </row>
    <row r="720" spans="1:17" hidden="1" x14ac:dyDescent="0.3">
      <c r="A720" t="s">
        <v>1581</v>
      </c>
      <c r="B720" t="s">
        <v>1582</v>
      </c>
      <c r="C720" t="str">
        <f>IFERROR(VLOOKUP(Table1[[#This Row],[Ticker]],[1]!Table1[[Symbol]:[Industry]],2,FALSE),"-")</f>
        <v>-</v>
      </c>
      <c r="D720" t="s">
        <v>54</v>
      </c>
      <c r="E720">
        <v>6228.9598409050004</v>
      </c>
      <c r="F720">
        <v>1432.15</v>
      </c>
      <c r="G720">
        <v>-1.7567762320807401</v>
      </c>
      <c r="H720">
        <v>13.0914080612676</v>
      </c>
      <c r="I720">
        <v>28.897629874567102</v>
      </c>
      <c r="J720">
        <v>1.28919001537272</v>
      </c>
      <c r="K720">
        <v>1274.2923172990299</v>
      </c>
      <c r="M720">
        <v>59.464252185959197</v>
      </c>
      <c r="N720">
        <v>1.3357128319748499</v>
      </c>
      <c r="O720">
        <v>5.4987256921411802</v>
      </c>
      <c r="P720">
        <v>47.644329896907202</v>
      </c>
    </row>
    <row r="721" spans="1:17" x14ac:dyDescent="0.3">
      <c r="A721" t="s">
        <v>1583</v>
      </c>
      <c r="B721" t="s">
        <v>1584</v>
      </c>
      <c r="C721" t="str">
        <f>IFERROR(VLOOKUP(Table1[[#This Row],[Ticker]],[1]!Table1[[Symbol]:[Industry]],2,FALSE),"-")</f>
        <v>-</v>
      </c>
      <c r="D721" t="s">
        <v>282</v>
      </c>
      <c r="E721">
        <v>6213.6500738459999</v>
      </c>
      <c r="F721">
        <v>184.74</v>
      </c>
      <c r="G721">
        <v>-17.8611544854313</v>
      </c>
      <c r="H721">
        <v>4.8288862694683097</v>
      </c>
      <c r="I721">
        <v>4.6143237138676003</v>
      </c>
      <c r="J721">
        <v>-0.66287032512011701</v>
      </c>
      <c r="K721">
        <v>167.25230058808401</v>
      </c>
      <c r="L721">
        <v>166.078882760384</v>
      </c>
      <c r="M721">
        <v>79.497504553575695</v>
      </c>
      <c r="N721">
        <v>1.1327299586466899</v>
      </c>
      <c r="O721">
        <v>18.8697629100357</v>
      </c>
      <c r="P721">
        <v>42.053056516724297</v>
      </c>
      <c r="Q721">
        <v>-5.1009284762302001E-2</v>
      </c>
    </row>
    <row r="722" spans="1:17" hidden="1" x14ac:dyDescent="0.3">
      <c r="A722" t="s">
        <v>1585</v>
      </c>
      <c r="B722" t="s">
        <v>1586</v>
      </c>
      <c r="C722" t="str">
        <f>IFERROR(VLOOKUP(Table1[[#This Row],[Ticker]],[1]!Table1[[Symbol]:[Industry]],2,FALSE),"-")</f>
        <v>-</v>
      </c>
      <c r="D722" t="s">
        <v>24</v>
      </c>
      <c r="E722">
        <v>6192.2672313749999</v>
      </c>
      <c r="F722">
        <v>592.04999999999995</v>
      </c>
      <c r="G722">
        <v>34.477292602334799</v>
      </c>
      <c r="H722">
        <v>-8.5404455341548005</v>
      </c>
      <c r="I722">
        <v>39.2730260484376</v>
      </c>
      <c r="J722">
        <v>-4.8266046799372697</v>
      </c>
      <c r="K722">
        <v>603.37246288782296</v>
      </c>
      <c r="M722">
        <v>60.6959924778863</v>
      </c>
      <c r="N722">
        <v>1.02133939303091</v>
      </c>
      <c r="O722">
        <v>28.519550713622099</v>
      </c>
      <c r="P722">
        <v>62.205479452054703</v>
      </c>
    </row>
    <row r="723" spans="1:17" hidden="1" x14ac:dyDescent="0.3">
      <c r="A723" t="s">
        <v>1587</v>
      </c>
      <c r="B723" t="s">
        <v>1588</v>
      </c>
      <c r="C723" t="str">
        <f>IFERROR(VLOOKUP(Table1[[#This Row],[Ticker]],[1]!Table1[[Symbol]:[Industry]],2,FALSE),"-")</f>
        <v>-</v>
      </c>
      <c r="D723" t="s">
        <v>81</v>
      </c>
      <c r="E723">
        <v>6186.9826987199904</v>
      </c>
      <c r="F723">
        <v>2254.8000000000002</v>
      </c>
      <c r="G723">
        <v>60.106956140958602</v>
      </c>
      <c r="H723">
        <v>15.499956764490101</v>
      </c>
      <c r="I723">
        <v>70.426004360504095</v>
      </c>
      <c r="J723">
        <v>-2.85674834855139</v>
      </c>
      <c r="K723">
        <v>1891.83303606257</v>
      </c>
      <c r="L723">
        <v>1525.9063883900999</v>
      </c>
      <c r="M723">
        <v>70.951593118509294</v>
      </c>
      <c r="N723">
        <v>3.37261038435875</v>
      </c>
      <c r="O723">
        <v>6.21784637218376</v>
      </c>
      <c r="P723">
        <v>97.789473684210506</v>
      </c>
      <c r="Q723">
        <v>0.13238365239491101</v>
      </c>
    </row>
    <row r="724" spans="1:17" x14ac:dyDescent="0.3">
      <c r="A724" t="s">
        <v>1589</v>
      </c>
      <c r="B724" t="s">
        <v>1590</v>
      </c>
      <c r="C724" t="str">
        <f>IFERROR(VLOOKUP(Table1[[#This Row],[Ticker]],[1]!Table1[[Symbol]:[Industry]],2,FALSE),"-")</f>
        <v>-</v>
      </c>
      <c r="D724" t="s">
        <v>54</v>
      </c>
      <c r="E724">
        <v>6176.7799601199904</v>
      </c>
      <c r="F724">
        <v>1509.2</v>
      </c>
      <c r="G724">
        <v>-8.7464176923544592</v>
      </c>
      <c r="H724">
        <v>12.6538754378204</v>
      </c>
      <c r="I724">
        <v>32.699168630779702</v>
      </c>
      <c r="J724">
        <v>-1.5163164832854401</v>
      </c>
      <c r="K724">
        <v>1345.84921140759</v>
      </c>
      <c r="L724">
        <v>1247.36345165014</v>
      </c>
      <c r="M724">
        <v>80.468557922334696</v>
      </c>
      <c r="N724">
        <v>1.43583823522738</v>
      </c>
      <c r="O724">
        <v>2.7034190299496301</v>
      </c>
      <c r="P724">
        <v>50.251381352979202</v>
      </c>
      <c r="Q724">
        <v>7.126335933977E-3</v>
      </c>
    </row>
    <row r="725" spans="1:17" x14ac:dyDescent="0.3">
      <c r="A725" t="s">
        <v>1591</v>
      </c>
      <c r="B725" t="s">
        <v>1592</v>
      </c>
      <c r="C725" t="str">
        <f>IFERROR(VLOOKUP(Table1[[#This Row],[Ticker]],[1]!Table1[[Symbol]:[Industry]],2,FALSE),"-")</f>
        <v>-</v>
      </c>
      <c r="D725" t="s">
        <v>282</v>
      </c>
      <c r="E725">
        <v>6173.4753523199997</v>
      </c>
      <c r="F725">
        <v>840.65</v>
      </c>
      <c r="G725">
        <v>-9.7695538747573494</v>
      </c>
      <c r="H725">
        <v>4.9779193365164502</v>
      </c>
      <c r="I725">
        <v>3.6601824072131399</v>
      </c>
      <c r="J725">
        <v>1.5854393315466699</v>
      </c>
      <c r="K725">
        <v>780.66476762473997</v>
      </c>
      <c r="L725">
        <v>765.65785548972201</v>
      </c>
      <c r="M725">
        <v>69.413556092546798</v>
      </c>
      <c r="N725">
        <v>2.43292077745626</v>
      </c>
      <c r="O725">
        <v>3.3485992981621302</v>
      </c>
      <c r="P725">
        <v>30.3333333333333</v>
      </c>
      <c r="Q725">
        <v>5.1509949444365002E-2</v>
      </c>
    </row>
    <row r="726" spans="1:17" x14ac:dyDescent="0.3">
      <c r="A726" t="s">
        <v>1593</v>
      </c>
      <c r="B726" t="s">
        <v>1594</v>
      </c>
      <c r="C726" t="str">
        <f>IFERROR(VLOOKUP(Table1[[#This Row],[Ticker]],[1]!Table1[[Symbol]:[Industry]],2,FALSE),"-")</f>
        <v>-</v>
      </c>
      <c r="D726" t="s">
        <v>251</v>
      </c>
      <c r="E726">
        <v>6145.6605118999996</v>
      </c>
      <c r="F726">
        <v>318.5</v>
      </c>
      <c r="G726">
        <v>30.5948967969092</v>
      </c>
      <c r="H726">
        <v>19.011612283893999</v>
      </c>
      <c r="I726">
        <v>57.641011546479</v>
      </c>
      <c r="J726">
        <v>0.51447188960490398</v>
      </c>
      <c r="K726">
        <v>265.90993725845902</v>
      </c>
      <c r="L726">
        <v>237.41093512145</v>
      </c>
      <c r="M726">
        <v>70.3432209448587</v>
      </c>
      <c r="N726">
        <v>2.9137967330305599</v>
      </c>
      <c r="O726">
        <v>3.57927786499214</v>
      </c>
      <c r="P726">
        <v>79.943502824858697</v>
      </c>
      <c r="Q726">
        <v>0.20226084225049501</v>
      </c>
    </row>
    <row r="727" spans="1:17" hidden="1" x14ac:dyDescent="0.3">
      <c r="A727" t="s">
        <v>1595</v>
      </c>
      <c r="B727" t="s">
        <v>1596</v>
      </c>
      <c r="C727" t="str">
        <f>IFERROR(VLOOKUP(Table1[[#This Row],[Ticker]],[1]!Table1[[Symbol]:[Industry]],2,FALSE),"-")</f>
        <v>-</v>
      </c>
      <c r="D727" t="s">
        <v>279</v>
      </c>
      <c r="E727">
        <v>6134.3962111299998</v>
      </c>
      <c r="F727">
        <v>5606.15</v>
      </c>
      <c r="G727">
        <v>88.648282341545894</v>
      </c>
      <c r="H727">
        <v>9.4181918335995896</v>
      </c>
      <c r="I727">
        <v>50.9082118450482</v>
      </c>
      <c r="J727">
        <v>0.17482378798894799</v>
      </c>
      <c r="K727">
        <v>5025.8464297279297</v>
      </c>
      <c r="L727">
        <v>4119.8097309523901</v>
      </c>
      <c r="M727">
        <v>61.484070097170502</v>
      </c>
      <c r="N727">
        <v>0.72610510361203096</v>
      </c>
      <c r="O727">
        <v>2.9226831247826102</v>
      </c>
      <c r="P727">
        <v>135.82996802961401</v>
      </c>
      <c r="Q727">
        <v>0.14822229407332899</v>
      </c>
    </row>
    <row r="728" spans="1:17" hidden="1" x14ac:dyDescent="0.3">
      <c r="A728" t="s">
        <v>1597</v>
      </c>
      <c r="B728" t="s">
        <v>1598</v>
      </c>
      <c r="C728" t="str">
        <f>IFERROR(VLOOKUP(Table1[[#This Row],[Ticker]],[1]!Table1[[Symbol]:[Industry]],2,FALSE),"-")</f>
        <v>-</v>
      </c>
      <c r="D728" t="s">
        <v>258</v>
      </c>
      <c r="E728">
        <v>6105.6207000000004</v>
      </c>
      <c r="F728">
        <v>3149.5</v>
      </c>
      <c r="G728">
        <v>611.82375358121499</v>
      </c>
      <c r="H728">
        <v>6.8189378727840504</v>
      </c>
      <c r="I728">
        <v>176.87899054312001</v>
      </c>
      <c r="J728">
        <v>-6.9513494350274101</v>
      </c>
      <c r="K728">
        <v>2787.7197865596499</v>
      </c>
      <c r="L728">
        <v>1764.2210893700301</v>
      </c>
      <c r="M728">
        <v>44.121505102894297</v>
      </c>
      <c r="N728">
        <v>0.52680385517061701</v>
      </c>
      <c r="O728">
        <v>13.573583108429901</v>
      </c>
      <c r="P728">
        <v>671.30612244897895</v>
      </c>
      <c r="Q728">
        <v>0.32748926384113702</v>
      </c>
    </row>
    <row r="729" spans="1:17" hidden="1" x14ac:dyDescent="0.3">
      <c r="A729" t="s">
        <v>1599</v>
      </c>
      <c r="B729" t="s">
        <v>1600</v>
      </c>
      <c r="C729" t="str">
        <f>IFERROR(VLOOKUP(Table1[[#This Row],[Ticker]],[1]!Table1[[Symbol]:[Industry]],2,FALSE),"-")</f>
        <v>-</v>
      </c>
      <c r="D729" t="s">
        <v>234</v>
      </c>
      <c r="E729">
        <v>6078.4991662499997</v>
      </c>
      <c r="F729">
        <v>5489.85</v>
      </c>
      <c r="G729">
        <v>120.827760956502</v>
      </c>
      <c r="H729">
        <v>7.2302606088593304</v>
      </c>
      <c r="I729">
        <v>54.721841618196798</v>
      </c>
      <c r="J729">
        <v>-3.9215716549165101</v>
      </c>
      <c r="K729">
        <v>5104.16670059833</v>
      </c>
      <c r="L729">
        <v>4050.6110648686199</v>
      </c>
      <c r="M729">
        <v>60.699315444575099</v>
      </c>
      <c r="N729">
        <v>0.25313182464001699</v>
      </c>
      <c r="O729">
        <v>4.2833592903266799</v>
      </c>
      <c r="P729">
        <v>170.12325632887999</v>
      </c>
      <c r="Q729">
        <v>0.13214512650594801</v>
      </c>
    </row>
    <row r="730" spans="1:17" hidden="1" x14ac:dyDescent="0.3">
      <c r="A730" t="s">
        <v>1601</v>
      </c>
      <c r="B730" t="s">
        <v>1602</v>
      </c>
      <c r="C730" t="str">
        <f>IFERROR(VLOOKUP(Table1[[#This Row],[Ticker]],[1]!Table1[[Symbol]:[Industry]],2,FALSE),"-")</f>
        <v>-</v>
      </c>
      <c r="D730" t="s">
        <v>124</v>
      </c>
      <c r="E730">
        <v>6041.4769129799997</v>
      </c>
      <c r="F730">
        <v>155.94</v>
      </c>
      <c r="G730">
        <v>-32.241829556003601</v>
      </c>
      <c r="H730">
        <v>-7.7083014806327297</v>
      </c>
      <c r="I730">
        <v>-21.170389655344</v>
      </c>
      <c r="J730">
        <v>-4.1468284911042401</v>
      </c>
      <c r="K730">
        <v>163.793743563471</v>
      </c>
      <c r="M730">
        <v>43.063155761583097</v>
      </c>
      <c r="O730">
        <v>26.651276131845499</v>
      </c>
      <c r="P730">
        <v>15.5111111111111</v>
      </c>
    </row>
    <row r="731" spans="1:17" hidden="1" x14ac:dyDescent="0.3">
      <c r="A731" t="s">
        <v>1603</v>
      </c>
      <c r="B731" t="s">
        <v>1604</v>
      </c>
      <c r="C731" t="str">
        <f>IFERROR(VLOOKUP(Table1[[#This Row],[Ticker]],[1]!Table1[[Symbol]:[Industry]],2,FALSE),"-")</f>
        <v>-</v>
      </c>
      <c r="D731" t="s">
        <v>835</v>
      </c>
      <c r="E731">
        <v>6017.1522569999997</v>
      </c>
      <c r="F731">
        <v>701.55</v>
      </c>
      <c r="G731">
        <v>53.406040043552302</v>
      </c>
      <c r="H731">
        <v>-12.3981145251444</v>
      </c>
      <c r="I731">
        <v>4.1845619370941796</v>
      </c>
      <c r="J731">
        <v>-5.3694477128851599</v>
      </c>
      <c r="K731">
        <v>743.51549279538699</v>
      </c>
      <c r="L731">
        <v>666.77917853725501</v>
      </c>
      <c r="M731">
        <v>39.097248923075902</v>
      </c>
      <c r="N731">
        <v>0.13346738442311401</v>
      </c>
      <c r="O731">
        <v>32.6776423633383</v>
      </c>
      <c r="P731">
        <v>89.838993370315194</v>
      </c>
      <c r="Q731">
        <v>4.9408276742115002E-2</v>
      </c>
    </row>
    <row r="732" spans="1:17" x14ac:dyDescent="0.3">
      <c r="A732" t="s">
        <v>1605</v>
      </c>
      <c r="B732" t="s">
        <v>1606</v>
      </c>
      <c r="C732" t="str">
        <f>IFERROR(VLOOKUP(Table1[[#This Row],[Ticker]],[1]!Table1[[Symbol]:[Industry]],2,FALSE),"-")</f>
        <v>-</v>
      </c>
      <c r="D732" t="s">
        <v>187</v>
      </c>
      <c r="E732">
        <v>5970.8945370800002</v>
      </c>
      <c r="F732">
        <v>658.85</v>
      </c>
      <c r="G732">
        <v>24.185165150212701</v>
      </c>
      <c r="H732">
        <v>7.2840258850961597</v>
      </c>
      <c r="I732">
        <v>42.823512505570598</v>
      </c>
      <c r="J732">
        <v>-6.0848138838829202</v>
      </c>
      <c r="K732">
        <v>636.68187297540896</v>
      </c>
      <c r="L732">
        <v>550.69706052162996</v>
      </c>
      <c r="M732">
        <v>41.203338259019603</v>
      </c>
      <c r="N732">
        <v>0.83282356060718699</v>
      </c>
      <c r="O732">
        <v>9.5393488654473799</v>
      </c>
      <c r="P732">
        <v>77.539746699002905</v>
      </c>
    </row>
    <row r="733" spans="1:17" x14ac:dyDescent="0.3">
      <c r="A733" t="s">
        <v>1607</v>
      </c>
      <c r="B733" t="s">
        <v>1608</v>
      </c>
      <c r="C733" t="str">
        <f>IFERROR(VLOOKUP(Table1[[#This Row],[Ticker]],[1]!Table1[[Symbol]:[Industry]],2,FALSE),"-")</f>
        <v>-</v>
      </c>
      <c r="D733" t="s">
        <v>467</v>
      </c>
      <c r="E733">
        <v>5963.0187993749996</v>
      </c>
      <c r="F733">
        <v>533.25</v>
      </c>
      <c r="G733">
        <v>46.652391811142699</v>
      </c>
      <c r="H733">
        <v>27.311430331082398</v>
      </c>
      <c r="I733">
        <v>36.784167765451002</v>
      </c>
      <c r="J733">
        <v>11.932054220049199</v>
      </c>
      <c r="K733">
        <v>437.05040400096698</v>
      </c>
      <c r="L733">
        <v>387.41306002607803</v>
      </c>
      <c r="M733">
        <v>81.699219132799996</v>
      </c>
      <c r="N733">
        <v>1.9694900525002399</v>
      </c>
      <c r="O733">
        <v>3.1411157993436398</v>
      </c>
      <c r="P733">
        <v>83.184472689797204</v>
      </c>
      <c r="Q733">
        <v>1.0166261876092E-2</v>
      </c>
    </row>
    <row r="734" spans="1:17" hidden="1" x14ac:dyDescent="0.3">
      <c r="A734" t="s">
        <v>1609</v>
      </c>
      <c r="B734" t="s">
        <v>1610</v>
      </c>
      <c r="C734" t="str">
        <f>IFERROR(VLOOKUP(Table1[[#This Row],[Ticker]],[1]!Table1[[Symbol]:[Industry]],2,FALSE),"-")</f>
        <v>-</v>
      </c>
      <c r="D734" t="s">
        <v>514</v>
      </c>
      <c r="E734">
        <v>5943.46995599</v>
      </c>
      <c r="F734">
        <v>412.3</v>
      </c>
      <c r="G734">
        <v>-32.175640653396499</v>
      </c>
      <c r="H734">
        <v>-8.2290219628174199</v>
      </c>
      <c r="I734">
        <v>-23.0523626437117</v>
      </c>
      <c r="J734">
        <v>-1.7595956526633401</v>
      </c>
      <c r="K734">
        <v>421.45779478331701</v>
      </c>
      <c r="L734">
        <v>434.57308760806097</v>
      </c>
      <c r="M734">
        <v>53.146603795687803</v>
      </c>
      <c r="N734">
        <v>1.16582750669574</v>
      </c>
      <c r="O734">
        <v>36.926994906621303</v>
      </c>
      <c r="P734">
        <v>4.9109414758269798</v>
      </c>
      <c r="Q734">
        <v>-5.8347798902135997E-2</v>
      </c>
    </row>
    <row r="735" spans="1:17" x14ac:dyDescent="0.3">
      <c r="A735" t="s">
        <v>1611</v>
      </c>
      <c r="B735" t="s">
        <v>1612</v>
      </c>
      <c r="C735" t="str">
        <f>IFERROR(VLOOKUP(Table1[[#This Row],[Ticker]],[1]!Table1[[Symbol]:[Industry]],2,FALSE),"-")</f>
        <v>-</v>
      </c>
      <c r="D735" t="s">
        <v>206</v>
      </c>
      <c r="E735">
        <v>5898.45509571</v>
      </c>
      <c r="F735">
        <v>483.95</v>
      </c>
      <c r="G735">
        <v>26.856905389541101</v>
      </c>
      <c r="H735">
        <v>-11.2352028672472</v>
      </c>
      <c r="I735">
        <v>27.531367039709501</v>
      </c>
      <c r="J735">
        <v>-5.7230955764281699</v>
      </c>
      <c r="K735">
        <v>493.23391784595799</v>
      </c>
      <c r="L735">
        <v>432.02986081979702</v>
      </c>
      <c r="M735">
        <v>38.743142663531799</v>
      </c>
      <c r="N735">
        <v>0.71930582983885105</v>
      </c>
      <c r="O735">
        <v>12.0983572683128</v>
      </c>
      <c r="P735">
        <v>61.478144811478103</v>
      </c>
      <c r="Q735">
        <v>0.19218226230792601</v>
      </c>
    </row>
    <row r="736" spans="1:17" hidden="1" x14ac:dyDescent="0.3">
      <c r="A736" t="s">
        <v>1613</v>
      </c>
      <c r="B736" t="s">
        <v>1614</v>
      </c>
      <c r="C736" t="str">
        <f>IFERROR(VLOOKUP(Table1[[#This Row],[Ticker]],[1]!Table1[[Symbol]:[Industry]],2,FALSE),"-")</f>
        <v>-</v>
      </c>
      <c r="D736" t="s">
        <v>279</v>
      </c>
      <c r="E736">
        <v>5896.0588059000002</v>
      </c>
      <c r="F736">
        <v>423</v>
      </c>
      <c r="G736">
        <v>-8.3651311193141709</v>
      </c>
      <c r="H736">
        <v>11.338738180973399</v>
      </c>
      <c r="I736">
        <v>18.931638596088501</v>
      </c>
      <c r="J736">
        <v>-0.60413692963422405</v>
      </c>
      <c r="K736">
        <v>381.04054389241298</v>
      </c>
      <c r="L736">
        <v>363.48275406729198</v>
      </c>
      <c r="M736">
        <v>78.309676823701594</v>
      </c>
      <c r="N736">
        <v>1.67183800541264</v>
      </c>
      <c r="O736">
        <v>0.47281323877068598</v>
      </c>
      <c r="P736">
        <v>34.713375796178298</v>
      </c>
      <c r="Q736">
        <v>4.352590650141E-2</v>
      </c>
    </row>
    <row r="737" spans="1:17" x14ac:dyDescent="0.3">
      <c r="A737" t="s">
        <v>1615</v>
      </c>
      <c r="B737" t="s">
        <v>1616</v>
      </c>
      <c r="C737" t="str">
        <f>IFERROR(VLOOKUP(Table1[[#This Row],[Ticker]],[1]!Table1[[Symbol]:[Industry]],2,FALSE),"-")</f>
        <v>-</v>
      </c>
      <c r="D737" t="s">
        <v>75</v>
      </c>
      <c r="E737">
        <v>5889.97685</v>
      </c>
      <c r="F737">
        <v>287.5</v>
      </c>
      <c r="G737">
        <v>26.544562126150499</v>
      </c>
      <c r="H737">
        <v>-18.281157511420599</v>
      </c>
      <c r="I737">
        <v>27.093101766723102</v>
      </c>
      <c r="J737">
        <v>-9.0588090222218103</v>
      </c>
      <c r="K737">
        <v>304.58152921123701</v>
      </c>
      <c r="L737">
        <v>258.28636801236502</v>
      </c>
      <c r="M737">
        <v>35.203130600357902</v>
      </c>
      <c r="N737">
        <v>0.87191473072842296</v>
      </c>
      <c r="O737">
        <v>28.5565217391304</v>
      </c>
      <c r="P737">
        <v>78.626902764833801</v>
      </c>
      <c r="Q737">
        <v>5.9184229168832002E-2</v>
      </c>
    </row>
    <row r="738" spans="1:17" x14ac:dyDescent="0.3">
      <c r="A738" t="s">
        <v>1617</v>
      </c>
      <c r="B738" t="s">
        <v>1618</v>
      </c>
      <c r="C738" t="str">
        <f>IFERROR(VLOOKUP(Table1[[#This Row],[Ticker]],[1]!Table1[[Symbol]:[Industry]],2,FALSE),"-")</f>
        <v>-</v>
      </c>
      <c r="D738" t="s">
        <v>1619</v>
      </c>
      <c r="E738">
        <v>5887.2143231399996</v>
      </c>
      <c r="F738">
        <v>330.45</v>
      </c>
      <c r="G738">
        <v>20.46111267162</v>
      </c>
      <c r="H738">
        <v>-6.4260581485172796</v>
      </c>
      <c r="I738">
        <v>17.8697288867907</v>
      </c>
      <c r="J738">
        <v>-1.5047429110660699</v>
      </c>
      <c r="K738">
        <v>333.16608843865299</v>
      </c>
      <c r="L738">
        <v>299.167845773051</v>
      </c>
      <c r="M738">
        <v>46.844068488819303</v>
      </c>
      <c r="N738">
        <v>0.53602530887598998</v>
      </c>
      <c r="O738">
        <v>22.227265849599</v>
      </c>
      <c r="P738">
        <v>57.357142857142797</v>
      </c>
      <c r="Q738">
        <v>0.11991920833938401</v>
      </c>
    </row>
    <row r="739" spans="1:17" x14ac:dyDescent="0.3">
      <c r="A739" t="s">
        <v>1620</v>
      </c>
      <c r="B739" t="s">
        <v>1621</v>
      </c>
      <c r="C739" t="str">
        <f>IFERROR(VLOOKUP(Table1[[#This Row],[Ticker]],[1]!Table1[[Symbol]:[Industry]],2,FALSE),"-")</f>
        <v>-</v>
      </c>
      <c r="D739" t="s">
        <v>338</v>
      </c>
      <c r="E739">
        <v>5878.2612575399999</v>
      </c>
      <c r="F739">
        <v>2161.85</v>
      </c>
      <c r="G739">
        <v>49.070458252297698</v>
      </c>
      <c r="H739">
        <v>-9.3705207340817304E-2</v>
      </c>
      <c r="I739">
        <v>102.111724244821</v>
      </c>
      <c r="J739">
        <v>-7.8806207932280898</v>
      </c>
      <c r="K739">
        <v>1968.9624183216599</v>
      </c>
      <c r="L739">
        <v>1594.26854188077</v>
      </c>
      <c r="M739">
        <v>61.567811384300803</v>
      </c>
      <c r="N739">
        <v>1.24725504398682</v>
      </c>
      <c r="O739">
        <v>4.95871591461019</v>
      </c>
      <c r="P739">
        <v>127.240237557155</v>
      </c>
      <c r="Q739">
        <v>-1.7845273233095999E-2</v>
      </c>
    </row>
    <row r="740" spans="1:17" x14ac:dyDescent="0.3">
      <c r="A740" t="s">
        <v>1622</v>
      </c>
      <c r="B740" t="s">
        <v>1623</v>
      </c>
      <c r="C740" t="str">
        <f>IFERROR(VLOOKUP(Table1[[#This Row],[Ticker]],[1]!Table1[[Symbol]:[Industry]],2,FALSE),"-")</f>
        <v>-</v>
      </c>
      <c r="D740" t="s">
        <v>1396</v>
      </c>
      <c r="E740">
        <v>5878.0805507550003</v>
      </c>
      <c r="F740">
        <v>908.55</v>
      </c>
      <c r="G740">
        <v>5.2382573375517198</v>
      </c>
      <c r="H740">
        <v>8.8229947427340498</v>
      </c>
      <c r="I740">
        <v>12.750012199291101</v>
      </c>
      <c r="J740">
        <v>-1.60007559475562</v>
      </c>
      <c r="K740">
        <v>858.54778486473197</v>
      </c>
      <c r="L740">
        <v>791.69370561754602</v>
      </c>
      <c r="M740">
        <v>46.356309824413302</v>
      </c>
      <c r="N740">
        <v>0.74284825076238103</v>
      </c>
      <c r="O740">
        <v>19.861317483902901</v>
      </c>
      <c r="P740">
        <v>48.845019659239803</v>
      </c>
      <c r="Q740">
        <v>0.121422557279663</v>
      </c>
    </row>
    <row r="741" spans="1:17" x14ac:dyDescent="0.3">
      <c r="A741" t="s">
        <v>1624</v>
      </c>
      <c r="B741" t="s">
        <v>1625</v>
      </c>
      <c r="C741" t="str">
        <f>IFERROR(VLOOKUP(Table1[[#This Row],[Ticker]],[1]!Table1[[Symbol]:[Industry]],2,FALSE),"-")</f>
        <v>-</v>
      </c>
      <c r="D741" t="s">
        <v>46</v>
      </c>
      <c r="E741">
        <v>5848.1869587399997</v>
      </c>
      <c r="F741">
        <v>772.9</v>
      </c>
      <c r="G741">
        <v>66.619371520611494</v>
      </c>
      <c r="H741">
        <v>-17.0840338978239</v>
      </c>
      <c r="I741">
        <v>26.119587947026702</v>
      </c>
      <c r="J741">
        <v>-9.1608318605833698</v>
      </c>
      <c r="K741">
        <v>811.92281717580795</v>
      </c>
      <c r="L741">
        <v>691.81895733131398</v>
      </c>
      <c r="M741">
        <v>38.207683905701202</v>
      </c>
      <c r="N741">
        <v>0.839217966446694</v>
      </c>
      <c r="O741">
        <v>21.2058481045413</v>
      </c>
      <c r="P741">
        <v>101.276041666666</v>
      </c>
      <c r="Q741">
        <v>0.15457205919678599</v>
      </c>
    </row>
    <row r="742" spans="1:17" hidden="1" x14ac:dyDescent="0.3">
      <c r="A742" t="s">
        <v>1626</v>
      </c>
      <c r="B742" t="s">
        <v>1627</v>
      </c>
      <c r="C742" t="str">
        <f>IFERROR(VLOOKUP(Table1[[#This Row],[Ticker]],[1]!Table1[[Symbol]:[Industry]],2,FALSE),"-")</f>
        <v>-</v>
      </c>
      <c r="D742" t="s">
        <v>383</v>
      </c>
      <c r="E742">
        <v>5839.0221382999998</v>
      </c>
      <c r="F742">
        <v>13742.95</v>
      </c>
      <c r="G742">
        <v>22.5742244687276</v>
      </c>
      <c r="H742">
        <v>1.0743977164110701</v>
      </c>
      <c r="I742">
        <v>46.929066765752303</v>
      </c>
      <c r="J742">
        <v>4.3510154527390199</v>
      </c>
      <c r="K742">
        <v>12173.529982357801</v>
      </c>
      <c r="L742">
        <v>10607.004823917299</v>
      </c>
      <c r="M742">
        <v>64.264016625443503</v>
      </c>
      <c r="N742">
        <v>1.1313007710487399</v>
      </c>
      <c r="O742">
        <v>3.9405658901473002</v>
      </c>
      <c r="P742">
        <v>64.926944886141996</v>
      </c>
      <c r="Q742">
        <v>-1.8014393907416E-2</v>
      </c>
    </row>
    <row r="743" spans="1:17" hidden="1" x14ac:dyDescent="0.3">
      <c r="A743" t="s">
        <v>1628</v>
      </c>
      <c r="B743" t="s">
        <v>1629</v>
      </c>
      <c r="C743" t="str">
        <f>IFERROR(VLOOKUP(Table1[[#This Row],[Ticker]],[1]!Table1[[Symbol]:[Industry]],2,FALSE),"-")</f>
        <v>-</v>
      </c>
      <c r="D743" t="s">
        <v>467</v>
      </c>
      <c r="E743">
        <v>5732.2567919699904</v>
      </c>
      <c r="F743">
        <v>1467.45</v>
      </c>
      <c r="G743">
        <v>-6.5680268423885604</v>
      </c>
      <c r="H743">
        <v>-5.2193037620296403</v>
      </c>
      <c r="I743">
        <v>30.275390838061799</v>
      </c>
      <c r="J743">
        <v>-2.4269894025296299</v>
      </c>
      <c r="K743">
        <v>1465.2022704255201</v>
      </c>
      <c r="L743">
        <v>1319.73010010393</v>
      </c>
      <c r="M743">
        <v>46.436714204226099</v>
      </c>
      <c r="N743">
        <v>0.70774448424312097</v>
      </c>
      <c r="O743">
        <v>17.210126409758399</v>
      </c>
      <c r="P743">
        <v>50.507692307692302</v>
      </c>
      <c r="Q743">
        <v>-4.6771010229166E-2</v>
      </c>
    </row>
    <row r="744" spans="1:17" hidden="1" x14ac:dyDescent="0.3">
      <c r="A744" t="s">
        <v>1630</v>
      </c>
      <c r="B744" t="s">
        <v>1631</v>
      </c>
      <c r="C744" t="str">
        <f>IFERROR(VLOOKUP(Table1[[#This Row],[Ticker]],[1]!Table1[[Symbol]:[Industry]],2,FALSE),"-")</f>
        <v>-</v>
      </c>
      <c r="D744" t="s">
        <v>108</v>
      </c>
      <c r="E744">
        <v>5731.0217285999997</v>
      </c>
      <c r="F744">
        <v>544.25</v>
      </c>
      <c r="G744">
        <v>22550.7430244145</v>
      </c>
      <c r="H744">
        <v>10.704912402187</v>
      </c>
      <c r="I744">
        <v>1893.0337140076999</v>
      </c>
      <c r="J744">
        <v>-2.0294018827344802</v>
      </c>
      <c r="K744">
        <v>231.30743735640399</v>
      </c>
      <c r="L744">
        <v>78.777996481563093</v>
      </c>
      <c r="M744">
        <v>99.998006956640893</v>
      </c>
      <c r="N744">
        <v>0.79524024475875199</v>
      </c>
      <c r="O744">
        <v>0</v>
      </c>
      <c r="P744">
        <v>26448.780487804801</v>
      </c>
      <c r="Q744">
        <v>0.13184477201237099</v>
      </c>
    </row>
    <row r="745" spans="1:17" x14ac:dyDescent="0.3">
      <c r="A745" t="s">
        <v>1632</v>
      </c>
      <c r="B745" t="s">
        <v>1633</v>
      </c>
      <c r="C745" t="str">
        <f>IFERROR(VLOOKUP(Table1[[#This Row],[Ticker]],[1]!Table1[[Symbol]:[Industry]],2,FALSE),"-")</f>
        <v>-</v>
      </c>
      <c r="D745" t="s">
        <v>1634</v>
      </c>
      <c r="E745">
        <v>5696.93932038</v>
      </c>
      <c r="F745">
        <v>1114.05</v>
      </c>
      <c r="G745">
        <v>71.431748599412003</v>
      </c>
      <c r="H745">
        <v>-6.93439817430753</v>
      </c>
      <c r="I745">
        <v>54.919031990124601</v>
      </c>
      <c r="J745">
        <v>0.23771371771444699</v>
      </c>
      <c r="K745">
        <v>1057.3043828247501</v>
      </c>
      <c r="L745">
        <v>863.21322762018701</v>
      </c>
      <c r="M745">
        <v>49.9840621422033</v>
      </c>
      <c r="N745">
        <v>0.63552334777674901</v>
      </c>
      <c r="O745">
        <v>7.8048561554687899</v>
      </c>
      <c r="P745">
        <v>101.273712737127</v>
      </c>
      <c r="Q745">
        <v>5.8755883111574002E-2</v>
      </c>
    </row>
    <row r="746" spans="1:17" hidden="1" x14ac:dyDescent="0.3">
      <c r="A746" t="s">
        <v>1635</v>
      </c>
      <c r="B746" t="s">
        <v>1636</v>
      </c>
      <c r="C746" t="str">
        <f>IFERROR(VLOOKUP(Table1[[#This Row],[Ticker]],[1]!Table1[[Symbol]:[Industry]],2,FALSE),"-")</f>
        <v>-</v>
      </c>
      <c r="D746" t="s">
        <v>149</v>
      </c>
      <c r="E746">
        <v>5685.7746800220002</v>
      </c>
      <c r="F746">
        <v>71.66</v>
      </c>
      <c r="G746">
        <v>56.232939488859003</v>
      </c>
      <c r="H746">
        <v>3.5487661510879702</v>
      </c>
      <c r="I746">
        <v>26.9983535349823</v>
      </c>
      <c r="J746">
        <v>3.3717101109112502</v>
      </c>
      <c r="K746">
        <v>60.381925263383799</v>
      </c>
      <c r="L746">
        <v>56.436105717649902</v>
      </c>
      <c r="M746">
        <v>72.854498182930399</v>
      </c>
      <c r="N746">
        <v>1.83822199551346</v>
      </c>
      <c r="O746">
        <v>8.1495953111917494</v>
      </c>
      <c r="P746">
        <v>110.764705882352</v>
      </c>
      <c r="Q746">
        <v>-1.2169018063998E-2</v>
      </c>
    </row>
    <row r="747" spans="1:17" hidden="1" x14ac:dyDescent="0.3">
      <c r="A747" t="s">
        <v>1637</v>
      </c>
      <c r="B747" t="s">
        <v>1638</v>
      </c>
      <c r="C747" t="str">
        <f>IFERROR(VLOOKUP(Table1[[#This Row],[Ticker]],[1]!Table1[[Symbol]:[Industry]],2,FALSE),"-")</f>
        <v>-</v>
      </c>
      <c r="D747" t="s">
        <v>282</v>
      </c>
      <c r="E747">
        <v>5680.6443655000003</v>
      </c>
      <c r="F747">
        <v>470.6</v>
      </c>
      <c r="G747">
        <v>237.19773665865799</v>
      </c>
      <c r="H747">
        <v>46.407622226287501</v>
      </c>
      <c r="I747">
        <v>263.33129188292099</v>
      </c>
      <c r="J747">
        <v>3.0160191828191598</v>
      </c>
      <c r="K747">
        <v>298.897119713986</v>
      </c>
      <c r="L747">
        <v>198.03807062797</v>
      </c>
      <c r="M747">
        <v>90.146741211593394</v>
      </c>
      <c r="N747">
        <v>1.1692634184406201</v>
      </c>
      <c r="O747">
        <v>0</v>
      </c>
      <c r="P747">
        <v>359.48057020113202</v>
      </c>
      <c r="Q747">
        <v>0.22670154059533401</v>
      </c>
    </row>
    <row r="748" spans="1:17" x14ac:dyDescent="0.3">
      <c r="A748" t="s">
        <v>1639</v>
      </c>
      <c r="B748" t="s">
        <v>1640</v>
      </c>
      <c r="C748" t="str">
        <f>IFERROR(VLOOKUP(Table1[[#This Row],[Ticker]],[1]!Table1[[Symbol]:[Industry]],2,FALSE),"-")</f>
        <v>-</v>
      </c>
      <c r="D748" t="s">
        <v>995</v>
      </c>
      <c r="E748">
        <v>5609.4795739849997</v>
      </c>
      <c r="F748">
        <v>653.35</v>
      </c>
      <c r="G748">
        <v>79.147975402649905</v>
      </c>
      <c r="H748">
        <v>13.6215408213302</v>
      </c>
      <c r="I748">
        <v>132.39981938217801</v>
      </c>
      <c r="J748">
        <v>4.3160842283766101</v>
      </c>
      <c r="K748">
        <v>501.58410057382298</v>
      </c>
      <c r="L748">
        <v>371.30382342290301</v>
      </c>
      <c r="M748">
        <v>78.019177381938107</v>
      </c>
      <c r="N748">
        <v>0.52527679647949399</v>
      </c>
      <c r="O748">
        <v>0.71171653784340905</v>
      </c>
      <c r="P748">
        <v>202.757182576459</v>
      </c>
      <c r="Q748">
        <v>6.5653117828311999E-2</v>
      </c>
    </row>
    <row r="749" spans="1:17" x14ac:dyDescent="0.3">
      <c r="A749" t="s">
        <v>1641</v>
      </c>
      <c r="B749" t="s">
        <v>1642</v>
      </c>
      <c r="C749" t="str">
        <f>IFERROR(VLOOKUP(Table1[[#This Row],[Ticker]],[1]!Table1[[Symbol]:[Industry]],2,FALSE),"-")</f>
        <v>-</v>
      </c>
      <c r="D749" t="s">
        <v>261</v>
      </c>
      <c r="E749">
        <v>5579.1858234000001</v>
      </c>
      <c r="F749">
        <v>703.5</v>
      </c>
      <c r="G749">
        <v>-21.978938202273302</v>
      </c>
      <c r="H749">
        <v>-13.2889483363048</v>
      </c>
      <c r="I749">
        <v>-11.4465549685378</v>
      </c>
      <c r="J749">
        <v>-1.77740692263367</v>
      </c>
      <c r="K749">
        <v>746.08906656018496</v>
      </c>
      <c r="L749">
        <v>705.14456229366999</v>
      </c>
      <c r="M749">
        <v>30.665773636104099</v>
      </c>
      <c r="N749">
        <v>0.77713876189016995</v>
      </c>
      <c r="O749">
        <v>25.6289978678038</v>
      </c>
      <c r="P749">
        <v>21.167757492249301</v>
      </c>
    </row>
    <row r="750" spans="1:17" hidden="1" x14ac:dyDescent="0.3">
      <c r="A750" t="s">
        <v>1643</v>
      </c>
      <c r="B750" t="s">
        <v>1644</v>
      </c>
      <c r="C750" t="str">
        <f>IFERROR(VLOOKUP(Table1[[#This Row],[Ticker]],[1]!Table1[[Symbol]:[Industry]],2,FALSE),"-")</f>
        <v>-</v>
      </c>
      <c r="D750" t="s">
        <v>166</v>
      </c>
      <c r="E750">
        <v>5567.5778184000001</v>
      </c>
      <c r="F750">
        <v>4925.7</v>
      </c>
      <c r="G750">
        <v>130.33022245700801</v>
      </c>
      <c r="H750">
        <v>-2.79674164458778</v>
      </c>
      <c r="I750">
        <v>87.490739598242797</v>
      </c>
      <c r="J750">
        <v>-4.6081431792415097</v>
      </c>
      <c r="K750">
        <v>4882.6989475282599</v>
      </c>
      <c r="L750">
        <v>3809.9772122894601</v>
      </c>
      <c r="M750">
        <v>42.1653518785876</v>
      </c>
      <c r="N750">
        <v>0.732973375264099</v>
      </c>
      <c r="O750">
        <v>15.5094707351239</v>
      </c>
      <c r="P750">
        <v>187.63211678832101</v>
      </c>
      <c r="Q750">
        <v>0.206487720651711</v>
      </c>
    </row>
    <row r="751" spans="1:17" x14ac:dyDescent="0.3">
      <c r="A751" t="s">
        <v>1645</v>
      </c>
      <c r="B751" t="s">
        <v>1646</v>
      </c>
      <c r="C751" t="str">
        <f>IFERROR(VLOOKUP(Table1[[#This Row],[Ticker]],[1]!Table1[[Symbol]:[Industry]],2,FALSE),"-")</f>
        <v>-</v>
      </c>
      <c r="D751" t="s">
        <v>135</v>
      </c>
      <c r="E751">
        <v>5560.6350000000002</v>
      </c>
      <c r="F751">
        <v>195.11</v>
      </c>
      <c r="G751">
        <v>40.992452659260302</v>
      </c>
      <c r="H751">
        <v>-9.8616818534010608</v>
      </c>
      <c r="I751">
        <v>-0.46451479629465098</v>
      </c>
      <c r="J751">
        <v>-6.2647656896255901</v>
      </c>
      <c r="K751">
        <v>201.81466074324399</v>
      </c>
      <c r="L751">
        <v>188.50791075963801</v>
      </c>
      <c r="M751">
        <v>42.537204645791903</v>
      </c>
      <c r="N751">
        <v>0.48154226980847498</v>
      </c>
      <c r="O751">
        <v>35.795192455537801</v>
      </c>
      <c r="P751">
        <v>78.020072992700705</v>
      </c>
      <c r="Q751">
        <v>2.9046943969778E-2</v>
      </c>
    </row>
    <row r="752" spans="1:17" x14ac:dyDescent="0.3">
      <c r="A752" t="s">
        <v>1647</v>
      </c>
      <c r="B752" t="s">
        <v>1648</v>
      </c>
      <c r="C752" t="str">
        <f>IFERROR(VLOOKUP(Table1[[#This Row],[Ticker]],[1]!Table1[[Symbol]:[Industry]],2,FALSE),"-")</f>
        <v>-</v>
      </c>
      <c r="D752" t="s">
        <v>51</v>
      </c>
      <c r="E752">
        <v>5547.2176644599904</v>
      </c>
      <c r="F752">
        <v>61.77</v>
      </c>
      <c r="G752">
        <v>70.379436304145699</v>
      </c>
      <c r="H752">
        <v>-11.3179112491688</v>
      </c>
      <c r="I752">
        <v>-5.1619171464668598</v>
      </c>
      <c r="J752">
        <v>-5.66113173300527</v>
      </c>
      <c r="K752">
        <v>65.033083530024598</v>
      </c>
      <c r="L752">
        <v>62.168975585845999</v>
      </c>
      <c r="M752">
        <v>50.6126598673129</v>
      </c>
      <c r="N752">
        <v>0.95697801660150605</v>
      </c>
      <c r="O752">
        <v>61.2918892666342</v>
      </c>
      <c r="P752">
        <v>107.28187919462999</v>
      </c>
      <c r="Q752">
        <v>4.3535373150918003E-2</v>
      </c>
    </row>
    <row r="753" spans="1:17" x14ac:dyDescent="0.3">
      <c r="A753" t="s">
        <v>1649</v>
      </c>
      <c r="B753" t="s">
        <v>1650</v>
      </c>
      <c r="C753" t="str">
        <f>IFERROR(VLOOKUP(Table1[[#This Row],[Ticker]],[1]!Table1[[Symbol]:[Industry]],2,FALSE),"-")</f>
        <v>-</v>
      </c>
      <c r="D753" t="s">
        <v>1396</v>
      </c>
      <c r="E753">
        <v>5472.54746651</v>
      </c>
      <c r="F753">
        <v>757.85</v>
      </c>
      <c r="G753">
        <v>41.921236374288497</v>
      </c>
      <c r="H753">
        <v>23.0594967424028</v>
      </c>
      <c r="I753">
        <v>71.577777924676099</v>
      </c>
      <c r="J753">
        <v>-7.2464146920865602</v>
      </c>
      <c r="K753">
        <v>667.91118514520394</v>
      </c>
      <c r="L753">
        <v>535.76308847289602</v>
      </c>
      <c r="M753">
        <v>50.144624540601001</v>
      </c>
      <c r="N753">
        <v>0.338843308110784</v>
      </c>
      <c r="O753">
        <v>13.4525301840733</v>
      </c>
      <c r="P753">
        <v>102.09333333333301</v>
      </c>
      <c r="Q753">
        <v>2.1550270651823002E-2</v>
      </c>
    </row>
    <row r="754" spans="1:17" hidden="1" x14ac:dyDescent="0.3">
      <c r="A754" t="s">
        <v>1651</v>
      </c>
      <c r="B754" t="s">
        <v>1652</v>
      </c>
      <c r="C754" t="str">
        <f>IFERROR(VLOOKUP(Table1[[#This Row],[Ticker]],[1]!Table1[[Symbol]:[Industry]],2,FALSE),"-")</f>
        <v>-</v>
      </c>
      <c r="D754" t="s">
        <v>543</v>
      </c>
      <c r="E754">
        <v>5469.8637721599998</v>
      </c>
      <c r="F754">
        <v>5504.6</v>
      </c>
      <c r="G754">
        <v>41.498212897235497</v>
      </c>
      <c r="H754">
        <v>-4.1134003198098199</v>
      </c>
      <c r="I754">
        <v>28.259499776201601</v>
      </c>
      <c r="J754">
        <v>-5.2162613520591901</v>
      </c>
      <c r="K754">
        <v>5709.1368664158899</v>
      </c>
      <c r="L754">
        <v>4994.5699817901304</v>
      </c>
      <c r="M754">
        <v>39.055140476479203</v>
      </c>
      <c r="N754">
        <v>0.59809810161035204</v>
      </c>
      <c r="O754">
        <v>21.696399375068101</v>
      </c>
      <c r="P754">
        <v>92.6301791713326</v>
      </c>
      <c r="Q754">
        <v>0.13461151857790299</v>
      </c>
    </row>
    <row r="755" spans="1:17" x14ac:dyDescent="0.3">
      <c r="A755" t="s">
        <v>1653</v>
      </c>
      <c r="B755" t="s">
        <v>1654</v>
      </c>
      <c r="C755" t="str">
        <f>IFERROR(VLOOKUP(Table1[[#This Row],[Ticker]],[1]!Table1[[Symbol]:[Industry]],2,FALSE),"-")</f>
        <v>-</v>
      </c>
      <c r="D755" t="s">
        <v>261</v>
      </c>
      <c r="E755">
        <v>5455.2134638500002</v>
      </c>
      <c r="F755">
        <v>1773.5</v>
      </c>
      <c r="G755">
        <v>-59.053957785330702</v>
      </c>
      <c r="H755">
        <v>-6.6497750436878302</v>
      </c>
      <c r="I755">
        <v>-11.691704468555301</v>
      </c>
      <c r="J755">
        <v>-4.3576041916954402</v>
      </c>
      <c r="K755">
        <v>1820.98604219296</v>
      </c>
      <c r="L755">
        <v>1918.18010845252</v>
      </c>
      <c r="M755">
        <v>42.659556207103698</v>
      </c>
      <c r="N755">
        <v>0.39355389842102301</v>
      </c>
      <c r="O755">
        <v>56.969269805469402</v>
      </c>
      <c r="P755">
        <v>10.843749999999901</v>
      </c>
      <c r="Q755">
        <v>1.1922591280066E-2</v>
      </c>
    </row>
    <row r="756" spans="1:17" x14ac:dyDescent="0.3">
      <c r="A756" t="s">
        <v>1655</v>
      </c>
      <c r="B756" t="s">
        <v>1656</v>
      </c>
      <c r="C756" t="str">
        <f>IFERROR(VLOOKUP(Table1[[#This Row],[Ticker]],[1]!Table1[[Symbol]:[Industry]],2,FALSE),"-")</f>
        <v>-</v>
      </c>
      <c r="D756" t="s">
        <v>338</v>
      </c>
      <c r="E756">
        <v>5453.6323784400001</v>
      </c>
      <c r="F756">
        <v>255.6</v>
      </c>
      <c r="G756">
        <v>-14.9677598991764</v>
      </c>
      <c r="H756">
        <v>-12.284266943616499</v>
      </c>
      <c r="I756">
        <v>15.3392045638886</v>
      </c>
      <c r="J756">
        <v>-5.7218843671124402</v>
      </c>
      <c r="K756">
        <v>262.61205518903398</v>
      </c>
      <c r="L756">
        <v>243.25608511882501</v>
      </c>
      <c r="M756">
        <v>34.363985513079101</v>
      </c>
      <c r="N756">
        <v>0.50428002229347602</v>
      </c>
      <c r="O756">
        <v>16.236306729264399</v>
      </c>
      <c r="P756">
        <v>35.238095238095198</v>
      </c>
      <c r="Q756">
        <v>-0.10382663345987</v>
      </c>
    </row>
    <row r="757" spans="1:17" x14ac:dyDescent="0.3">
      <c r="A757" t="s">
        <v>1657</v>
      </c>
      <c r="B757" t="s">
        <v>1658</v>
      </c>
      <c r="C757" t="str">
        <f>IFERROR(VLOOKUP(Table1[[#This Row],[Ticker]],[1]!Table1[[Symbol]:[Industry]],2,FALSE),"-")</f>
        <v>-</v>
      </c>
      <c r="D757" t="s">
        <v>24</v>
      </c>
      <c r="E757">
        <v>5447.9072618999999</v>
      </c>
      <c r="F757">
        <v>322.2</v>
      </c>
      <c r="G757">
        <v>-27.156070039301401</v>
      </c>
      <c r="H757">
        <v>-4.8123308436203098</v>
      </c>
      <c r="I757">
        <v>-19.318898797755299</v>
      </c>
      <c r="J757">
        <v>-0.68816669870455605</v>
      </c>
      <c r="K757">
        <v>333.28857242535599</v>
      </c>
      <c r="L757">
        <v>345.38856683165602</v>
      </c>
      <c r="M757">
        <v>48.548983461562798</v>
      </c>
      <c r="N757">
        <v>0.75117486925559396</v>
      </c>
      <c r="O757">
        <v>31.052141527001801</v>
      </c>
      <c r="P757">
        <v>4.7294002925402303</v>
      </c>
      <c r="Q757">
        <v>-2.9605484578476001E-2</v>
      </c>
    </row>
    <row r="758" spans="1:17" x14ac:dyDescent="0.3">
      <c r="A758" t="s">
        <v>1659</v>
      </c>
      <c r="B758" t="s">
        <v>1660</v>
      </c>
      <c r="C758" t="str">
        <f>IFERROR(VLOOKUP(Table1[[#This Row],[Ticker]],[1]!Table1[[Symbol]:[Industry]],2,FALSE),"-")</f>
        <v>-</v>
      </c>
      <c r="D758" t="s">
        <v>417</v>
      </c>
      <c r="E758">
        <v>5371.8776204249998</v>
      </c>
      <c r="F758">
        <v>614.15</v>
      </c>
      <c r="G758">
        <v>-41.717504922917897</v>
      </c>
      <c r="H758">
        <v>6.5880630797175801</v>
      </c>
      <c r="I758">
        <v>1.1356040675463299</v>
      </c>
      <c r="J758">
        <v>3.8406007417078301</v>
      </c>
      <c r="K758">
        <v>563.77302366891502</v>
      </c>
      <c r="L758">
        <v>592.85501197534199</v>
      </c>
      <c r="M758">
        <v>73.204259625195604</v>
      </c>
      <c r="N758">
        <v>2.5884419380545398</v>
      </c>
      <c r="O758">
        <v>30.098510135960201</v>
      </c>
      <c r="P758">
        <v>20.127139364303101</v>
      </c>
      <c r="Q758">
        <v>5.5657636757611997E-2</v>
      </c>
    </row>
    <row r="759" spans="1:17" hidden="1" x14ac:dyDescent="0.3">
      <c r="A759" t="s">
        <v>1661</v>
      </c>
      <c r="B759" t="s">
        <v>1662</v>
      </c>
      <c r="C759" t="str">
        <f>IFERROR(VLOOKUP(Table1[[#This Row],[Ticker]],[1]!Table1[[Symbol]:[Industry]],2,FALSE),"-")</f>
        <v>-</v>
      </c>
      <c r="D759" t="s">
        <v>258</v>
      </c>
      <c r="E759">
        <v>5356.69104831</v>
      </c>
      <c r="F759">
        <v>436.9</v>
      </c>
      <c r="G759">
        <v>149.567490260249</v>
      </c>
      <c r="H759">
        <v>16.313113287223601</v>
      </c>
      <c r="I759">
        <v>33.6912400851825</v>
      </c>
      <c r="J759">
        <v>22.462410652556301</v>
      </c>
      <c r="K759">
        <v>348.79465913709402</v>
      </c>
      <c r="L759">
        <v>292.62217172987999</v>
      </c>
      <c r="M759">
        <v>83.978144768530598</v>
      </c>
      <c r="N759">
        <v>1.18406576347759</v>
      </c>
      <c r="O759">
        <v>2.1286335545891402</v>
      </c>
      <c r="P759">
        <v>181.326464906632</v>
      </c>
    </row>
    <row r="760" spans="1:17" hidden="1" x14ac:dyDescent="0.3">
      <c r="A760" t="s">
        <v>1663</v>
      </c>
      <c r="B760" t="s">
        <v>1664</v>
      </c>
      <c r="C760" t="str">
        <f>IFERROR(VLOOKUP(Table1[[#This Row],[Ticker]],[1]!Table1[[Symbol]:[Industry]],2,FALSE),"-")</f>
        <v>-</v>
      </c>
      <c r="D760" t="s">
        <v>206</v>
      </c>
      <c r="E760">
        <v>5324.8308841500002</v>
      </c>
      <c r="F760">
        <v>7840.5</v>
      </c>
      <c r="G760">
        <v>84.338037469145405</v>
      </c>
      <c r="H760">
        <v>8.8921337382743495</v>
      </c>
      <c r="I760">
        <v>8.4227105519798897</v>
      </c>
      <c r="J760">
        <v>-2.8282619151428601</v>
      </c>
      <c r="K760">
        <v>7488.9848877815803</v>
      </c>
      <c r="L760">
        <v>6773.5129041181299</v>
      </c>
      <c r="M760">
        <v>53.052040191885503</v>
      </c>
      <c r="N760">
        <v>0.99345625729770304</v>
      </c>
      <c r="O760">
        <v>15.845928193355</v>
      </c>
      <c r="P760">
        <v>117.791666666666</v>
      </c>
      <c r="Q760">
        <v>9.3563213191062006E-2</v>
      </c>
    </row>
    <row r="761" spans="1:17" x14ac:dyDescent="0.3">
      <c r="A761" t="s">
        <v>1665</v>
      </c>
      <c r="B761" t="s">
        <v>1666</v>
      </c>
      <c r="C761" t="str">
        <f>IFERROR(VLOOKUP(Table1[[#This Row],[Ticker]],[1]!Table1[[Symbol]:[Industry]],2,FALSE),"-")</f>
        <v>-</v>
      </c>
      <c r="D761" t="s">
        <v>412</v>
      </c>
      <c r="E761">
        <v>5299.7902986600002</v>
      </c>
      <c r="F761">
        <v>48.12</v>
      </c>
      <c r="G761">
        <v>-29.324179886526199</v>
      </c>
      <c r="H761">
        <v>-6.3847408995215398</v>
      </c>
      <c r="I761">
        <v>-10.0885411492721</v>
      </c>
      <c r="J761">
        <v>-4.4375651480406004</v>
      </c>
      <c r="K761">
        <v>49.574513452727899</v>
      </c>
      <c r="L761">
        <v>51.331876144211698</v>
      </c>
      <c r="M761">
        <v>38.424418564523897</v>
      </c>
      <c r="N761">
        <v>0.47700871151436702</v>
      </c>
      <c r="O761">
        <v>41.936824605153703</v>
      </c>
      <c r="P761">
        <v>7.2909698996655301</v>
      </c>
    </row>
    <row r="762" spans="1:17" hidden="1" x14ac:dyDescent="0.3">
      <c r="A762" t="s">
        <v>1667</v>
      </c>
      <c r="B762" t="s">
        <v>1668</v>
      </c>
      <c r="C762" t="str">
        <f>IFERROR(VLOOKUP(Table1[[#This Row],[Ticker]],[1]!Table1[[Symbol]:[Industry]],2,FALSE),"-")</f>
        <v>-</v>
      </c>
      <c r="D762" t="s">
        <v>1669</v>
      </c>
      <c r="E762">
        <v>5280.5976037709997</v>
      </c>
      <c r="F762">
        <v>41.51</v>
      </c>
      <c r="G762">
        <v>-4.1802147457412797</v>
      </c>
      <c r="H762">
        <v>2.7823817491809102</v>
      </c>
      <c r="I762">
        <v>22.546536028356101</v>
      </c>
      <c r="J762">
        <v>-0.99236484569744399</v>
      </c>
      <c r="K762">
        <v>38.549735358086302</v>
      </c>
      <c r="L762">
        <v>34.867384253484097</v>
      </c>
      <c r="M762">
        <v>61.110292334972399</v>
      </c>
      <c r="N762">
        <v>0.69694385236438205</v>
      </c>
      <c r="O762">
        <v>15.032522283786999</v>
      </c>
      <c r="P762">
        <v>52.051282051282001</v>
      </c>
      <c r="Q762">
        <v>0.14922280981740599</v>
      </c>
    </row>
    <row r="763" spans="1:17" x14ac:dyDescent="0.3">
      <c r="A763" t="s">
        <v>1670</v>
      </c>
      <c r="B763" t="s">
        <v>1671</v>
      </c>
      <c r="C763" t="str">
        <f>IFERROR(VLOOKUP(Table1[[#This Row],[Ticker]],[1]!Table1[[Symbol]:[Industry]],2,FALSE),"-")</f>
        <v>-</v>
      </c>
      <c r="D763" t="s">
        <v>206</v>
      </c>
      <c r="E763">
        <v>5274.8823244699997</v>
      </c>
      <c r="F763">
        <v>132.22</v>
      </c>
      <c r="G763">
        <v>-12.553734047872</v>
      </c>
      <c r="H763">
        <v>-6.6133332905388498</v>
      </c>
      <c r="I763">
        <v>5.5351510823778902</v>
      </c>
      <c r="J763">
        <v>-1.2775221834863599</v>
      </c>
      <c r="K763">
        <v>127.613676822259</v>
      </c>
      <c r="L763">
        <v>124.193684643995</v>
      </c>
      <c r="M763">
        <v>65.451142384592004</v>
      </c>
      <c r="N763">
        <v>1.18685202746476</v>
      </c>
      <c r="O763">
        <v>13.1901376493722</v>
      </c>
      <c r="P763">
        <v>29.184171958964299</v>
      </c>
      <c r="Q763">
        <v>1.5266762905499E-2</v>
      </c>
    </row>
    <row r="764" spans="1:17" x14ac:dyDescent="0.3">
      <c r="A764" t="s">
        <v>1672</v>
      </c>
      <c r="B764" t="s">
        <v>1673</v>
      </c>
      <c r="C764" t="str">
        <f>IFERROR(VLOOKUP(Table1[[#This Row],[Ticker]],[1]!Table1[[Symbol]:[Industry]],2,FALSE),"-")</f>
        <v>-</v>
      </c>
      <c r="D764" t="s">
        <v>118</v>
      </c>
      <c r="E764">
        <v>5258.7493199999999</v>
      </c>
      <c r="F764">
        <v>566.70000000000005</v>
      </c>
      <c r="G764">
        <v>114.450003382044</v>
      </c>
      <c r="H764">
        <v>-1.2427754835234699</v>
      </c>
      <c r="I764">
        <v>68.188560570739099</v>
      </c>
      <c r="J764">
        <v>-3.5258122278603299</v>
      </c>
      <c r="K764">
        <v>547.24621592163896</v>
      </c>
      <c r="L764">
        <v>431.42211957575302</v>
      </c>
      <c r="M764">
        <v>53.813468647421097</v>
      </c>
      <c r="N764">
        <v>0.44982247623705202</v>
      </c>
      <c r="O764">
        <v>28.348332451032199</v>
      </c>
      <c r="P764">
        <v>170.75967510750101</v>
      </c>
      <c r="Q764">
        <v>7.6173628583091998E-2</v>
      </c>
    </row>
    <row r="765" spans="1:17" x14ac:dyDescent="0.3">
      <c r="A765" t="s">
        <v>1674</v>
      </c>
      <c r="B765" t="s">
        <v>1675</v>
      </c>
      <c r="C765" t="str">
        <f>IFERROR(VLOOKUP(Table1[[#This Row],[Ticker]],[1]!Table1[[Symbol]:[Industry]],2,FALSE),"-")</f>
        <v>-</v>
      </c>
      <c r="D765" t="s">
        <v>1097</v>
      </c>
      <c r="E765">
        <v>5257.6679025000003</v>
      </c>
      <c r="F765">
        <v>3136.5</v>
      </c>
      <c r="G765">
        <v>-4.0429194114440703</v>
      </c>
      <c r="H765">
        <v>-5.4006298672977202</v>
      </c>
      <c r="I765">
        <v>-5.0789833710905796</v>
      </c>
      <c r="J765">
        <v>-4.0900845628861804</v>
      </c>
      <c r="K765">
        <v>3120.6841768915501</v>
      </c>
      <c r="L765">
        <v>2993.6495050558501</v>
      </c>
      <c r="M765">
        <v>48.753989163147402</v>
      </c>
      <c r="N765">
        <v>0.755632305919817</v>
      </c>
      <c r="O765">
        <v>17.965885541208301</v>
      </c>
      <c r="P765">
        <v>36.369565217391298</v>
      </c>
      <c r="Q765">
        <v>-7.0840592159816002E-2</v>
      </c>
    </row>
    <row r="766" spans="1:17" x14ac:dyDescent="0.3">
      <c r="A766" t="s">
        <v>1676</v>
      </c>
      <c r="B766" t="s">
        <v>1677</v>
      </c>
      <c r="C766" t="str">
        <f>IFERROR(VLOOKUP(Table1[[#This Row],[Ticker]],[1]!Table1[[Symbol]:[Industry]],2,FALSE),"-")</f>
        <v>-</v>
      </c>
      <c r="D766" t="s">
        <v>75</v>
      </c>
      <c r="E766">
        <v>5249.2662190239998</v>
      </c>
      <c r="F766">
        <v>231.64</v>
      </c>
      <c r="G766">
        <v>-2.4686511647735698</v>
      </c>
      <c r="H766">
        <v>-2.64841549771951</v>
      </c>
      <c r="I766">
        <v>4.6586484553415799</v>
      </c>
      <c r="J766">
        <v>-3.3363666290801399</v>
      </c>
      <c r="K766">
        <v>226.043319456213</v>
      </c>
      <c r="L766">
        <v>213.50834088889701</v>
      </c>
      <c r="M766">
        <v>58.022608294293001</v>
      </c>
      <c r="N766">
        <v>0.90754610601432095</v>
      </c>
      <c r="O766">
        <v>6.6309791055085601</v>
      </c>
      <c r="P766">
        <v>31.501561169457801</v>
      </c>
      <c r="Q766">
        <v>-8.4330828559569998E-2</v>
      </c>
    </row>
    <row r="767" spans="1:17" x14ac:dyDescent="0.3">
      <c r="A767" t="s">
        <v>1678</v>
      </c>
      <c r="B767" t="s">
        <v>1679</v>
      </c>
      <c r="C767" t="str">
        <f>IFERROR(VLOOKUP(Table1[[#This Row],[Ticker]],[1]!Table1[[Symbol]:[Industry]],2,FALSE),"-")</f>
        <v>-</v>
      </c>
      <c r="D767" t="s">
        <v>464</v>
      </c>
      <c r="E767">
        <v>5240.5220883599904</v>
      </c>
      <c r="F767">
        <v>315.89999999999998</v>
      </c>
      <c r="G767">
        <v>-52.917880098330997</v>
      </c>
      <c r="H767">
        <v>-2.0780271000432502</v>
      </c>
      <c r="I767">
        <v>-27.579764229783098</v>
      </c>
      <c r="J767">
        <v>-5.7077061221359804</v>
      </c>
      <c r="K767">
        <v>321.39956188730099</v>
      </c>
      <c r="L767">
        <v>357.580894664391</v>
      </c>
      <c r="M767">
        <v>52.979668993045003</v>
      </c>
      <c r="N767">
        <v>0.66822325025879603</v>
      </c>
      <c r="O767">
        <v>71.699905033238295</v>
      </c>
      <c r="P767">
        <v>20.274129069103299</v>
      </c>
      <c r="Q767">
        <v>-0.10738973723360801</v>
      </c>
    </row>
    <row r="768" spans="1:17" x14ac:dyDescent="0.3">
      <c r="A768" t="s">
        <v>1680</v>
      </c>
      <c r="B768" t="s">
        <v>1681</v>
      </c>
      <c r="C768" t="str">
        <f>IFERROR(VLOOKUP(Table1[[#This Row],[Ticker]],[1]!Table1[[Symbol]:[Industry]],2,FALSE),"-")</f>
        <v>-</v>
      </c>
      <c r="D768" t="s">
        <v>493</v>
      </c>
      <c r="E768">
        <v>5205.694997394</v>
      </c>
      <c r="F768">
        <v>104.49</v>
      </c>
      <c r="G768">
        <v>-38.533586229708597</v>
      </c>
      <c r="H768">
        <v>-7.33663922699452</v>
      </c>
      <c r="I768">
        <v>-12.727161461696699</v>
      </c>
      <c r="J768">
        <v>-6.9301123946674297</v>
      </c>
      <c r="K768">
        <v>107.881274755172</v>
      </c>
      <c r="L768">
        <v>108.620835980379</v>
      </c>
      <c r="M768">
        <v>32.906274466674198</v>
      </c>
      <c r="N768">
        <v>0.62905332220643395</v>
      </c>
      <c r="O768">
        <v>31.782945736434002</v>
      </c>
      <c r="P768">
        <v>14.1967213114754</v>
      </c>
      <c r="Q768">
        <v>-0.10333344591737501</v>
      </c>
    </row>
    <row r="769" spans="1:17" hidden="1" x14ac:dyDescent="0.3">
      <c r="A769" t="s">
        <v>1682</v>
      </c>
      <c r="B769" t="s">
        <v>1683</v>
      </c>
      <c r="C769" t="str">
        <f>IFERROR(VLOOKUP(Table1[[#This Row],[Ticker]],[1]!Table1[[Symbol]:[Industry]],2,FALSE),"-")</f>
        <v>-</v>
      </c>
      <c r="D769" t="s">
        <v>258</v>
      </c>
      <c r="E769">
        <v>5184.9977304499998</v>
      </c>
      <c r="F769">
        <v>273.55</v>
      </c>
      <c r="G769">
        <v>179.84952766057501</v>
      </c>
      <c r="H769">
        <v>-0.82370520734081298</v>
      </c>
      <c r="I769">
        <v>210.03735050857199</v>
      </c>
      <c r="J769">
        <v>6.0377901537648899</v>
      </c>
      <c r="K769">
        <v>243.042560127858</v>
      </c>
      <c r="L769">
        <v>179.75592717373399</v>
      </c>
      <c r="M769">
        <v>78.621911034230607</v>
      </c>
      <c r="N769">
        <v>0.29936497221517799</v>
      </c>
      <c r="O769">
        <v>19.466276731858901</v>
      </c>
      <c r="P769">
        <v>255.25974025974</v>
      </c>
      <c r="Q769">
        <v>0.15294373489636101</v>
      </c>
    </row>
    <row r="770" spans="1:17" x14ac:dyDescent="0.3">
      <c r="A770" t="s">
        <v>1684</v>
      </c>
      <c r="B770" t="s">
        <v>1685</v>
      </c>
      <c r="C770" t="str">
        <f>IFERROR(VLOOKUP(Table1[[#This Row],[Ticker]],[1]!Table1[[Symbol]:[Industry]],2,FALSE),"-")</f>
        <v>-</v>
      </c>
      <c r="D770" t="s">
        <v>72</v>
      </c>
      <c r="E770">
        <v>5177.92</v>
      </c>
      <c r="F770">
        <v>735.5</v>
      </c>
      <c r="G770">
        <v>52.8532591162991</v>
      </c>
      <c r="H770">
        <v>-20.090417909714098</v>
      </c>
      <c r="I770">
        <v>-20.591646903173199</v>
      </c>
      <c r="J770">
        <v>-6.0042149484566298</v>
      </c>
      <c r="K770">
        <v>823.47737321790703</v>
      </c>
      <c r="L770">
        <v>785.22601499279301</v>
      </c>
      <c r="M770">
        <v>26.049977343399402</v>
      </c>
      <c r="N770">
        <v>0.60164948983407796</v>
      </c>
      <c r="O770">
        <v>58.3956492182188</v>
      </c>
      <c r="P770">
        <v>86.533096626933798</v>
      </c>
      <c r="Q770">
        <v>8.0153007164993004E-2</v>
      </c>
    </row>
    <row r="771" spans="1:17" hidden="1" x14ac:dyDescent="0.3">
      <c r="A771" t="s">
        <v>1686</v>
      </c>
      <c r="B771" t="s">
        <v>1687</v>
      </c>
      <c r="C771" t="str">
        <f>IFERROR(VLOOKUP(Table1[[#This Row],[Ticker]],[1]!Table1[[Symbol]:[Industry]],2,FALSE),"-")</f>
        <v>-</v>
      </c>
      <c r="D771" t="s">
        <v>1688</v>
      </c>
      <c r="E771">
        <v>5168.879891351</v>
      </c>
      <c r="F771">
        <v>61.64</v>
      </c>
      <c r="G771">
        <v>-2.76372511766156</v>
      </c>
      <c r="H771">
        <v>-1.2761769086417001</v>
      </c>
      <c r="I771">
        <v>-4.1457393985103996</v>
      </c>
      <c r="J771">
        <v>-0.65953886903585801</v>
      </c>
      <c r="K771">
        <v>60.293950064403901</v>
      </c>
      <c r="L771">
        <v>57.833284664197102</v>
      </c>
      <c r="M771">
        <v>56.425916595309197</v>
      </c>
      <c r="N771">
        <v>0.80076041637462103</v>
      </c>
      <c r="O771">
        <v>5.1265412070084304</v>
      </c>
      <c r="P771">
        <v>28.953974895397501</v>
      </c>
      <c r="Q771">
        <v>-3.0196124243903E-2</v>
      </c>
    </row>
    <row r="772" spans="1:17" hidden="1" x14ac:dyDescent="0.3">
      <c r="A772" t="s">
        <v>1689</v>
      </c>
      <c r="B772" t="s">
        <v>1690</v>
      </c>
      <c r="C772" t="str">
        <f>IFERROR(VLOOKUP(Table1[[#This Row],[Ticker]],[1]!Table1[[Symbol]:[Industry]],2,FALSE),"-")</f>
        <v>-</v>
      </c>
      <c r="D772" t="s">
        <v>1543</v>
      </c>
      <c r="E772">
        <v>5138.7949399500003</v>
      </c>
      <c r="F772">
        <v>430.5</v>
      </c>
      <c r="G772">
        <v>1.8242436027547599</v>
      </c>
      <c r="H772">
        <v>1.28715774957414</v>
      </c>
      <c r="I772">
        <v>-0.560635604855237</v>
      </c>
      <c r="J772">
        <v>-1.00302642026879</v>
      </c>
      <c r="K772">
        <v>397.86371075985801</v>
      </c>
      <c r="L772">
        <v>366.740001355027</v>
      </c>
      <c r="M772">
        <v>65.384397687399499</v>
      </c>
      <c r="N772">
        <v>0.402399585527488</v>
      </c>
      <c r="O772">
        <v>4.4715447154471502</v>
      </c>
      <c r="P772">
        <v>50.920245398772998</v>
      </c>
      <c r="Q772">
        <v>7.7097382474854995E-2</v>
      </c>
    </row>
    <row r="773" spans="1:17" x14ac:dyDescent="0.3">
      <c r="A773" t="s">
        <v>1691</v>
      </c>
      <c r="B773" t="s">
        <v>1692</v>
      </c>
      <c r="C773" t="str">
        <f>IFERROR(VLOOKUP(Table1[[#This Row],[Ticker]],[1]!Table1[[Symbol]:[Industry]],2,FALSE),"-")</f>
        <v>-</v>
      </c>
      <c r="D773" t="s">
        <v>412</v>
      </c>
      <c r="E773">
        <v>5131.5015015600002</v>
      </c>
      <c r="F773">
        <v>282.8</v>
      </c>
      <c r="G773">
        <v>-31.100075420804799</v>
      </c>
      <c r="H773">
        <v>-4.8827034184320501</v>
      </c>
      <c r="I773">
        <v>-13.4323547941418</v>
      </c>
      <c r="J773">
        <v>-5.9422215154786198</v>
      </c>
      <c r="K773">
        <v>286.301874180239</v>
      </c>
      <c r="L773">
        <v>291.28811944856199</v>
      </c>
      <c r="M773">
        <v>48.056618722796799</v>
      </c>
      <c r="N773">
        <v>0.96722997149886702</v>
      </c>
      <c r="O773">
        <v>37.181753889674603</v>
      </c>
      <c r="P773">
        <v>4.9545370198552598</v>
      </c>
      <c r="Q773">
        <v>-1.0513556077061E-2</v>
      </c>
    </row>
    <row r="774" spans="1:17" hidden="1" x14ac:dyDescent="0.3">
      <c r="A774" t="s">
        <v>1693</v>
      </c>
      <c r="B774" t="s">
        <v>1694</v>
      </c>
      <c r="C774" t="str">
        <f>IFERROR(VLOOKUP(Table1[[#This Row],[Ticker]],[1]!Table1[[Symbol]:[Industry]],2,FALSE),"-")</f>
        <v>-</v>
      </c>
      <c r="D774" t="s">
        <v>54</v>
      </c>
      <c r="E774">
        <v>5130.4904837370004</v>
      </c>
      <c r="F774">
        <v>93.63</v>
      </c>
      <c r="G774">
        <v>123.00722769905801</v>
      </c>
      <c r="H774">
        <v>49.958767184286003</v>
      </c>
      <c r="I774">
        <v>122.672681172472</v>
      </c>
      <c r="J774">
        <v>-2.2945413460922102</v>
      </c>
      <c r="K774">
        <v>72.362041752999602</v>
      </c>
      <c r="L774">
        <v>55.282624841081002</v>
      </c>
      <c r="M774">
        <v>69.307016257741694</v>
      </c>
      <c r="N774">
        <v>1.4816546992073401</v>
      </c>
      <c r="O774">
        <v>7.7646053615294299</v>
      </c>
      <c r="P774">
        <v>199.13738019169301</v>
      </c>
      <c r="Q774">
        <v>4.1575306635482999E-2</v>
      </c>
    </row>
    <row r="775" spans="1:17" hidden="1" x14ac:dyDescent="0.3">
      <c r="A775" t="s">
        <v>1695</v>
      </c>
      <c r="B775" t="s">
        <v>1696</v>
      </c>
      <c r="C775" t="str">
        <f>IFERROR(VLOOKUP(Table1[[#This Row],[Ticker]],[1]!Table1[[Symbol]:[Industry]],2,FALSE),"-")</f>
        <v>-</v>
      </c>
      <c r="D775" t="s">
        <v>514</v>
      </c>
      <c r="E775">
        <v>5108.2640198099998</v>
      </c>
      <c r="F775">
        <v>727.55</v>
      </c>
      <c r="G775">
        <v>46.167100684060998</v>
      </c>
      <c r="H775">
        <v>-0.51165715324398897</v>
      </c>
      <c r="I775">
        <v>57.238540584720603</v>
      </c>
      <c r="J775">
        <v>-12.882162618930799</v>
      </c>
      <c r="K775">
        <v>687.50133829353695</v>
      </c>
      <c r="M775">
        <v>39.981770494021397</v>
      </c>
      <c r="N775">
        <v>0.74567477938192905</v>
      </c>
      <c r="O775">
        <v>30.025427805648999</v>
      </c>
      <c r="P775">
        <v>95.893914916531998</v>
      </c>
    </row>
    <row r="776" spans="1:17" hidden="1" x14ac:dyDescent="0.3">
      <c r="A776" t="s">
        <v>1697</v>
      </c>
      <c r="B776" t="s">
        <v>1698</v>
      </c>
      <c r="C776" t="str">
        <f>IFERROR(VLOOKUP(Table1[[#This Row],[Ticker]],[1]!Table1[[Symbol]:[Industry]],2,FALSE),"-")</f>
        <v>-</v>
      </c>
      <c r="D776" t="s">
        <v>206</v>
      </c>
      <c r="E776">
        <v>5099.4785775</v>
      </c>
      <c r="F776">
        <v>781.7</v>
      </c>
      <c r="G776">
        <v>69.109122260113097</v>
      </c>
      <c r="H776">
        <v>0.45766311768901102</v>
      </c>
      <c r="I776">
        <v>42.554672269983598</v>
      </c>
      <c r="J776">
        <v>-6.78074809749533</v>
      </c>
      <c r="K776">
        <v>724.67669972726105</v>
      </c>
      <c r="L776">
        <v>620.00568221112303</v>
      </c>
      <c r="M776">
        <v>57.354037187873601</v>
      </c>
      <c r="N776">
        <v>0.57291426247870803</v>
      </c>
      <c r="O776">
        <v>5.84623257003964</v>
      </c>
      <c r="P776">
        <v>122.928846428062</v>
      </c>
      <c r="Q776">
        <v>9.3761394961787994E-2</v>
      </c>
    </row>
    <row r="777" spans="1:17" hidden="1" x14ac:dyDescent="0.3">
      <c r="A777" t="s">
        <v>1699</v>
      </c>
      <c r="B777" t="s">
        <v>1700</v>
      </c>
      <c r="C777" t="str">
        <f>IFERROR(VLOOKUP(Table1[[#This Row],[Ticker]],[1]!Table1[[Symbol]:[Industry]],2,FALSE),"-")</f>
        <v>-</v>
      </c>
      <c r="D777" t="s">
        <v>383</v>
      </c>
      <c r="E777">
        <v>5095.6535575999997</v>
      </c>
      <c r="F777">
        <v>564.79999999999995</v>
      </c>
      <c r="G777">
        <v>-5.7469343602598102E-2</v>
      </c>
      <c r="H777">
        <v>-8.8513035562583298</v>
      </c>
      <c r="I777">
        <v>56.220428082224501</v>
      </c>
      <c r="J777">
        <v>0.65944703812883099</v>
      </c>
      <c r="K777">
        <v>539.52146195805506</v>
      </c>
      <c r="L777">
        <v>465.834546040845</v>
      </c>
      <c r="M777">
        <v>49.589818890173703</v>
      </c>
      <c r="N777">
        <v>0.49399515278357498</v>
      </c>
      <c r="O777">
        <v>12.756728045325699</v>
      </c>
      <c r="P777">
        <v>77.5821411727715</v>
      </c>
      <c r="Q777">
        <v>4.6719106535467E-2</v>
      </c>
    </row>
    <row r="778" spans="1:17" hidden="1" x14ac:dyDescent="0.3">
      <c r="A778" t="s">
        <v>1701</v>
      </c>
      <c r="B778" t="s">
        <v>1702</v>
      </c>
      <c r="C778" t="str">
        <f>IFERROR(VLOOKUP(Table1[[#This Row],[Ticker]],[1]!Table1[[Symbol]:[Industry]],2,FALSE),"-")</f>
        <v>-</v>
      </c>
      <c r="D778" t="s">
        <v>127</v>
      </c>
      <c r="E778">
        <v>5073.4658249000004</v>
      </c>
      <c r="F778">
        <v>52.25</v>
      </c>
      <c r="G778">
        <v>4.44817668822449</v>
      </c>
      <c r="H778">
        <v>3.9552410518793999</v>
      </c>
      <c r="I778">
        <v>-1.0612187449005701</v>
      </c>
      <c r="J778">
        <v>2.1397824072957201</v>
      </c>
      <c r="K778">
        <v>48.226952527891001</v>
      </c>
      <c r="L778">
        <v>46.532056127420503</v>
      </c>
      <c r="M778">
        <v>70.107540516310905</v>
      </c>
      <c r="N778">
        <v>1.56165275962924</v>
      </c>
      <c r="O778">
        <v>25.167464114832502</v>
      </c>
      <c r="P778">
        <v>63.5367762128325</v>
      </c>
      <c r="Q778">
        <v>8.9018983833373005E-2</v>
      </c>
    </row>
    <row r="779" spans="1:17" x14ac:dyDescent="0.3">
      <c r="A779" t="s">
        <v>1703</v>
      </c>
      <c r="B779" t="s">
        <v>1704</v>
      </c>
      <c r="C779" t="str">
        <f>IFERROR(VLOOKUP(Table1[[#This Row],[Ticker]],[1]!Table1[[Symbol]:[Industry]],2,FALSE),"-")</f>
        <v>-</v>
      </c>
      <c r="D779" t="s">
        <v>54</v>
      </c>
      <c r="E779">
        <v>5001.6036059999997</v>
      </c>
      <c r="F779">
        <v>621.45000000000005</v>
      </c>
      <c r="G779">
        <v>83.007846715374399</v>
      </c>
      <c r="H779">
        <v>17.186083682629</v>
      </c>
      <c r="I779">
        <v>85.3606709334492</v>
      </c>
      <c r="J779">
        <v>4.8436842009674699</v>
      </c>
      <c r="K779">
        <v>503.28218639662202</v>
      </c>
      <c r="L779">
        <v>396.74128449895898</v>
      </c>
      <c r="M779">
        <v>76.032091408199904</v>
      </c>
      <c r="N779">
        <v>0.84747318829998797</v>
      </c>
      <c r="O779">
        <v>4.1113524820983001</v>
      </c>
      <c r="P779">
        <v>164.55938697318001</v>
      </c>
      <c r="Q779">
        <v>1.3373533446506001E-2</v>
      </c>
    </row>
    <row r="780" spans="1:17" x14ac:dyDescent="0.3">
      <c r="A780" t="s">
        <v>1705</v>
      </c>
      <c r="B780" t="s">
        <v>1706</v>
      </c>
      <c r="C780" t="str">
        <f>IFERROR(VLOOKUP(Table1[[#This Row],[Ticker]],[1]!Table1[[Symbol]:[Industry]],2,FALSE),"-")</f>
        <v>-</v>
      </c>
      <c r="D780" t="s">
        <v>279</v>
      </c>
      <c r="E780">
        <v>4998.6298164250002</v>
      </c>
      <c r="F780">
        <v>582.25</v>
      </c>
      <c r="G780">
        <v>35.733455868968001</v>
      </c>
      <c r="H780">
        <v>18.553510973607398</v>
      </c>
      <c r="I780">
        <v>40.329741350662097</v>
      </c>
      <c r="J780">
        <v>3.60256837748855</v>
      </c>
      <c r="K780">
        <v>486.17614321229797</v>
      </c>
      <c r="L780">
        <v>433.94355591136002</v>
      </c>
      <c r="M780">
        <v>83.004711602638594</v>
      </c>
      <c r="N780">
        <v>1.3510026907989601</v>
      </c>
      <c r="O780">
        <v>2.5332760841562898</v>
      </c>
      <c r="P780">
        <v>69.209532112757898</v>
      </c>
    </row>
    <row r="781" spans="1:17" x14ac:dyDescent="0.3">
      <c r="A781" t="s">
        <v>1707</v>
      </c>
      <c r="B781" t="s">
        <v>1708</v>
      </c>
      <c r="C781" t="str">
        <f>IFERROR(VLOOKUP(Table1[[#This Row],[Ticker]],[1]!Table1[[Symbol]:[Industry]],2,FALSE),"-")</f>
        <v>-</v>
      </c>
      <c r="D781" t="s">
        <v>467</v>
      </c>
      <c r="E781">
        <v>4955.8533579099903</v>
      </c>
      <c r="F781">
        <v>896.35</v>
      </c>
      <c r="G781">
        <v>-19.485686519070299</v>
      </c>
      <c r="H781">
        <v>-7.8375816425513101</v>
      </c>
      <c r="I781">
        <v>15.8147811719894</v>
      </c>
      <c r="J781">
        <v>-2.2426813349430401</v>
      </c>
      <c r="K781">
        <v>867.10781037178504</v>
      </c>
      <c r="L781">
        <v>802.43414486738595</v>
      </c>
      <c r="M781">
        <v>53.150506732252701</v>
      </c>
      <c r="N781">
        <v>0.34201011698020001</v>
      </c>
      <c r="O781">
        <v>7.7704021866458399</v>
      </c>
      <c r="P781">
        <v>36.441129461907202</v>
      </c>
      <c r="Q781">
        <v>-0.13746855416734</v>
      </c>
    </row>
    <row r="782" spans="1:17" hidden="1" x14ac:dyDescent="0.3">
      <c r="A782" t="s">
        <v>1709</v>
      </c>
      <c r="B782" t="s">
        <v>1710</v>
      </c>
      <c r="C782" t="str">
        <f>IFERROR(VLOOKUP(Table1[[#This Row],[Ticker]],[1]!Table1[[Symbol]:[Industry]],2,FALSE),"-")</f>
        <v>-</v>
      </c>
      <c r="D782" t="s">
        <v>1410</v>
      </c>
      <c r="E782">
        <v>4949.2067622659997</v>
      </c>
      <c r="F782">
        <v>91.26</v>
      </c>
      <c r="G782">
        <v>40.955749742993902</v>
      </c>
      <c r="H782">
        <v>-11.298979468944101</v>
      </c>
      <c r="I782">
        <v>11.9227686125374</v>
      </c>
      <c r="J782">
        <v>-5.5888158816492997</v>
      </c>
      <c r="K782">
        <v>87.862128566661497</v>
      </c>
      <c r="L782">
        <v>76.704340664313904</v>
      </c>
      <c r="M782">
        <v>49.704618433956703</v>
      </c>
      <c r="N782">
        <v>0.65651122618146396</v>
      </c>
      <c r="O782">
        <v>13.138286215209201</v>
      </c>
      <c r="P782">
        <v>112.72727272727199</v>
      </c>
      <c r="Q782">
        <v>0.186114747170743</v>
      </c>
    </row>
    <row r="783" spans="1:17" hidden="1" x14ac:dyDescent="0.3">
      <c r="A783" t="s">
        <v>1711</v>
      </c>
      <c r="B783" t="s">
        <v>1712</v>
      </c>
      <c r="C783" t="str">
        <f>IFERROR(VLOOKUP(Table1[[#This Row],[Ticker]],[1]!Table1[[Symbol]:[Industry]],2,FALSE),"-")</f>
        <v>-</v>
      </c>
      <c r="D783" t="s">
        <v>372</v>
      </c>
      <c r="E783">
        <v>4944.3371880000004</v>
      </c>
      <c r="F783">
        <v>829.6</v>
      </c>
      <c r="G783">
        <v>107.560672247337</v>
      </c>
      <c r="H783">
        <v>-1.0642443601007601</v>
      </c>
      <c r="I783">
        <v>153.25354561207399</v>
      </c>
      <c r="J783">
        <v>-4.5623421390367396</v>
      </c>
      <c r="K783">
        <v>762.56793067070396</v>
      </c>
      <c r="L783">
        <v>587.64455237928905</v>
      </c>
      <c r="M783">
        <v>52.793128320261097</v>
      </c>
      <c r="N783">
        <v>0.72608427020206801</v>
      </c>
      <c r="O783">
        <v>9.7818225650916109</v>
      </c>
      <c r="P783">
        <v>175.11192173768799</v>
      </c>
      <c r="Q783">
        <v>0.15885210733796301</v>
      </c>
    </row>
    <row r="784" spans="1:17" x14ac:dyDescent="0.3">
      <c r="A784" t="s">
        <v>1713</v>
      </c>
      <c r="B784" t="s">
        <v>1714</v>
      </c>
      <c r="C784" t="str">
        <f>IFERROR(VLOOKUP(Table1[[#This Row],[Ticker]],[1]!Table1[[Symbol]:[Industry]],2,FALSE),"-")</f>
        <v>-</v>
      </c>
      <c r="D784" t="s">
        <v>46</v>
      </c>
      <c r="E784">
        <v>4928.612663975</v>
      </c>
      <c r="F784">
        <v>712.25</v>
      </c>
      <c r="G784">
        <v>9.2359735595635009</v>
      </c>
      <c r="H784">
        <v>-9.31956727630633</v>
      </c>
      <c r="I784">
        <v>45.983111964442699</v>
      </c>
      <c r="J784">
        <v>-6.6997315530641499</v>
      </c>
      <c r="K784">
        <v>681.187275866714</v>
      </c>
      <c r="L784">
        <v>619.43749138014198</v>
      </c>
      <c r="M784">
        <v>55.866760525031602</v>
      </c>
      <c r="N784">
        <v>0.34382743354859302</v>
      </c>
      <c r="O784">
        <v>41.6707616707616</v>
      </c>
      <c r="P784">
        <v>66.900995899238396</v>
      </c>
      <c r="Q784">
        <v>0.13994721079522801</v>
      </c>
    </row>
    <row r="785" spans="1:17" hidden="1" x14ac:dyDescent="0.3">
      <c r="A785" t="s">
        <v>1715</v>
      </c>
      <c r="B785" t="s">
        <v>1716</v>
      </c>
      <c r="C785" t="str">
        <f>IFERROR(VLOOKUP(Table1[[#This Row],[Ticker]],[1]!Table1[[Symbol]:[Industry]],2,FALSE),"-")</f>
        <v>-</v>
      </c>
      <c r="D785" t="s">
        <v>625</v>
      </c>
      <c r="E785">
        <v>4903.5108514499998</v>
      </c>
      <c r="F785">
        <v>1937.55</v>
      </c>
      <c r="G785">
        <v>65.638883550871398</v>
      </c>
      <c r="H785">
        <v>15.428735737541</v>
      </c>
      <c r="I785">
        <v>94.945951422365695</v>
      </c>
      <c r="J785">
        <v>0.63617284053710699</v>
      </c>
      <c r="K785">
        <v>1697.6085332673699</v>
      </c>
      <c r="L785">
        <v>1319.8068641038899</v>
      </c>
      <c r="M785">
        <v>60.409157883192897</v>
      </c>
      <c r="N785">
        <v>1.1625545663443899</v>
      </c>
      <c r="O785">
        <v>5.7779154086346098</v>
      </c>
      <c r="P785">
        <v>138.86457498613001</v>
      </c>
      <c r="Q785">
        <v>0.15930931325028899</v>
      </c>
    </row>
    <row r="786" spans="1:17" x14ac:dyDescent="0.3">
      <c r="A786" t="s">
        <v>1717</v>
      </c>
      <c r="B786" t="s">
        <v>1718</v>
      </c>
      <c r="C786" t="str">
        <f>IFERROR(VLOOKUP(Table1[[#This Row],[Ticker]],[1]!Table1[[Symbol]:[Industry]],2,FALSE),"-")</f>
        <v>-</v>
      </c>
      <c r="D786" t="s">
        <v>1007</v>
      </c>
      <c r="E786">
        <v>4902.0537171059996</v>
      </c>
      <c r="F786">
        <v>38.43</v>
      </c>
      <c r="G786">
        <v>22.6131794533087</v>
      </c>
      <c r="H786">
        <v>-8.2655143771053794</v>
      </c>
      <c r="I786">
        <v>22.720358989056699</v>
      </c>
      <c r="J786">
        <v>-4.9142563965370298</v>
      </c>
      <c r="K786">
        <v>40.006510638923203</v>
      </c>
      <c r="L786">
        <v>34.843669772013797</v>
      </c>
      <c r="M786">
        <v>34.848537980787597</v>
      </c>
      <c r="N786">
        <v>0.64470455459890996</v>
      </c>
      <c r="O786">
        <v>19.958365860005198</v>
      </c>
      <c r="P786">
        <v>70.8</v>
      </c>
      <c r="Q786">
        <v>8.2387356812278004E-2</v>
      </c>
    </row>
    <row r="787" spans="1:17" x14ac:dyDescent="0.3">
      <c r="A787" t="s">
        <v>1719</v>
      </c>
      <c r="B787" t="s">
        <v>1720</v>
      </c>
      <c r="C787" t="str">
        <f>IFERROR(VLOOKUP(Table1[[#This Row],[Ticker]],[1]!Table1[[Symbol]:[Industry]],2,FALSE),"-")</f>
        <v>-</v>
      </c>
      <c r="D787" t="s">
        <v>1410</v>
      </c>
      <c r="E787">
        <v>4892.1777605249999</v>
      </c>
      <c r="F787">
        <v>864.75</v>
      </c>
      <c r="G787">
        <v>11.216360133947701</v>
      </c>
      <c r="H787">
        <v>1.7248806636984999</v>
      </c>
      <c r="I787">
        <v>-11.953456831744599</v>
      </c>
      <c r="J787">
        <v>0.69894924419315296</v>
      </c>
      <c r="K787">
        <v>856.11924783188203</v>
      </c>
      <c r="L787">
        <v>850.527377118613</v>
      </c>
      <c r="M787">
        <v>71.121687849702298</v>
      </c>
      <c r="N787">
        <v>0.84613881317208794</v>
      </c>
      <c r="O787">
        <v>27.8866724486845</v>
      </c>
      <c r="P787">
        <v>43.170529801324498</v>
      </c>
      <c r="Q787">
        <v>0.15196454097074699</v>
      </c>
    </row>
    <row r="788" spans="1:17" hidden="1" x14ac:dyDescent="0.3">
      <c r="A788" t="s">
        <v>1721</v>
      </c>
      <c r="B788" t="s">
        <v>1722</v>
      </c>
      <c r="C788" t="str">
        <f>IFERROR(VLOOKUP(Table1[[#This Row],[Ticker]],[1]!Table1[[Symbol]:[Industry]],2,FALSE),"-")</f>
        <v>-</v>
      </c>
      <c r="D788" t="s">
        <v>46</v>
      </c>
      <c r="E788">
        <v>4891.1278106079999</v>
      </c>
      <c r="F788">
        <v>31.28</v>
      </c>
      <c r="G788">
        <v>126.701604852805</v>
      </c>
      <c r="H788">
        <v>61.8322759543546</v>
      </c>
      <c r="I788">
        <v>75.575508942483694</v>
      </c>
      <c r="J788">
        <v>3.35724715890463</v>
      </c>
      <c r="K788">
        <v>23.601780815467102</v>
      </c>
      <c r="L788">
        <v>19.9331925747451</v>
      </c>
      <c r="M788">
        <v>71.029902142289501</v>
      </c>
      <c r="N788">
        <v>1.9107539511407601</v>
      </c>
      <c r="O788">
        <v>6.9373401534526797</v>
      </c>
      <c r="P788">
        <v>163.20423962587</v>
      </c>
      <c r="Q788">
        <v>0.13737824399235599</v>
      </c>
    </row>
    <row r="789" spans="1:17" x14ac:dyDescent="0.3">
      <c r="A789" t="s">
        <v>1723</v>
      </c>
      <c r="B789" t="s">
        <v>1724</v>
      </c>
      <c r="C789" t="str">
        <f>IFERROR(VLOOKUP(Table1[[#This Row],[Ticker]],[1]!Table1[[Symbol]:[Industry]],2,FALSE),"-")</f>
        <v>-</v>
      </c>
      <c r="D789" t="s">
        <v>144</v>
      </c>
      <c r="E789">
        <v>4888.8900000000003</v>
      </c>
      <c r="F789">
        <v>8148.15</v>
      </c>
      <c r="G789">
        <v>45.819466271902201</v>
      </c>
      <c r="H789">
        <v>0.85459987740494503</v>
      </c>
      <c r="I789">
        <v>27.825480545031098</v>
      </c>
      <c r="J789">
        <v>-3.2311729137275198</v>
      </c>
      <c r="K789">
        <v>7555.32009221916</v>
      </c>
      <c r="L789">
        <v>6730.5545126981397</v>
      </c>
      <c r="M789">
        <v>62.446814166659401</v>
      </c>
      <c r="N789">
        <v>0.75632886129050902</v>
      </c>
      <c r="O789">
        <v>6.3677030982492999</v>
      </c>
      <c r="P789">
        <v>81.271412680756399</v>
      </c>
      <c r="Q789">
        <v>9.8752686087172997E-2</v>
      </c>
    </row>
    <row r="790" spans="1:17" x14ac:dyDescent="0.3">
      <c r="A790" t="s">
        <v>1725</v>
      </c>
      <c r="B790" t="s">
        <v>1726</v>
      </c>
      <c r="C790" t="str">
        <f>IFERROR(VLOOKUP(Table1[[#This Row],[Ticker]],[1]!Table1[[Symbol]:[Industry]],2,FALSE),"-")</f>
        <v>-</v>
      </c>
      <c r="D790" t="s">
        <v>54</v>
      </c>
      <c r="E790">
        <v>4879.6271812499999</v>
      </c>
      <c r="F790">
        <v>395.75</v>
      </c>
      <c r="G790">
        <v>5.0289856870248704</v>
      </c>
      <c r="H790">
        <v>17.406524501694399</v>
      </c>
      <c r="I790">
        <v>32.509323662980599</v>
      </c>
      <c r="J790">
        <v>8.5194713372295698</v>
      </c>
      <c r="K790">
        <v>340.22253133806799</v>
      </c>
      <c r="L790">
        <v>315.55486197045298</v>
      </c>
      <c r="M790">
        <v>80.630781199684705</v>
      </c>
      <c r="N790">
        <v>1.9982576097512199</v>
      </c>
      <c r="O790">
        <v>2.95641187618445</v>
      </c>
      <c r="P790">
        <v>58.236705317872797</v>
      </c>
      <c r="Q790">
        <v>-6.8072547708170006E-2</v>
      </c>
    </row>
    <row r="791" spans="1:17" hidden="1" x14ac:dyDescent="0.3">
      <c r="A791" t="s">
        <v>1727</v>
      </c>
      <c r="B791" t="s">
        <v>1728</v>
      </c>
      <c r="C791" t="str">
        <f>IFERROR(VLOOKUP(Table1[[#This Row],[Ticker]],[1]!Table1[[Symbol]:[Industry]],2,FALSE),"-")</f>
        <v>-</v>
      </c>
      <c r="D791" t="s">
        <v>1729</v>
      </c>
      <c r="E791">
        <v>4871.0308500000001</v>
      </c>
      <c r="F791">
        <v>434.7</v>
      </c>
      <c r="G791">
        <v>57.6499561465561</v>
      </c>
      <c r="H791">
        <v>8.0472505994423198</v>
      </c>
      <c r="I791">
        <v>-26.263955013210602</v>
      </c>
      <c r="J791">
        <v>-2.5154972930894499</v>
      </c>
      <c r="K791">
        <v>414.52052999812702</v>
      </c>
      <c r="L791">
        <v>408.01885130530201</v>
      </c>
      <c r="M791">
        <v>56.348047378393296</v>
      </c>
      <c r="N791">
        <v>0.97869115632903603</v>
      </c>
      <c r="O791">
        <v>46.882907752472903</v>
      </c>
      <c r="P791">
        <v>83.990265065340395</v>
      </c>
      <c r="Q791">
        <v>0.25035189131008301</v>
      </c>
    </row>
    <row r="792" spans="1:17" x14ac:dyDescent="0.3">
      <c r="A792" t="s">
        <v>1730</v>
      </c>
      <c r="B792" t="s">
        <v>1731</v>
      </c>
      <c r="C792" t="str">
        <f>IFERROR(VLOOKUP(Table1[[#This Row],[Ticker]],[1]!Table1[[Symbol]:[Industry]],2,FALSE),"-")</f>
        <v>-</v>
      </c>
      <c r="D792" t="s">
        <v>417</v>
      </c>
      <c r="E792">
        <v>4862.0341681159998</v>
      </c>
      <c r="F792">
        <v>97.31</v>
      </c>
      <c r="G792">
        <v>-10.9757564587961</v>
      </c>
      <c r="H792">
        <v>-6.0548275531446603</v>
      </c>
      <c r="I792">
        <v>-11.416147566683801</v>
      </c>
      <c r="J792">
        <v>-3.1005417372211301</v>
      </c>
      <c r="K792">
        <v>101.768028921721</v>
      </c>
      <c r="L792">
        <v>100.860437137785</v>
      </c>
      <c r="M792">
        <v>34.1532516502714</v>
      </c>
      <c r="N792">
        <v>0.65144742359968799</v>
      </c>
      <c r="O792">
        <v>24.910081183845399</v>
      </c>
      <c r="P792">
        <v>16.8888888888888</v>
      </c>
      <c r="Q792">
        <v>8.4717494963509991E-3</v>
      </c>
    </row>
    <row r="793" spans="1:17" hidden="1" x14ac:dyDescent="0.3">
      <c r="A793" t="s">
        <v>1732</v>
      </c>
      <c r="B793" t="s">
        <v>1733</v>
      </c>
      <c r="C793" t="str">
        <f>IFERROR(VLOOKUP(Table1[[#This Row],[Ticker]],[1]!Table1[[Symbol]:[Industry]],2,FALSE),"-")</f>
        <v>-</v>
      </c>
      <c r="D793" t="s">
        <v>383</v>
      </c>
      <c r="E793">
        <v>4850.4755204000003</v>
      </c>
      <c r="F793">
        <v>389.8</v>
      </c>
      <c r="G793">
        <v>193.587465211222</v>
      </c>
      <c r="H793">
        <v>0.73407257043696195</v>
      </c>
      <c r="I793">
        <v>133.979804170698</v>
      </c>
      <c r="J793">
        <v>-6.9957108420556597</v>
      </c>
      <c r="K793">
        <v>351.65176697967502</v>
      </c>
      <c r="L793">
        <v>248.01805413584901</v>
      </c>
      <c r="M793">
        <v>48.506335522256499</v>
      </c>
      <c r="N793">
        <v>0.31457332142662497</v>
      </c>
      <c r="O793">
        <v>14.853771164699801</v>
      </c>
      <c r="P793">
        <v>231.71644966385799</v>
      </c>
      <c r="Q793">
        <v>0.18195877186540699</v>
      </c>
    </row>
    <row r="794" spans="1:17" x14ac:dyDescent="0.3">
      <c r="A794" t="s">
        <v>1734</v>
      </c>
      <c r="B794" t="s">
        <v>1735</v>
      </c>
      <c r="C794" t="str">
        <f>IFERROR(VLOOKUP(Table1[[#This Row],[Ticker]],[1]!Table1[[Symbol]:[Industry]],2,FALSE),"-")</f>
        <v>-</v>
      </c>
      <c r="D794" t="s">
        <v>887</v>
      </c>
      <c r="E794">
        <v>4847.7846116250003</v>
      </c>
      <c r="F794">
        <v>391.75</v>
      </c>
      <c r="G794">
        <v>112.96940397064699</v>
      </c>
      <c r="H794">
        <v>-2.4121262599723998</v>
      </c>
      <c r="I794">
        <v>60.049994262251303</v>
      </c>
      <c r="J794">
        <v>-2.8219367159186701</v>
      </c>
      <c r="K794">
        <v>360.60891229125798</v>
      </c>
      <c r="L794">
        <v>287.87838894372499</v>
      </c>
      <c r="M794">
        <v>55.9570517555821</v>
      </c>
      <c r="N794">
        <v>0.497511261846321</v>
      </c>
      <c r="O794">
        <v>5.1563497128270503</v>
      </c>
      <c r="P794">
        <v>163.184413839435</v>
      </c>
      <c r="Q794">
        <v>8.6426256820446995E-2</v>
      </c>
    </row>
    <row r="795" spans="1:17" x14ac:dyDescent="0.3">
      <c r="A795" t="s">
        <v>1736</v>
      </c>
      <c r="B795" t="s">
        <v>1737</v>
      </c>
      <c r="C795" t="str">
        <f>IFERROR(VLOOKUP(Table1[[#This Row],[Ticker]],[1]!Table1[[Symbol]:[Industry]],2,FALSE),"-")</f>
        <v>-</v>
      </c>
      <c r="D795" t="s">
        <v>46</v>
      </c>
      <c r="E795">
        <v>4828.3529063369997</v>
      </c>
      <c r="F795">
        <v>59.81</v>
      </c>
      <c r="G795">
        <v>-7.4337482826013401</v>
      </c>
      <c r="H795">
        <v>-2.1490629923102502</v>
      </c>
      <c r="I795">
        <v>-0.79996949659351302</v>
      </c>
      <c r="J795">
        <v>-4.5004311942545998</v>
      </c>
      <c r="K795">
        <v>58.109446377191702</v>
      </c>
      <c r="L795">
        <v>57.528357807610497</v>
      </c>
      <c r="M795">
        <v>62.378986926854097</v>
      </c>
      <c r="N795">
        <v>1.0659983464444001</v>
      </c>
      <c r="O795">
        <v>32.084935629493302</v>
      </c>
      <c r="P795">
        <v>42.235434007134302</v>
      </c>
      <c r="Q795">
        <v>0.12544178358848501</v>
      </c>
    </row>
    <row r="796" spans="1:17" x14ac:dyDescent="0.3">
      <c r="A796" t="s">
        <v>1738</v>
      </c>
      <c r="B796" t="s">
        <v>1739</v>
      </c>
      <c r="C796" t="str">
        <f>IFERROR(VLOOKUP(Table1[[#This Row],[Ticker]],[1]!Table1[[Symbol]:[Industry]],2,FALSE),"-")</f>
        <v>-</v>
      </c>
      <c r="D796" t="s">
        <v>54</v>
      </c>
      <c r="E796">
        <v>4826.1278249999996</v>
      </c>
      <c r="F796">
        <v>524.95000000000005</v>
      </c>
      <c r="G796">
        <v>-38.526658868600201</v>
      </c>
      <c r="H796">
        <v>-1.6492187950971</v>
      </c>
      <c r="I796">
        <v>0.93478344452065798</v>
      </c>
      <c r="J796">
        <v>-9.0354902970995994</v>
      </c>
      <c r="K796">
        <v>537.19699589893003</v>
      </c>
      <c r="L796">
        <v>513.134055132144</v>
      </c>
      <c r="M796">
        <v>24.205082282994201</v>
      </c>
      <c r="N796">
        <v>0.69963371803666796</v>
      </c>
      <c r="O796">
        <v>20.963901323935499</v>
      </c>
      <c r="P796">
        <v>21.784015775432</v>
      </c>
      <c r="Q796">
        <v>-4.6631250215286003E-2</v>
      </c>
    </row>
    <row r="797" spans="1:17" x14ac:dyDescent="0.3">
      <c r="A797" t="s">
        <v>1740</v>
      </c>
      <c r="B797" t="s">
        <v>1741</v>
      </c>
      <c r="C797" t="str">
        <f>IFERROR(VLOOKUP(Table1[[#This Row],[Ticker]],[1]!Table1[[Symbol]:[Industry]],2,FALSE),"-")</f>
        <v>-</v>
      </c>
      <c r="D797" t="s">
        <v>121</v>
      </c>
      <c r="E797">
        <v>4819.74339951</v>
      </c>
      <c r="F797">
        <v>281.85000000000002</v>
      </c>
      <c r="G797">
        <v>43.704939949993999</v>
      </c>
      <c r="H797">
        <v>-0.85843735019795997</v>
      </c>
      <c r="I797">
        <v>21.319451796026101</v>
      </c>
      <c r="J797">
        <v>-1.65305779671297</v>
      </c>
      <c r="K797">
        <v>276.57926713653802</v>
      </c>
      <c r="L797">
        <v>249.43382257412199</v>
      </c>
      <c r="M797">
        <v>59.681094794026698</v>
      </c>
      <c r="N797">
        <v>0.57428252674650804</v>
      </c>
      <c r="O797">
        <v>13.6952279581337</v>
      </c>
      <c r="P797">
        <v>117.812982998454</v>
      </c>
      <c r="Q797">
        <v>7.3306336876725997E-2</v>
      </c>
    </row>
    <row r="798" spans="1:17" hidden="1" x14ac:dyDescent="0.3">
      <c r="A798" t="s">
        <v>1742</v>
      </c>
      <c r="B798" t="s">
        <v>1743</v>
      </c>
      <c r="C798" t="str">
        <f>IFERROR(VLOOKUP(Table1[[#This Row],[Ticker]],[1]!Table1[[Symbol]:[Industry]],2,FALSE),"-")</f>
        <v>-</v>
      </c>
      <c r="D798" t="s">
        <v>261</v>
      </c>
      <c r="E798">
        <v>4814.5780527199904</v>
      </c>
      <c r="F798">
        <v>391.4</v>
      </c>
      <c r="G798">
        <v>925.66882963786099</v>
      </c>
      <c r="H798">
        <v>28.1170090783734</v>
      </c>
      <c r="I798">
        <v>312.95870209784903</v>
      </c>
      <c r="J798">
        <v>16.6937313763007</v>
      </c>
      <c r="K798">
        <v>254.83052926529001</v>
      </c>
      <c r="L798">
        <v>160.315746333535</v>
      </c>
      <c r="M798">
        <v>94.419246291919507</v>
      </c>
      <c r="N798">
        <v>1.56519511984506</v>
      </c>
      <c r="O798">
        <v>1.27746550843133E-2</v>
      </c>
      <c r="P798">
        <v>952.15053763440801</v>
      </c>
      <c r="Q798">
        <v>0.30256494674767798</v>
      </c>
    </row>
    <row r="799" spans="1:17" x14ac:dyDescent="0.3">
      <c r="A799" t="s">
        <v>1744</v>
      </c>
      <c r="B799" t="s">
        <v>1745</v>
      </c>
      <c r="C799" t="str">
        <f>IFERROR(VLOOKUP(Table1[[#This Row],[Ticker]],[1]!Table1[[Symbol]:[Industry]],2,FALSE),"-")</f>
        <v>-</v>
      </c>
      <c r="D799" t="s">
        <v>206</v>
      </c>
      <c r="E799">
        <v>4810.3443989999996</v>
      </c>
      <c r="F799">
        <v>672.6</v>
      </c>
      <c r="G799">
        <v>17.5313488352264</v>
      </c>
      <c r="H799">
        <v>-6.6022995317048796</v>
      </c>
      <c r="I799">
        <v>13.643445308660199</v>
      </c>
      <c r="J799">
        <v>-3.8190454209477802</v>
      </c>
      <c r="K799">
        <v>674.83622047608196</v>
      </c>
      <c r="L799">
        <v>617.59468293655698</v>
      </c>
      <c r="M799">
        <v>47.416269108630402</v>
      </c>
      <c r="N799">
        <v>0.26141323384846499</v>
      </c>
      <c r="O799">
        <v>18.815046089800699</v>
      </c>
      <c r="P799">
        <v>63.749239196591603</v>
      </c>
      <c r="Q799">
        <v>0.12573959252474101</v>
      </c>
    </row>
    <row r="800" spans="1:17" x14ac:dyDescent="0.3">
      <c r="A800" t="s">
        <v>1746</v>
      </c>
      <c r="B800" t="s">
        <v>1747</v>
      </c>
      <c r="C800" t="str">
        <f>IFERROR(VLOOKUP(Table1[[#This Row],[Ticker]],[1]!Table1[[Symbol]:[Industry]],2,FALSE),"-")</f>
        <v>-</v>
      </c>
      <c r="D800" t="s">
        <v>282</v>
      </c>
      <c r="E800">
        <v>4783.5927334999997</v>
      </c>
      <c r="F800">
        <v>287</v>
      </c>
      <c r="G800">
        <v>-11.0561153056089</v>
      </c>
      <c r="H800">
        <v>-8.4803628892815102</v>
      </c>
      <c r="I800">
        <v>12.627744172606199</v>
      </c>
      <c r="J800">
        <v>-5.2377774315355596</v>
      </c>
      <c r="K800">
        <v>289.71557800746399</v>
      </c>
      <c r="L800">
        <v>271.88497644300901</v>
      </c>
      <c r="M800">
        <v>45.588589139224801</v>
      </c>
      <c r="N800">
        <v>0.36087505279818599</v>
      </c>
      <c r="O800">
        <v>17.0731707317073</v>
      </c>
      <c r="P800">
        <v>36.4717070851164</v>
      </c>
      <c r="Q800">
        <v>-3.9271770851850997E-2</v>
      </c>
    </row>
    <row r="801" spans="1:17" hidden="1" x14ac:dyDescent="0.3">
      <c r="A801" t="s">
        <v>1748</v>
      </c>
      <c r="B801" t="s">
        <v>1749</v>
      </c>
      <c r="C801" t="str">
        <f>IFERROR(VLOOKUP(Table1[[#This Row],[Ticker]],[1]!Table1[[Symbol]:[Industry]],2,FALSE),"-")</f>
        <v>-</v>
      </c>
      <c r="D801" t="s">
        <v>127</v>
      </c>
      <c r="E801">
        <v>4749.2027097999999</v>
      </c>
      <c r="F801">
        <v>2331.8000000000002</v>
      </c>
      <c r="G801">
        <v>25.3905604201017</v>
      </c>
      <c r="H801">
        <v>5.9872471736115598</v>
      </c>
      <c r="I801">
        <v>39.339273138087997</v>
      </c>
      <c r="J801">
        <v>4.8265363404959496</v>
      </c>
      <c r="K801">
        <v>2209.0131255147699</v>
      </c>
      <c r="L801">
        <v>1899.71863247429</v>
      </c>
      <c r="M801">
        <v>60.7653500498553</v>
      </c>
      <c r="N801">
        <v>0.96647918368930097</v>
      </c>
      <c r="O801">
        <v>5.0840552362981297</v>
      </c>
      <c r="P801">
        <v>93.832086450540302</v>
      </c>
      <c r="Q801">
        <v>0.29780730126445198</v>
      </c>
    </row>
    <row r="802" spans="1:17" x14ac:dyDescent="0.3">
      <c r="A802" t="s">
        <v>1750</v>
      </c>
      <c r="B802" t="s">
        <v>1751</v>
      </c>
      <c r="C802" t="str">
        <f>IFERROR(VLOOKUP(Table1[[#This Row],[Ticker]],[1]!Table1[[Symbol]:[Industry]],2,FALSE),"-")</f>
        <v>-</v>
      </c>
      <c r="D802" t="s">
        <v>887</v>
      </c>
      <c r="E802">
        <v>4729.7386251500002</v>
      </c>
      <c r="F802">
        <v>385.7</v>
      </c>
      <c r="G802">
        <v>-26.663348071129501</v>
      </c>
      <c r="H802">
        <v>3.77446386598037</v>
      </c>
      <c r="I802">
        <v>1.5037619234436399</v>
      </c>
      <c r="J802">
        <v>-5.7266723541984996</v>
      </c>
      <c r="K802">
        <v>364.70460428956699</v>
      </c>
      <c r="L802">
        <v>346.50391492208598</v>
      </c>
      <c r="M802">
        <v>44.663147247620003</v>
      </c>
      <c r="N802">
        <v>0.93969186378228498</v>
      </c>
      <c r="O802">
        <v>16.645060928182499</v>
      </c>
      <c r="P802">
        <v>43.944765814517602</v>
      </c>
      <c r="Q802">
        <v>7.5420717686350003E-3</v>
      </c>
    </row>
    <row r="803" spans="1:17" hidden="1" x14ac:dyDescent="0.3">
      <c r="A803" t="s">
        <v>1752</v>
      </c>
      <c r="B803" t="s">
        <v>1753</v>
      </c>
      <c r="C803" t="str">
        <f>IFERROR(VLOOKUP(Table1[[#This Row],[Ticker]],[1]!Table1[[Symbol]:[Industry]],2,FALSE),"-")</f>
        <v>-</v>
      </c>
      <c r="D803" t="s">
        <v>206</v>
      </c>
      <c r="E803">
        <v>4718.0249594999996</v>
      </c>
      <c r="F803">
        <v>615</v>
      </c>
      <c r="G803">
        <v>-0.98360284458939795</v>
      </c>
      <c r="H803">
        <v>-3.3295635385734701</v>
      </c>
      <c r="I803">
        <v>9.2124587827052498</v>
      </c>
      <c r="J803">
        <v>-6.5565727952670203</v>
      </c>
      <c r="K803">
        <v>607.48064534218804</v>
      </c>
      <c r="L803">
        <v>560.21753693612595</v>
      </c>
      <c r="M803">
        <v>52.995183035940201</v>
      </c>
      <c r="N803">
        <v>0.57578921481524004</v>
      </c>
      <c r="O803">
        <v>14.3089430894308</v>
      </c>
      <c r="P803">
        <v>53.271028037383097</v>
      </c>
      <c r="Q803">
        <v>0.149310980679838</v>
      </c>
    </row>
    <row r="804" spans="1:17" hidden="1" x14ac:dyDescent="0.3">
      <c r="A804" t="s">
        <v>1754</v>
      </c>
      <c r="B804" t="s">
        <v>1755</v>
      </c>
      <c r="C804" t="str">
        <f>IFERROR(VLOOKUP(Table1[[#This Row],[Ticker]],[1]!Table1[[Symbol]:[Industry]],2,FALSE),"-")</f>
        <v>-</v>
      </c>
      <c r="D804" t="s">
        <v>1543</v>
      </c>
      <c r="E804">
        <v>4701.2376820500003</v>
      </c>
      <c r="F804">
        <v>8890.7000000000007</v>
      </c>
      <c r="G804">
        <v>1.0044258125094301</v>
      </c>
      <c r="H804">
        <v>-0.68474139396720801</v>
      </c>
      <c r="I804">
        <v>26.6383478880947</v>
      </c>
      <c r="J804">
        <v>3.0084157528797402</v>
      </c>
      <c r="K804">
        <v>8411.2457118252005</v>
      </c>
      <c r="L804">
        <v>7563.5384080939602</v>
      </c>
      <c r="M804">
        <v>66.265069545696207</v>
      </c>
      <c r="N804">
        <v>0.39331220088259</v>
      </c>
      <c r="O804">
        <v>2.3428976346069299</v>
      </c>
      <c r="P804">
        <v>53.022779494152303</v>
      </c>
      <c r="Q804">
        <v>1.2131355229689E-2</v>
      </c>
    </row>
    <row r="805" spans="1:17" x14ac:dyDescent="0.3">
      <c r="A805" t="s">
        <v>1756</v>
      </c>
      <c r="B805" t="s">
        <v>1757</v>
      </c>
      <c r="C805" t="str">
        <f>IFERROR(VLOOKUP(Table1[[#This Row],[Ticker]],[1]!Table1[[Symbol]:[Industry]],2,FALSE),"-")</f>
        <v>-</v>
      </c>
      <c r="D805" t="s">
        <v>291</v>
      </c>
      <c r="E805">
        <v>4692.6224627000001</v>
      </c>
      <c r="F805">
        <v>213.25</v>
      </c>
      <c r="G805">
        <v>22.369593452205901</v>
      </c>
      <c r="H805">
        <v>5.7072829349516701</v>
      </c>
      <c r="I805">
        <v>-11.3205385282391</v>
      </c>
      <c r="J805">
        <v>-7.3245798908462403</v>
      </c>
      <c r="K805">
        <v>199.47932491441901</v>
      </c>
      <c r="L805">
        <v>188.22465575668701</v>
      </c>
      <c r="M805">
        <v>58.892649312276198</v>
      </c>
      <c r="N805">
        <v>0.98461534183942001</v>
      </c>
      <c r="O805">
        <v>11.535756154747901</v>
      </c>
      <c r="P805">
        <v>67.583497053045093</v>
      </c>
    </row>
    <row r="806" spans="1:17" x14ac:dyDescent="0.3">
      <c r="A806" t="s">
        <v>1758</v>
      </c>
      <c r="B806" t="s">
        <v>1759</v>
      </c>
      <c r="C806" t="str">
        <f>IFERROR(VLOOKUP(Table1[[#This Row],[Ticker]],[1]!Table1[[Symbol]:[Industry]],2,FALSE),"-")</f>
        <v>-</v>
      </c>
      <c r="D806" t="s">
        <v>124</v>
      </c>
      <c r="E806">
        <v>4689.5669273249996</v>
      </c>
      <c r="F806">
        <v>991.45</v>
      </c>
      <c r="G806">
        <v>48.379930749909001</v>
      </c>
      <c r="H806">
        <v>-0.76738941786713299</v>
      </c>
      <c r="I806">
        <v>39.415583747301604</v>
      </c>
      <c r="J806">
        <v>-0.52443870630156597</v>
      </c>
      <c r="K806">
        <v>878.42777418556705</v>
      </c>
      <c r="L806">
        <v>787.75361446986994</v>
      </c>
      <c r="M806">
        <v>73.500051464164201</v>
      </c>
      <c r="N806">
        <v>0.88908319426958204</v>
      </c>
      <c r="O806">
        <v>0.84220081698520499</v>
      </c>
      <c r="P806">
        <v>83.925424357666202</v>
      </c>
      <c r="Q806">
        <v>-3.8901165114490002E-2</v>
      </c>
    </row>
    <row r="807" spans="1:17" hidden="1" x14ac:dyDescent="0.3">
      <c r="A807" t="s">
        <v>1760</v>
      </c>
      <c r="B807" t="s">
        <v>1761</v>
      </c>
      <c r="C807" t="str">
        <f>IFERROR(VLOOKUP(Table1[[#This Row],[Ticker]],[1]!Table1[[Symbol]:[Industry]],2,FALSE),"-")</f>
        <v>-</v>
      </c>
      <c r="D807" t="s">
        <v>261</v>
      </c>
      <c r="E807">
        <v>4686.0400843500001</v>
      </c>
      <c r="F807">
        <v>514.70000000000005</v>
      </c>
      <c r="G807">
        <v>-6.5311841515589197</v>
      </c>
      <c r="H807">
        <v>-10.1032011316357</v>
      </c>
      <c r="I807">
        <v>23.933294605945701</v>
      </c>
      <c r="J807">
        <v>-5.6989522202190503</v>
      </c>
      <c r="K807">
        <v>526.11834630723797</v>
      </c>
      <c r="L807">
        <v>478.02593262005701</v>
      </c>
      <c r="M807">
        <v>45.814067179528898</v>
      </c>
      <c r="N807">
        <v>0.31494773801034598</v>
      </c>
      <c r="O807">
        <v>19.263648727414001</v>
      </c>
      <c r="P807">
        <v>42.9325187447931</v>
      </c>
    </row>
    <row r="808" spans="1:17" x14ac:dyDescent="0.3">
      <c r="A808" t="s">
        <v>1762</v>
      </c>
      <c r="B808" t="s">
        <v>1763</v>
      </c>
      <c r="C808" t="str">
        <f>IFERROR(VLOOKUP(Table1[[#This Row],[Ticker]],[1]!Table1[[Symbol]:[Industry]],2,FALSE),"-")</f>
        <v>-</v>
      </c>
      <c r="D808" t="s">
        <v>1764</v>
      </c>
      <c r="E808">
        <v>4673.6592775720001</v>
      </c>
      <c r="F808">
        <v>69.11</v>
      </c>
      <c r="G808">
        <v>-13.415472317477001</v>
      </c>
      <c r="H808">
        <v>-3.1288429301276799</v>
      </c>
      <c r="I808">
        <v>39.8601994442771</v>
      </c>
      <c r="J808">
        <v>-4.5924211757918103</v>
      </c>
      <c r="K808">
        <v>69.935497674827801</v>
      </c>
      <c r="L808">
        <v>64.789672512721594</v>
      </c>
      <c r="M808">
        <v>46.356585576118299</v>
      </c>
      <c r="N808">
        <v>0.48467454724924097</v>
      </c>
      <c r="O808">
        <v>21.820286499782899</v>
      </c>
      <c r="P808">
        <v>58.5091743119265</v>
      </c>
      <c r="Q808">
        <v>6.1888507982429002E-2</v>
      </c>
    </row>
    <row r="809" spans="1:17" x14ac:dyDescent="0.3">
      <c r="A809" t="s">
        <v>1765</v>
      </c>
      <c r="B809" t="s">
        <v>1766</v>
      </c>
      <c r="C809" t="str">
        <f>IFERROR(VLOOKUP(Table1[[#This Row],[Ticker]],[1]!Table1[[Symbol]:[Industry]],2,FALSE),"-")</f>
        <v>-</v>
      </c>
      <c r="D809" t="s">
        <v>127</v>
      </c>
      <c r="E809">
        <v>4669.4166827700001</v>
      </c>
      <c r="F809">
        <v>237.58</v>
      </c>
      <c r="G809">
        <v>-8.1706993689210297</v>
      </c>
      <c r="H809">
        <v>0.19537051903757999</v>
      </c>
      <c r="I809">
        <v>19.337363276492901</v>
      </c>
      <c r="J809">
        <v>-6.7913066446392403</v>
      </c>
      <c r="K809">
        <v>224.69718537392501</v>
      </c>
      <c r="L809">
        <v>219.24612928084099</v>
      </c>
      <c r="M809">
        <v>62.122365986661599</v>
      </c>
      <c r="N809">
        <v>1.05724216468736</v>
      </c>
      <c r="O809">
        <v>17.013216600723901</v>
      </c>
      <c r="P809">
        <v>42.348711803475098</v>
      </c>
      <c r="Q809">
        <v>7.2652792465809996E-2</v>
      </c>
    </row>
    <row r="810" spans="1:17" hidden="1" x14ac:dyDescent="0.3">
      <c r="A810" t="s">
        <v>1767</v>
      </c>
      <c r="B810" t="s">
        <v>1768</v>
      </c>
      <c r="C810" t="str">
        <f>IFERROR(VLOOKUP(Table1[[#This Row],[Ticker]],[1]!Table1[[Symbol]:[Industry]],2,FALSE),"-")</f>
        <v>-</v>
      </c>
      <c r="D810" t="s">
        <v>138</v>
      </c>
      <c r="E810">
        <v>4656.7334099999998</v>
      </c>
      <c r="F810">
        <v>6105.75</v>
      </c>
      <c r="G810">
        <v>252.792852619916</v>
      </c>
      <c r="H810">
        <v>-11.079925679781701</v>
      </c>
      <c r="I810">
        <v>52.6514302035689</v>
      </c>
      <c r="J810">
        <v>-0.93316331953557297</v>
      </c>
      <c r="K810">
        <v>5977.0382062704803</v>
      </c>
      <c r="L810">
        <v>4769.4659034250499</v>
      </c>
      <c r="M810">
        <v>58.331519408304402</v>
      </c>
      <c r="N810">
        <v>0.98771718407970699</v>
      </c>
      <c r="O810">
        <v>15.4976866068869</v>
      </c>
      <c r="P810">
        <v>329.93697848818698</v>
      </c>
      <c r="Q810">
        <v>0.32000324128338398</v>
      </c>
    </row>
    <row r="811" spans="1:17" hidden="1" x14ac:dyDescent="0.3">
      <c r="A811" t="s">
        <v>1769</v>
      </c>
      <c r="B811" t="s">
        <v>1770</v>
      </c>
      <c r="C811" t="str">
        <f>IFERROR(VLOOKUP(Table1[[#This Row],[Ticker]],[1]!Table1[[Symbol]:[Industry]],2,FALSE),"-")</f>
        <v>-</v>
      </c>
      <c r="D811" t="s">
        <v>223</v>
      </c>
      <c r="E811">
        <v>4617.9521248450001</v>
      </c>
      <c r="F811">
        <v>421.8</v>
      </c>
      <c r="G811">
        <v>67.877628321534303</v>
      </c>
      <c r="H811">
        <v>-8.3905370320192301</v>
      </c>
      <c r="I811">
        <v>48.156160040379802</v>
      </c>
      <c r="J811">
        <v>-5.5371307769080804</v>
      </c>
      <c r="K811">
        <v>398.78599915147601</v>
      </c>
      <c r="L811">
        <v>327.54410552251102</v>
      </c>
      <c r="M811">
        <v>57.0038458827391</v>
      </c>
      <c r="N811">
        <v>0.47311815795866702</v>
      </c>
      <c r="O811">
        <v>9.7676623992413294</v>
      </c>
      <c r="P811">
        <v>114.63906263247701</v>
      </c>
      <c r="Q811">
        <v>0.155422742994547</v>
      </c>
    </row>
    <row r="812" spans="1:17" hidden="1" x14ac:dyDescent="0.3">
      <c r="A812" t="s">
        <v>1771</v>
      </c>
      <c r="B812" t="s">
        <v>1772</v>
      </c>
      <c r="C812" t="str">
        <f>IFERROR(VLOOKUP(Table1[[#This Row],[Ticker]],[1]!Table1[[Symbol]:[Industry]],2,FALSE),"-")</f>
        <v>-</v>
      </c>
      <c r="D812" t="s">
        <v>54</v>
      </c>
      <c r="E812">
        <v>4613.3367687500004</v>
      </c>
      <c r="F812">
        <v>655.25</v>
      </c>
      <c r="G812">
        <v>35.870360718547097</v>
      </c>
      <c r="H812">
        <v>6.3700878961074601</v>
      </c>
      <c r="I812">
        <v>19.293201009598899</v>
      </c>
      <c r="J812">
        <v>9.4901425128130104</v>
      </c>
      <c r="K812">
        <v>569.56914657087998</v>
      </c>
      <c r="L812">
        <v>519.94560754677502</v>
      </c>
      <c r="M812">
        <v>82.078849320004906</v>
      </c>
      <c r="N812">
        <v>2.3868125212366298</v>
      </c>
      <c r="O812">
        <v>6.0206028233498596</v>
      </c>
      <c r="P812">
        <v>65.886075949366997</v>
      </c>
      <c r="Q812">
        <v>8.4648779621518996E-2</v>
      </c>
    </row>
    <row r="813" spans="1:17" hidden="1" x14ac:dyDescent="0.3">
      <c r="A813" t="s">
        <v>1773</v>
      </c>
      <c r="B813" t="s">
        <v>1774</v>
      </c>
      <c r="C813" t="str">
        <f>IFERROR(VLOOKUP(Table1[[#This Row],[Ticker]],[1]!Table1[[Symbol]:[Industry]],2,FALSE),"-")</f>
        <v>-</v>
      </c>
      <c r="D813" t="s">
        <v>40</v>
      </c>
      <c r="E813">
        <v>4612.0721020800001</v>
      </c>
      <c r="F813">
        <v>655.7</v>
      </c>
      <c r="G813">
        <v>14.943897071304001</v>
      </c>
      <c r="H813">
        <v>15.9273972475916</v>
      </c>
      <c r="I813">
        <v>29.063070229068799</v>
      </c>
      <c r="J813">
        <v>-1.01578614899771</v>
      </c>
      <c r="K813">
        <v>586.92174530557702</v>
      </c>
      <c r="M813">
        <v>61.887112308418502</v>
      </c>
      <c r="N813">
        <v>2.8167881511987001</v>
      </c>
      <c r="O813">
        <v>6.5273753240811097</v>
      </c>
      <c r="P813">
        <v>52.293577981651303</v>
      </c>
    </row>
    <row r="814" spans="1:17" hidden="1" x14ac:dyDescent="0.3">
      <c r="A814" t="s">
        <v>1775</v>
      </c>
      <c r="B814" t="s">
        <v>1776</v>
      </c>
      <c r="C814" t="str">
        <f>IFERROR(VLOOKUP(Table1[[#This Row],[Ticker]],[1]!Table1[[Symbol]:[Industry]],2,FALSE),"-")</f>
        <v>-</v>
      </c>
      <c r="D814" t="s">
        <v>279</v>
      </c>
      <c r="E814">
        <v>4611.0873289599904</v>
      </c>
      <c r="F814">
        <v>870.8</v>
      </c>
      <c r="G814">
        <v>35.308103926955397</v>
      </c>
      <c r="H814">
        <v>-5.9693632923856503</v>
      </c>
      <c r="I814">
        <v>26.2785952211471</v>
      </c>
      <c r="J814">
        <v>-3.2123216750022201</v>
      </c>
      <c r="K814">
        <v>804.34050065631595</v>
      </c>
      <c r="L814">
        <v>687.38586309858704</v>
      </c>
      <c r="M814">
        <v>57.921222705120996</v>
      </c>
      <c r="N814">
        <v>0.41211334286788098</v>
      </c>
      <c r="O814">
        <v>6.9533762057877899</v>
      </c>
      <c r="P814">
        <v>71.823204419889393</v>
      </c>
      <c r="Q814">
        <v>-7.9915765431314997E-2</v>
      </c>
    </row>
    <row r="815" spans="1:17" hidden="1" x14ac:dyDescent="0.3">
      <c r="A815" t="s">
        <v>1777</v>
      </c>
      <c r="B815" t="s">
        <v>1778</v>
      </c>
      <c r="C815" t="str">
        <f>IFERROR(VLOOKUP(Table1[[#This Row],[Ticker]],[1]!Table1[[Symbol]:[Industry]],2,FALSE),"-")</f>
        <v>-</v>
      </c>
      <c r="D815" t="s">
        <v>467</v>
      </c>
      <c r="E815">
        <v>4586.2573224999996</v>
      </c>
      <c r="F815">
        <v>101.15</v>
      </c>
      <c r="G815">
        <v>28.146136289310402</v>
      </c>
      <c r="H815">
        <v>-0.61662187400748403</v>
      </c>
      <c r="I815">
        <v>12.284724928911899</v>
      </c>
      <c r="J815">
        <v>-6.6440545944376197</v>
      </c>
      <c r="K815">
        <v>96.502117518219706</v>
      </c>
      <c r="L815">
        <v>85.650891719499299</v>
      </c>
      <c r="M815">
        <v>47.314239167049202</v>
      </c>
      <c r="N815">
        <v>0.74017136402212103</v>
      </c>
      <c r="O815">
        <v>11.122095897182399</v>
      </c>
      <c r="P815">
        <v>80.463871543264901</v>
      </c>
      <c r="Q815">
        <v>0.124788918845984</v>
      </c>
    </row>
    <row r="816" spans="1:17" x14ac:dyDescent="0.3">
      <c r="A816" t="s">
        <v>1779</v>
      </c>
      <c r="B816" t="s">
        <v>1780</v>
      </c>
      <c r="C816" t="str">
        <f>IFERROR(VLOOKUP(Table1[[#This Row],[Ticker]],[1]!Table1[[Symbol]:[Industry]],2,FALSE),"-")</f>
        <v>-</v>
      </c>
      <c r="D816" t="s">
        <v>467</v>
      </c>
      <c r="E816">
        <v>4584.8652709500002</v>
      </c>
      <c r="F816">
        <v>400.25</v>
      </c>
      <c r="G816">
        <v>-3.6583165816194998</v>
      </c>
      <c r="H816">
        <v>4.5026725854824701</v>
      </c>
      <c r="I816">
        <v>1.2861688386022301</v>
      </c>
      <c r="J816">
        <v>5.6506194136850603</v>
      </c>
      <c r="K816">
        <v>373.42497900835201</v>
      </c>
      <c r="L816">
        <v>360.74941779530701</v>
      </c>
      <c r="M816">
        <v>69.954133687910797</v>
      </c>
      <c r="N816">
        <v>1.9205710304794801</v>
      </c>
      <c r="O816">
        <v>14.6408494690818</v>
      </c>
      <c r="P816">
        <v>42.1594743384833</v>
      </c>
      <c r="Q816">
        <v>0.112236300482182</v>
      </c>
    </row>
    <row r="817" spans="1:17" hidden="1" x14ac:dyDescent="0.3">
      <c r="A817" t="s">
        <v>1781</v>
      </c>
      <c r="B817" t="s">
        <v>1782</v>
      </c>
      <c r="C817" t="str">
        <f>IFERROR(VLOOKUP(Table1[[#This Row],[Ticker]],[1]!Table1[[Symbol]:[Industry]],2,FALSE),"-")</f>
        <v>-</v>
      </c>
      <c r="D817" t="s">
        <v>261</v>
      </c>
      <c r="E817">
        <v>4563.2578747199996</v>
      </c>
      <c r="F817">
        <v>1286.7</v>
      </c>
      <c r="G817">
        <v>98.214664903205204</v>
      </c>
      <c r="H817">
        <v>-8.3304790486871401</v>
      </c>
      <c r="I817">
        <v>72.858918100816794</v>
      </c>
      <c r="J817">
        <v>-4.5750219745437297</v>
      </c>
      <c r="K817">
        <v>1241.4915385931699</v>
      </c>
      <c r="L817">
        <v>956.10493409693299</v>
      </c>
      <c r="M817">
        <v>32.507002033906197</v>
      </c>
      <c r="N817">
        <v>0.425708092657546</v>
      </c>
      <c r="O817">
        <v>12.4582264708168</v>
      </c>
      <c r="P817">
        <v>133.945454545454</v>
      </c>
      <c r="Q817">
        <v>0.22780057833887701</v>
      </c>
    </row>
    <row r="818" spans="1:17" hidden="1" x14ac:dyDescent="0.3">
      <c r="A818" t="s">
        <v>1783</v>
      </c>
      <c r="B818" t="s">
        <v>1784</v>
      </c>
      <c r="C818" t="str">
        <f>IFERROR(VLOOKUP(Table1[[#This Row],[Ticker]],[1]!Table1[[Symbol]:[Industry]],2,FALSE),"-")</f>
        <v>-</v>
      </c>
      <c r="D818" t="s">
        <v>412</v>
      </c>
      <c r="E818">
        <v>4550.6692447199903</v>
      </c>
      <c r="F818">
        <v>122.4</v>
      </c>
      <c r="G818">
        <v>-39.067581646056901</v>
      </c>
      <c r="H818">
        <v>-7.4930225428807304</v>
      </c>
      <c r="I818">
        <v>-7.2370949669330802</v>
      </c>
      <c r="J818">
        <v>-5.1839241861929599</v>
      </c>
      <c r="K818">
        <v>121.298395992439</v>
      </c>
      <c r="M818">
        <v>64.821188137435698</v>
      </c>
      <c r="N818">
        <v>0.626872317527987</v>
      </c>
      <c r="O818">
        <v>25.4901960784313</v>
      </c>
      <c r="P818">
        <v>12.551724137931</v>
      </c>
    </row>
    <row r="819" spans="1:17" x14ac:dyDescent="0.3">
      <c r="A819" t="s">
        <v>1785</v>
      </c>
      <c r="B819" t="s">
        <v>1786</v>
      </c>
      <c r="C819" t="str">
        <f>IFERROR(VLOOKUP(Table1[[#This Row],[Ticker]],[1]!Table1[[Symbol]:[Industry]],2,FALSE),"-")</f>
        <v>-</v>
      </c>
      <c r="D819" t="s">
        <v>206</v>
      </c>
      <c r="E819">
        <v>4539.6149568000001</v>
      </c>
      <c r="F819">
        <v>1724.8</v>
      </c>
      <c r="G819">
        <v>63.312778111838597</v>
      </c>
      <c r="H819">
        <v>24.2934705851663</v>
      </c>
      <c r="I819">
        <v>54.494910509434398</v>
      </c>
      <c r="J819">
        <v>1.84666280063793</v>
      </c>
      <c r="K819">
        <v>1463.11263128817</v>
      </c>
      <c r="L819">
        <v>1245.3563614350801</v>
      </c>
      <c r="M819">
        <v>79.474880269819593</v>
      </c>
      <c r="N819">
        <v>0.72678497839977896</v>
      </c>
      <c r="O819">
        <v>0.55658627087198298</v>
      </c>
      <c r="P819">
        <v>109.82968369829599</v>
      </c>
      <c r="Q819">
        <v>0.126572818083072</v>
      </c>
    </row>
    <row r="820" spans="1:17" hidden="1" x14ac:dyDescent="0.3">
      <c r="A820" t="s">
        <v>1787</v>
      </c>
      <c r="B820" t="s">
        <v>1788</v>
      </c>
      <c r="C820" t="str">
        <f>IFERROR(VLOOKUP(Table1[[#This Row],[Ticker]],[1]!Table1[[Symbol]:[Industry]],2,FALSE),"-")</f>
        <v>-</v>
      </c>
      <c r="D820" t="s">
        <v>206</v>
      </c>
      <c r="E820">
        <v>4530.0692461199997</v>
      </c>
      <c r="F820">
        <v>2239.0500000000002</v>
      </c>
      <c r="G820">
        <v>21.769497596843301</v>
      </c>
      <c r="H820">
        <v>1.4076394003664101</v>
      </c>
      <c r="I820">
        <v>60.377336120137798</v>
      </c>
      <c r="J820">
        <v>2.55183194540114</v>
      </c>
      <c r="K820">
        <v>1769.0432536542201</v>
      </c>
      <c r="M820">
        <v>92.374657837300106</v>
      </c>
      <c r="N820">
        <v>1.82016794313775</v>
      </c>
      <c r="O820">
        <v>2.89185145485808</v>
      </c>
      <c r="P820">
        <v>85.983055071019194</v>
      </c>
    </row>
    <row r="821" spans="1:17" x14ac:dyDescent="0.3">
      <c r="A821" t="s">
        <v>1789</v>
      </c>
      <c r="B821" t="s">
        <v>1790</v>
      </c>
      <c r="C821" t="str">
        <f>IFERROR(VLOOKUP(Table1[[#This Row],[Ticker]],[1]!Table1[[Symbol]:[Industry]],2,FALSE),"-")</f>
        <v>-</v>
      </c>
      <c r="D821" t="s">
        <v>98</v>
      </c>
      <c r="E821">
        <v>4527.5170814900002</v>
      </c>
      <c r="F821">
        <v>1160.9000000000001</v>
      </c>
      <c r="G821">
        <v>25.709461873619102</v>
      </c>
      <c r="H821">
        <v>-9.93299650703627</v>
      </c>
      <c r="I821">
        <v>70.608963020943506</v>
      </c>
      <c r="J821">
        <v>-8.5045131737097996</v>
      </c>
      <c r="K821">
        <v>1222.6192072475999</v>
      </c>
      <c r="L821">
        <v>995.633666093138</v>
      </c>
      <c r="M821">
        <v>31.742020115037398</v>
      </c>
      <c r="N821">
        <v>6.9685610703610096E-2</v>
      </c>
      <c r="O821">
        <v>37.195279524506802</v>
      </c>
      <c r="P821">
        <v>90.311475409836007</v>
      </c>
      <c r="Q821">
        <v>7.1299053143492996E-2</v>
      </c>
    </row>
    <row r="822" spans="1:17" hidden="1" x14ac:dyDescent="0.3">
      <c r="A822" t="s">
        <v>1791</v>
      </c>
      <c r="B822" t="s">
        <v>1792</v>
      </c>
      <c r="C822" t="str">
        <f>IFERROR(VLOOKUP(Table1[[#This Row],[Ticker]],[1]!Table1[[Symbol]:[Industry]],2,FALSE),"-")</f>
        <v>-</v>
      </c>
      <c r="D822" t="s">
        <v>625</v>
      </c>
      <c r="E822">
        <v>4517.0401585199997</v>
      </c>
      <c r="F822">
        <v>2262.1999999999998</v>
      </c>
      <c r="G822">
        <v>89.235629139583807</v>
      </c>
      <c r="H822">
        <v>14.8318201725492</v>
      </c>
      <c r="I822">
        <v>60.575294902029498</v>
      </c>
      <c r="J822">
        <v>-7.6225610840754703</v>
      </c>
      <c r="K822">
        <v>2013.56222251847</v>
      </c>
      <c r="L822">
        <v>1675.39822404199</v>
      </c>
      <c r="M822">
        <v>61.246762634036102</v>
      </c>
      <c r="N822">
        <v>0.79258088508739299</v>
      </c>
      <c r="O822">
        <v>6.4494739633984501</v>
      </c>
      <c r="P822">
        <v>134.72892347600501</v>
      </c>
      <c r="Q822">
        <v>0.17587504987418101</v>
      </c>
    </row>
    <row r="823" spans="1:17" hidden="1" x14ac:dyDescent="0.3">
      <c r="A823" t="s">
        <v>1793</v>
      </c>
      <c r="B823" t="s">
        <v>1794</v>
      </c>
      <c r="C823" t="str">
        <f>IFERROR(VLOOKUP(Table1[[#This Row],[Ticker]],[1]!Table1[[Symbol]:[Industry]],2,FALSE),"-")</f>
        <v>-</v>
      </c>
      <c r="D823" t="s">
        <v>127</v>
      </c>
      <c r="E823">
        <v>4505.9418158999997</v>
      </c>
      <c r="F823">
        <v>430.5</v>
      </c>
      <c r="G823">
        <v>-19.582714374456899</v>
      </c>
      <c r="K823">
        <v>425.76520424318301</v>
      </c>
      <c r="L823">
        <v>384.46648021701702</v>
      </c>
      <c r="M823">
        <v>38.331602171758398</v>
      </c>
      <c r="N823">
        <v>1</v>
      </c>
      <c r="O823">
        <v>7.2938443670151001</v>
      </c>
      <c r="P823">
        <v>18.939079983423099</v>
      </c>
      <c r="Q823">
        <v>9.3594908740256E-2</v>
      </c>
    </row>
    <row r="824" spans="1:17" hidden="1" x14ac:dyDescent="0.3">
      <c r="A824" t="s">
        <v>1795</v>
      </c>
      <c r="B824" t="s">
        <v>1796</v>
      </c>
      <c r="C824" t="str">
        <f>IFERROR(VLOOKUP(Table1[[#This Row],[Ticker]],[1]!Table1[[Symbol]:[Industry]],2,FALSE),"-")</f>
        <v>-</v>
      </c>
      <c r="D824" t="s">
        <v>54</v>
      </c>
      <c r="E824">
        <v>4491.5846772099903</v>
      </c>
      <c r="F824">
        <v>784.9</v>
      </c>
      <c r="G824">
        <v>18.635679260011401</v>
      </c>
      <c r="H824">
        <v>17.597651820122799</v>
      </c>
      <c r="I824">
        <v>48.542046144141899</v>
      </c>
      <c r="J824">
        <v>1.5805339709573201</v>
      </c>
      <c r="K824">
        <v>648.42489121091</v>
      </c>
      <c r="M824">
        <v>79.369441532907302</v>
      </c>
      <c r="N824">
        <v>0.84414651930884999</v>
      </c>
      <c r="O824">
        <v>1.07657026372787</v>
      </c>
      <c r="P824">
        <v>86.282188204580393</v>
      </c>
    </row>
    <row r="825" spans="1:17" hidden="1" x14ac:dyDescent="0.3">
      <c r="A825" t="s">
        <v>1797</v>
      </c>
      <c r="B825" t="s">
        <v>1798</v>
      </c>
      <c r="C825" t="str">
        <f>IFERROR(VLOOKUP(Table1[[#This Row],[Ticker]],[1]!Table1[[Symbol]:[Industry]],2,FALSE),"-")</f>
        <v>-</v>
      </c>
      <c r="D825" t="s">
        <v>261</v>
      </c>
      <c r="E825">
        <v>4464.7434234000002</v>
      </c>
      <c r="F825">
        <v>973.4</v>
      </c>
      <c r="G825">
        <v>146.282573030522</v>
      </c>
      <c r="H825">
        <v>0.32372413317062398</v>
      </c>
      <c r="I825">
        <v>95.150499767002898</v>
      </c>
      <c r="J825">
        <v>-5.1814628456717902</v>
      </c>
      <c r="K825">
        <v>911.762942903149</v>
      </c>
      <c r="L825">
        <v>676.64485517149603</v>
      </c>
      <c r="M825">
        <v>47.006283361648499</v>
      </c>
      <c r="N825">
        <v>1.1352433216900499</v>
      </c>
      <c r="O825">
        <v>9.0456133141565598</v>
      </c>
      <c r="P825">
        <v>214.30416532127799</v>
      </c>
      <c r="Q825">
        <v>9.2394011912990001E-2</v>
      </c>
    </row>
    <row r="826" spans="1:17" hidden="1" x14ac:dyDescent="0.3">
      <c r="A826" t="s">
        <v>1799</v>
      </c>
      <c r="B826" t="s">
        <v>1800</v>
      </c>
      <c r="C826" t="str">
        <f>IFERROR(VLOOKUP(Table1[[#This Row],[Ticker]],[1]!Table1[[Symbol]:[Industry]],2,FALSE),"-")</f>
        <v>-</v>
      </c>
      <c r="D826" t="s">
        <v>754</v>
      </c>
      <c r="E826">
        <v>4449.3999170859997</v>
      </c>
      <c r="F826">
        <v>283.19</v>
      </c>
      <c r="G826">
        <v>1.5511240397127799</v>
      </c>
      <c r="H826">
        <v>-0.945465278038219</v>
      </c>
      <c r="I826">
        <v>0.93071245165503302</v>
      </c>
      <c r="J826">
        <v>-1.1156057021169501</v>
      </c>
      <c r="K826">
        <v>274.09756224470698</v>
      </c>
      <c r="L826">
        <v>253.915250397547</v>
      </c>
      <c r="M826">
        <v>58.987597709054498</v>
      </c>
      <c r="N826">
        <v>0.97508661688435905</v>
      </c>
      <c r="O826">
        <v>0.28249585084218998</v>
      </c>
      <c r="P826">
        <v>35.9138030332117</v>
      </c>
      <c r="Q826">
        <v>3.7892634135868998E-2</v>
      </c>
    </row>
    <row r="827" spans="1:17" x14ac:dyDescent="0.3">
      <c r="A827" t="s">
        <v>1801</v>
      </c>
      <c r="B827" t="s">
        <v>1802</v>
      </c>
      <c r="C827" t="str">
        <f>IFERROR(VLOOKUP(Table1[[#This Row],[Ticker]],[1]!Table1[[Symbol]:[Industry]],2,FALSE),"-")</f>
        <v>-</v>
      </c>
      <c r="D827" t="s">
        <v>54</v>
      </c>
      <c r="E827">
        <v>4439.955686155</v>
      </c>
      <c r="F827">
        <v>178.19</v>
      </c>
      <c r="G827">
        <v>75.232089271260904</v>
      </c>
      <c r="H827">
        <v>16.952533561204099</v>
      </c>
      <c r="I827">
        <v>40.423573096335801</v>
      </c>
      <c r="J827">
        <v>-2.6647907747751001</v>
      </c>
      <c r="K827">
        <v>153.50092634961101</v>
      </c>
      <c r="L827">
        <v>130.45117694615999</v>
      </c>
      <c r="M827">
        <v>64.9254230419359</v>
      </c>
      <c r="N827">
        <v>1.4599416388439801</v>
      </c>
      <c r="O827">
        <v>3.65340367023963</v>
      </c>
      <c r="P827">
        <v>106.238425925925</v>
      </c>
      <c r="Q827">
        <v>-2.1830499402993E-2</v>
      </c>
    </row>
    <row r="828" spans="1:17" x14ac:dyDescent="0.3">
      <c r="A828" t="s">
        <v>1803</v>
      </c>
      <c r="B828" t="s">
        <v>1804</v>
      </c>
      <c r="C828" t="str">
        <f>IFERROR(VLOOKUP(Table1[[#This Row],[Ticker]],[1]!Table1[[Symbol]:[Industry]],2,FALSE),"-")</f>
        <v>-</v>
      </c>
      <c r="D828" t="s">
        <v>261</v>
      </c>
      <c r="E828">
        <v>4421.6217936000003</v>
      </c>
      <c r="F828">
        <v>1408.5</v>
      </c>
      <c r="G828">
        <v>12.551319125787201</v>
      </c>
      <c r="H828">
        <v>-1.34167021447456</v>
      </c>
      <c r="I828">
        <v>10.405902340340599</v>
      </c>
      <c r="J828">
        <v>-7.2260793043037896</v>
      </c>
      <c r="K828">
        <v>1366.0219461113199</v>
      </c>
      <c r="L828">
        <v>1267.3597124190101</v>
      </c>
      <c r="M828">
        <v>55.988431263263699</v>
      </c>
      <c r="N828">
        <v>1.94315601760584</v>
      </c>
      <c r="O828">
        <v>11.806886758963399</v>
      </c>
      <c r="P828">
        <v>46.125116713352</v>
      </c>
      <c r="Q828">
        <v>0.145142093353927</v>
      </c>
    </row>
    <row r="829" spans="1:17" hidden="1" x14ac:dyDescent="0.3">
      <c r="A829" t="s">
        <v>1805</v>
      </c>
      <c r="B829" t="s">
        <v>1806</v>
      </c>
      <c r="C829" t="str">
        <f>IFERROR(VLOOKUP(Table1[[#This Row],[Ticker]],[1]!Table1[[Symbol]:[Industry]],2,FALSE),"-")</f>
        <v>-</v>
      </c>
      <c r="D829" t="s">
        <v>464</v>
      </c>
      <c r="E829">
        <v>4408.1071603800001</v>
      </c>
      <c r="F829">
        <v>961.4</v>
      </c>
      <c r="G829">
        <v>73.888786155671596</v>
      </c>
      <c r="H829">
        <v>-6.7713212007200001</v>
      </c>
      <c r="I829">
        <v>46.637496761599202</v>
      </c>
      <c r="J829">
        <v>-3.9953461551802998</v>
      </c>
      <c r="K829">
        <v>916.53691437634996</v>
      </c>
      <c r="L829">
        <v>718.12217700746305</v>
      </c>
      <c r="M829">
        <v>44.624073535102703</v>
      </c>
      <c r="N829">
        <v>0.22722478903776799</v>
      </c>
      <c r="O829">
        <v>13.8964010817557</v>
      </c>
      <c r="P829">
        <v>113.620708810132</v>
      </c>
      <c r="Q829">
        <v>0.16040963715513301</v>
      </c>
    </row>
    <row r="830" spans="1:17" x14ac:dyDescent="0.3">
      <c r="A830" t="s">
        <v>1807</v>
      </c>
      <c r="B830" t="s">
        <v>1808</v>
      </c>
      <c r="C830" t="str">
        <f>IFERROR(VLOOKUP(Table1[[#This Row],[Ticker]],[1]!Table1[[Symbol]:[Industry]],2,FALSE),"-")</f>
        <v>-</v>
      </c>
      <c r="D830" t="s">
        <v>625</v>
      </c>
      <c r="E830">
        <v>4404.9763472000004</v>
      </c>
      <c r="F830">
        <v>213.28</v>
      </c>
      <c r="G830">
        <v>25.460402824987899</v>
      </c>
      <c r="H830">
        <v>-9.0771288749108301</v>
      </c>
      <c r="I830">
        <v>36.208403709148101</v>
      </c>
      <c r="J830">
        <v>-1.2324001274329901</v>
      </c>
      <c r="K830">
        <v>211.423705548377</v>
      </c>
      <c r="L830">
        <v>183.162474796715</v>
      </c>
      <c r="M830">
        <v>51.085535426296502</v>
      </c>
      <c r="N830">
        <v>0.40563060020412001</v>
      </c>
      <c r="O830">
        <v>14.0285071267816</v>
      </c>
      <c r="P830">
        <v>63.621020329881098</v>
      </c>
      <c r="Q830">
        <v>8.5953935247829003E-2</v>
      </c>
    </row>
    <row r="831" spans="1:17" hidden="1" x14ac:dyDescent="0.3">
      <c r="A831" t="s">
        <v>1809</v>
      </c>
      <c r="B831" t="s">
        <v>1810</v>
      </c>
      <c r="C831" t="str">
        <f>IFERROR(VLOOKUP(Table1[[#This Row],[Ticker]],[1]!Table1[[Symbol]:[Industry]],2,FALSE),"-")</f>
        <v>-</v>
      </c>
      <c r="D831" t="s">
        <v>46</v>
      </c>
      <c r="E831">
        <v>4397.4846063300001</v>
      </c>
      <c r="F831">
        <v>791.9</v>
      </c>
      <c r="G831">
        <v>156.58216339275501</v>
      </c>
      <c r="H831">
        <v>-17.749113848106902</v>
      </c>
      <c r="I831">
        <v>99.250973864172494</v>
      </c>
      <c r="J831">
        <v>-4.9168110837030099</v>
      </c>
      <c r="K831">
        <v>774.73371529307497</v>
      </c>
      <c r="L831">
        <v>576.99167068933298</v>
      </c>
      <c r="M831">
        <v>34.537668816170402</v>
      </c>
      <c r="N831">
        <v>0.28357961905961898</v>
      </c>
      <c r="O831">
        <v>18.070463442353802</v>
      </c>
      <c r="P831">
        <v>221.25760649087201</v>
      </c>
    </row>
    <row r="832" spans="1:17" hidden="1" x14ac:dyDescent="0.3">
      <c r="A832" t="s">
        <v>1811</v>
      </c>
      <c r="B832" t="s">
        <v>1812</v>
      </c>
      <c r="C832" t="str">
        <f>IFERROR(VLOOKUP(Table1[[#This Row],[Ticker]],[1]!Table1[[Symbol]:[Industry]],2,FALSE),"-")</f>
        <v>-</v>
      </c>
      <c r="D832" t="s">
        <v>279</v>
      </c>
      <c r="E832">
        <v>4391.1367</v>
      </c>
      <c r="F832">
        <v>479</v>
      </c>
      <c r="G832">
        <v>173.03469108121499</v>
      </c>
      <c r="H832">
        <v>45.248507713208802</v>
      </c>
      <c r="I832">
        <v>181.69331325093901</v>
      </c>
      <c r="J832">
        <v>0.89109568351754198</v>
      </c>
      <c r="K832">
        <v>354.71694316207697</v>
      </c>
      <c r="L832">
        <v>255.63362433603299</v>
      </c>
      <c r="M832">
        <v>77.190813748770097</v>
      </c>
      <c r="N832">
        <v>0.84876820669619701</v>
      </c>
      <c r="O832">
        <v>1.0438413361169001</v>
      </c>
      <c r="P832">
        <v>221.47651006711399</v>
      </c>
      <c r="Q832">
        <v>0.17339475002325599</v>
      </c>
    </row>
    <row r="833" spans="1:17" hidden="1" x14ac:dyDescent="0.3">
      <c r="A833" t="s">
        <v>1813</v>
      </c>
      <c r="B833" t="s">
        <v>1814</v>
      </c>
      <c r="C833" t="str">
        <f>IFERROR(VLOOKUP(Table1[[#This Row],[Ticker]],[1]!Table1[[Symbol]:[Industry]],2,FALSE),"-")</f>
        <v>-</v>
      </c>
      <c r="D833" t="s">
        <v>239</v>
      </c>
      <c r="E833">
        <v>4374.6878665499999</v>
      </c>
      <c r="F833">
        <v>1036.5</v>
      </c>
      <c r="G833">
        <v>571.40455812934704</v>
      </c>
      <c r="H833">
        <v>15.487610767324901</v>
      </c>
      <c r="I833">
        <v>192.252270278715</v>
      </c>
      <c r="J833">
        <v>-7.6933299132113504</v>
      </c>
      <c r="K833">
        <v>838.51439200377399</v>
      </c>
      <c r="L833">
        <v>568.33700104410002</v>
      </c>
      <c r="M833">
        <v>55.657516339817597</v>
      </c>
      <c r="N833">
        <v>1.2140631361894101</v>
      </c>
      <c r="O833">
        <v>13.748191027496301</v>
      </c>
      <c r="P833">
        <v>667.77777777777703</v>
      </c>
      <c r="Q833">
        <v>0.20932949524101099</v>
      </c>
    </row>
    <row r="834" spans="1:17" hidden="1" x14ac:dyDescent="0.3">
      <c r="A834" t="s">
        <v>1815</v>
      </c>
      <c r="B834" t="s">
        <v>1816</v>
      </c>
      <c r="C834" t="str">
        <f>IFERROR(VLOOKUP(Table1[[#This Row],[Ticker]],[1]!Table1[[Symbol]:[Industry]],2,FALSE),"-")</f>
        <v>-</v>
      </c>
      <c r="D834" t="s">
        <v>81</v>
      </c>
      <c r="E834">
        <v>4370.5016717849903</v>
      </c>
      <c r="F834">
        <v>3486.05</v>
      </c>
      <c r="G834">
        <v>59.285356682919698</v>
      </c>
      <c r="H834">
        <v>-16.231117794753398</v>
      </c>
      <c r="I834">
        <v>38.912908956222999</v>
      </c>
      <c r="J834">
        <v>-3.61180788378838</v>
      </c>
      <c r="K834">
        <v>3203.7277829668001</v>
      </c>
      <c r="L834">
        <v>2777.2808961974902</v>
      </c>
      <c r="M834">
        <v>74.650853033023097</v>
      </c>
      <c r="N834">
        <v>1.14536867400002</v>
      </c>
      <c r="O834">
        <v>9.4433527918417592</v>
      </c>
      <c r="P834">
        <v>93.497446714031994</v>
      </c>
      <c r="Q834">
        <v>0.202203257773656</v>
      </c>
    </row>
    <row r="835" spans="1:17" hidden="1" x14ac:dyDescent="0.3">
      <c r="A835" t="s">
        <v>1817</v>
      </c>
      <c r="B835" t="s">
        <v>1818</v>
      </c>
      <c r="C835" t="str">
        <f>IFERROR(VLOOKUP(Table1[[#This Row],[Ticker]],[1]!Table1[[Symbol]:[Industry]],2,FALSE),"-")</f>
        <v>-</v>
      </c>
      <c r="D835" t="s">
        <v>1819</v>
      </c>
      <c r="E835">
        <v>4320.7598032320002</v>
      </c>
      <c r="F835">
        <v>144.07</v>
      </c>
      <c r="G835">
        <v>51.633749141746897</v>
      </c>
      <c r="H835">
        <v>-6.1575135751831702</v>
      </c>
      <c r="I835">
        <v>41.414110862245103</v>
      </c>
      <c r="J835">
        <v>-2.56800152366805</v>
      </c>
      <c r="K835">
        <v>137.457012031998</v>
      </c>
      <c r="L835">
        <v>119.351258949467</v>
      </c>
      <c r="M835">
        <v>55.701275773856601</v>
      </c>
      <c r="N835">
        <v>0.12432137163031599</v>
      </c>
      <c r="O835">
        <v>13.833553133893201</v>
      </c>
      <c r="P835">
        <v>81.906565656565604</v>
      </c>
      <c r="Q835">
        <v>5.0758254174441998E-2</v>
      </c>
    </row>
    <row r="836" spans="1:17" hidden="1" x14ac:dyDescent="0.3">
      <c r="A836" t="s">
        <v>1820</v>
      </c>
      <c r="B836" t="s">
        <v>1821</v>
      </c>
      <c r="C836" t="str">
        <f>IFERROR(VLOOKUP(Table1[[#This Row],[Ticker]],[1]!Table1[[Symbol]:[Industry]],2,FALSE),"-")</f>
        <v>-</v>
      </c>
      <c r="D836" t="s">
        <v>372</v>
      </c>
      <c r="E836">
        <v>4311.21692076</v>
      </c>
      <c r="F836">
        <v>292.2</v>
      </c>
      <c r="G836">
        <v>132.93209569523501</v>
      </c>
      <c r="H836">
        <v>41.050156235291396</v>
      </c>
      <c r="I836">
        <v>180.92981319170801</v>
      </c>
      <c r="J836">
        <v>10.8886429537226</v>
      </c>
      <c r="K836">
        <v>225.337926948328</v>
      </c>
      <c r="L836">
        <v>165.34402697574399</v>
      </c>
      <c r="M836">
        <v>68.542643960997495</v>
      </c>
      <c r="N836">
        <v>1.95183953090669</v>
      </c>
      <c r="O836">
        <v>15.5715263518138</v>
      </c>
      <c r="P836">
        <v>207.57894736842101</v>
      </c>
      <c r="Q836">
        <v>0.164199980508861</v>
      </c>
    </row>
    <row r="837" spans="1:17" hidden="1" x14ac:dyDescent="0.3">
      <c r="A837" t="s">
        <v>1822</v>
      </c>
      <c r="B837" t="s">
        <v>1823</v>
      </c>
      <c r="C837" t="str">
        <f>IFERROR(VLOOKUP(Table1[[#This Row],[Ticker]],[1]!Table1[[Symbol]:[Industry]],2,FALSE),"-")</f>
        <v>-</v>
      </c>
      <c r="D837" t="s">
        <v>46</v>
      </c>
      <c r="E837">
        <v>4309.6085759999996</v>
      </c>
      <c r="F837">
        <v>425.6</v>
      </c>
      <c r="G837">
        <v>2710.9930244145398</v>
      </c>
      <c r="H837">
        <v>119.216322455176</v>
      </c>
      <c r="I837">
        <v>218.79706504780901</v>
      </c>
      <c r="J837">
        <v>19.496606212003901</v>
      </c>
      <c r="K837">
        <v>246.58502173671599</v>
      </c>
      <c r="L837">
        <v>151.47911286236001</v>
      </c>
      <c r="M837">
        <v>99.168595862607802</v>
      </c>
      <c r="N837">
        <v>1.9865803139039599</v>
      </c>
      <c r="O837">
        <v>0</v>
      </c>
      <c r="P837">
        <v>2737.3333333333298</v>
      </c>
    </row>
    <row r="838" spans="1:17" hidden="1" x14ac:dyDescent="0.3">
      <c r="A838" t="s">
        <v>1824</v>
      </c>
      <c r="B838" t="s">
        <v>1825</v>
      </c>
      <c r="C838" t="str">
        <f>IFERROR(VLOOKUP(Table1[[#This Row],[Ticker]],[1]!Table1[[Symbol]:[Industry]],2,FALSE),"-")</f>
        <v>-</v>
      </c>
      <c r="D838" t="s">
        <v>282</v>
      </c>
      <c r="E838">
        <v>4305.7523531249999</v>
      </c>
      <c r="F838">
        <v>2448.4499999999998</v>
      </c>
      <c r="G838">
        <v>103.64747992209401</v>
      </c>
      <c r="H838">
        <v>-11.5311617730745</v>
      </c>
      <c r="I838">
        <v>72.445318124896801</v>
      </c>
      <c r="J838">
        <v>-9.3660396669866302</v>
      </c>
      <c r="K838">
        <v>2494.7535955427302</v>
      </c>
      <c r="L838">
        <v>1953.3925196758701</v>
      </c>
      <c r="M838">
        <v>20.171656226392098</v>
      </c>
      <c r="N838">
        <v>0.41777471833235902</v>
      </c>
      <c r="O838">
        <v>17.6254365006432</v>
      </c>
      <c r="P838">
        <v>140.03235135532501</v>
      </c>
      <c r="Q838">
        <v>6.8850140021102998E-2</v>
      </c>
    </row>
    <row r="839" spans="1:17" x14ac:dyDescent="0.3">
      <c r="A839" t="s">
        <v>1826</v>
      </c>
      <c r="B839" t="s">
        <v>1827</v>
      </c>
      <c r="C839" t="str">
        <f>IFERROR(VLOOKUP(Table1[[#This Row],[Ticker]],[1]!Table1[[Symbol]:[Industry]],2,FALSE),"-")</f>
        <v>-</v>
      </c>
      <c r="D839" t="s">
        <v>206</v>
      </c>
      <c r="E839">
        <v>4292.2545530400002</v>
      </c>
      <c r="F839">
        <v>168.8</v>
      </c>
      <c r="G839">
        <v>-4.9014599979209397</v>
      </c>
      <c r="H839">
        <v>-11.4492607628963</v>
      </c>
      <c r="I839">
        <v>5.3456361622969704</v>
      </c>
      <c r="J839">
        <v>-2.9818388278811701</v>
      </c>
      <c r="K839">
        <v>179.97021546461499</v>
      </c>
      <c r="L839">
        <v>171.275933925972</v>
      </c>
      <c r="M839">
        <v>42.885385363603604</v>
      </c>
      <c r="N839">
        <v>0.47873102951747398</v>
      </c>
      <c r="O839">
        <v>33.708530805687097</v>
      </c>
      <c r="P839">
        <v>33.915113050376803</v>
      </c>
      <c r="Q839">
        <v>3.7822146929787998E-2</v>
      </c>
    </row>
    <row r="840" spans="1:17" x14ac:dyDescent="0.3">
      <c r="A840" t="s">
        <v>1828</v>
      </c>
      <c r="B840" t="s">
        <v>1829</v>
      </c>
      <c r="C840" t="str">
        <f>IFERROR(VLOOKUP(Table1[[#This Row],[Ticker]],[1]!Table1[[Symbol]:[Industry]],2,FALSE),"-")</f>
        <v>-</v>
      </c>
      <c r="D840" t="s">
        <v>51</v>
      </c>
      <c r="E840">
        <v>4279.3782171599996</v>
      </c>
      <c r="F840">
        <v>600.15</v>
      </c>
      <c r="G840">
        <v>-47.673380094560898</v>
      </c>
      <c r="H840">
        <v>-6.9722591987152196</v>
      </c>
      <c r="I840">
        <v>-43.796914748742701</v>
      </c>
      <c r="J840">
        <v>-4.1650088660881099</v>
      </c>
      <c r="K840">
        <v>650.16677231917504</v>
      </c>
      <c r="L840">
        <v>765.63095204993897</v>
      </c>
      <c r="M840">
        <v>36.034023036670099</v>
      </c>
      <c r="N840">
        <v>0.587920351346646</v>
      </c>
      <c r="O840">
        <v>107.148212946763</v>
      </c>
      <c r="P840">
        <v>2.35354310565361</v>
      </c>
      <c r="Q840">
        <v>-1.2783040803994001E-2</v>
      </c>
    </row>
    <row r="841" spans="1:17" hidden="1" x14ac:dyDescent="0.3">
      <c r="A841" t="s">
        <v>1830</v>
      </c>
      <c r="B841" t="s">
        <v>1831</v>
      </c>
      <c r="C841" t="str">
        <f>IFERROR(VLOOKUP(Table1[[#This Row],[Ticker]],[1]!Table1[[Symbol]:[Industry]],2,FALSE),"-")</f>
        <v>-</v>
      </c>
      <c r="D841" t="s">
        <v>118</v>
      </c>
      <c r="E841">
        <v>4242.7787985000004</v>
      </c>
      <c r="F841">
        <v>340.5</v>
      </c>
      <c r="G841">
        <v>-32.461069878254797</v>
      </c>
      <c r="H841">
        <v>-8.9437052073408108</v>
      </c>
      <c r="I841">
        <v>-21.389629977595199</v>
      </c>
      <c r="J841">
        <v>-1.8656139137052901</v>
      </c>
      <c r="K841">
        <v>336.58614658456099</v>
      </c>
      <c r="M841">
        <v>54.576696958812903</v>
      </c>
      <c r="N841">
        <v>2.05110457786573</v>
      </c>
      <c r="O841">
        <v>15.374449339207001</v>
      </c>
      <c r="P841">
        <v>13.1041355256601</v>
      </c>
    </row>
    <row r="842" spans="1:17" x14ac:dyDescent="0.3">
      <c r="A842" t="s">
        <v>1832</v>
      </c>
      <c r="B842" t="s">
        <v>1833</v>
      </c>
      <c r="C842" t="str">
        <f>IFERROR(VLOOKUP(Table1[[#This Row],[Ticker]],[1]!Table1[[Symbol]:[Industry]],2,FALSE),"-")</f>
        <v>-</v>
      </c>
      <c r="D842" t="s">
        <v>261</v>
      </c>
      <c r="E842">
        <v>4212.1013751480004</v>
      </c>
      <c r="F842">
        <v>181.18</v>
      </c>
      <c r="G842">
        <v>3.2591188351499301</v>
      </c>
      <c r="H842">
        <v>-1.0247788681854899</v>
      </c>
      <c r="I842">
        <v>28.753388533544701</v>
      </c>
      <c r="J842">
        <v>3.4623042784029399</v>
      </c>
      <c r="K842">
        <v>164.335823576027</v>
      </c>
      <c r="L842">
        <v>149.98417655225899</v>
      </c>
      <c r="M842">
        <v>71.421878171423103</v>
      </c>
      <c r="N842">
        <v>0.91785340766530699</v>
      </c>
      <c r="O842">
        <v>2.6603377856275499</v>
      </c>
      <c r="P842">
        <v>61.6956715751896</v>
      </c>
      <c r="Q842">
        <v>1.8400736324458999E-2</v>
      </c>
    </row>
    <row r="843" spans="1:17" x14ac:dyDescent="0.3">
      <c r="A843" t="s">
        <v>1834</v>
      </c>
      <c r="B843" t="s">
        <v>1835</v>
      </c>
      <c r="C843" t="str">
        <f>IFERROR(VLOOKUP(Table1[[#This Row],[Ticker]],[1]!Table1[[Symbol]:[Industry]],2,FALSE),"-")</f>
        <v>-</v>
      </c>
      <c r="D843" t="s">
        <v>1543</v>
      </c>
      <c r="E843">
        <v>4209.6750000000002</v>
      </c>
      <c r="F843">
        <v>379.25</v>
      </c>
      <c r="G843">
        <v>-37.408429448740797</v>
      </c>
      <c r="H843">
        <v>14.872974811886801</v>
      </c>
      <c r="I843">
        <v>9.9374697075274199</v>
      </c>
      <c r="J843">
        <v>11.227256712907099</v>
      </c>
      <c r="K843">
        <v>330.51207466964399</v>
      </c>
      <c r="L843">
        <v>341.552878977072</v>
      </c>
      <c r="M843">
        <v>89.508915811324798</v>
      </c>
      <c r="N843">
        <v>2.5670699693006198</v>
      </c>
      <c r="O843">
        <v>23.058668424522001</v>
      </c>
      <c r="P843">
        <v>30.5957300275482</v>
      </c>
      <c r="Q843">
        <v>4.5925122654499996E-3</v>
      </c>
    </row>
    <row r="844" spans="1:17" hidden="1" x14ac:dyDescent="0.3">
      <c r="A844" t="s">
        <v>1836</v>
      </c>
      <c r="B844" t="s">
        <v>1837</v>
      </c>
      <c r="C844" t="str">
        <f>IFERROR(VLOOKUP(Table1[[#This Row],[Ticker]],[1]!Table1[[Symbol]:[Industry]],2,FALSE),"-")</f>
        <v>-</v>
      </c>
      <c r="D844" t="s">
        <v>1007</v>
      </c>
      <c r="E844">
        <v>4205.4391889999997</v>
      </c>
      <c r="F844">
        <v>3353.7</v>
      </c>
      <c r="G844">
        <v>-2.5647045637371999</v>
      </c>
      <c r="H844">
        <v>3.0379533834924399</v>
      </c>
      <c r="I844">
        <v>28.765661131334198</v>
      </c>
      <c r="J844">
        <v>-3.7641237639183101</v>
      </c>
      <c r="K844">
        <v>3176.3197061688102</v>
      </c>
      <c r="L844">
        <v>2856.9048078599499</v>
      </c>
      <c r="M844">
        <v>55.2997308289467</v>
      </c>
      <c r="N844">
        <v>1.41402114468136</v>
      </c>
      <c r="O844">
        <v>7.1667113933864197</v>
      </c>
      <c r="P844">
        <v>53.192947195322503</v>
      </c>
      <c r="Q844">
        <v>3.2932403898539998E-2</v>
      </c>
    </row>
    <row r="845" spans="1:17" hidden="1" x14ac:dyDescent="0.3">
      <c r="A845" t="s">
        <v>1838</v>
      </c>
      <c r="B845" t="s">
        <v>1839</v>
      </c>
      <c r="C845" t="str">
        <f>IFERROR(VLOOKUP(Table1[[#This Row],[Ticker]],[1]!Table1[[Symbol]:[Industry]],2,FALSE),"-")</f>
        <v>-</v>
      </c>
      <c r="D845" t="s">
        <v>261</v>
      </c>
      <c r="E845">
        <v>4200.332754</v>
      </c>
      <c r="F845">
        <v>430.05</v>
      </c>
      <c r="G845">
        <v>24.274337528174001</v>
      </c>
      <c r="H845">
        <v>-10.913270424732101</v>
      </c>
      <c r="I845">
        <v>25.327779939782999</v>
      </c>
      <c r="J845">
        <v>-6.7389089249880003</v>
      </c>
      <c r="K845">
        <v>451.58324083332201</v>
      </c>
      <c r="L845">
        <v>397.47500695382098</v>
      </c>
      <c r="M845">
        <v>24.3074504972437</v>
      </c>
      <c r="N845">
        <v>0.46238947500619998</v>
      </c>
      <c r="O845">
        <v>26.2643878618765</v>
      </c>
      <c r="P845">
        <v>55.928208846990501</v>
      </c>
      <c r="Q845">
        <v>0.14191731343945299</v>
      </c>
    </row>
    <row r="846" spans="1:17" hidden="1" x14ac:dyDescent="0.3">
      <c r="A846" t="s">
        <v>1840</v>
      </c>
      <c r="B846" t="s">
        <v>1841</v>
      </c>
      <c r="C846" t="str">
        <f>IFERROR(VLOOKUP(Table1[[#This Row],[Ticker]],[1]!Table1[[Symbol]:[Industry]],2,FALSE),"-")</f>
        <v>-</v>
      </c>
      <c r="D846" t="s">
        <v>138</v>
      </c>
      <c r="E846">
        <v>4187.173082155</v>
      </c>
      <c r="F846">
        <v>346.55</v>
      </c>
      <c r="G846">
        <v>27.716148071658001</v>
      </c>
      <c r="H846">
        <v>-17.228890392526001</v>
      </c>
      <c r="I846">
        <v>80.466798872301794</v>
      </c>
      <c r="J846">
        <v>0.16887397933447301</v>
      </c>
      <c r="K846">
        <v>384.532678485963</v>
      </c>
      <c r="M846">
        <v>36.622701426539798</v>
      </c>
      <c r="N846">
        <v>0.399907708612456</v>
      </c>
      <c r="O846">
        <v>52.9360842591256</v>
      </c>
      <c r="P846">
        <v>104.574970484061</v>
      </c>
    </row>
    <row r="847" spans="1:17" hidden="1" x14ac:dyDescent="0.3">
      <c r="A847" t="s">
        <v>1842</v>
      </c>
      <c r="B847" t="s">
        <v>1843</v>
      </c>
      <c r="C847" t="str">
        <f>IFERROR(VLOOKUP(Table1[[#This Row],[Ticker]],[1]!Table1[[Symbol]:[Industry]],2,FALSE),"-")</f>
        <v>-</v>
      </c>
      <c r="D847" t="s">
        <v>792</v>
      </c>
      <c r="E847">
        <v>4181.4758172250004</v>
      </c>
      <c r="F847">
        <v>898.85</v>
      </c>
      <c r="G847">
        <v>-37.744379689076403</v>
      </c>
      <c r="H847">
        <v>11.0372319598583</v>
      </c>
      <c r="I847">
        <v>-2.2770399797839498</v>
      </c>
      <c r="J847">
        <v>-4.7839463234616</v>
      </c>
      <c r="K847">
        <v>854.43774501157498</v>
      </c>
      <c r="L847">
        <v>887.44973059985296</v>
      </c>
      <c r="M847">
        <v>57.0292791133866</v>
      </c>
      <c r="N847">
        <v>0.80736918549530301</v>
      </c>
      <c r="O847">
        <v>15.7033987873393</v>
      </c>
      <c r="P847">
        <v>25.048692264885901</v>
      </c>
      <c r="Q847">
        <v>-8.3393939420244007E-2</v>
      </c>
    </row>
    <row r="848" spans="1:17" hidden="1" x14ac:dyDescent="0.3">
      <c r="A848" t="s">
        <v>1844</v>
      </c>
      <c r="B848" t="s">
        <v>1845</v>
      </c>
      <c r="C848" t="str">
        <f>IFERROR(VLOOKUP(Table1[[#This Row],[Ticker]],[1]!Table1[[Symbol]:[Industry]],2,FALSE),"-")</f>
        <v>-</v>
      </c>
      <c r="D848" t="s">
        <v>282</v>
      </c>
      <c r="E848">
        <v>4181.25776486</v>
      </c>
      <c r="F848">
        <v>3452.6</v>
      </c>
      <c r="G848">
        <v>23.434114124769401</v>
      </c>
      <c r="H848">
        <v>15.9568303002685</v>
      </c>
      <c r="I848">
        <v>110.53146452230899</v>
      </c>
      <c r="J848">
        <v>1.40532936357384</v>
      </c>
      <c r="K848">
        <v>3001.4746184322498</v>
      </c>
      <c r="L848">
        <v>2403.47990629892</v>
      </c>
      <c r="M848">
        <v>57.9640123523846</v>
      </c>
      <c r="N848">
        <v>0.64980192885549304</v>
      </c>
      <c r="O848">
        <v>8.1634130799976798</v>
      </c>
      <c r="P848">
        <v>128.85361084413199</v>
      </c>
      <c r="Q848">
        <v>0.115088936043131</v>
      </c>
    </row>
    <row r="849" spans="1:17" x14ac:dyDescent="0.3">
      <c r="A849" t="s">
        <v>1846</v>
      </c>
      <c r="B849" t="s">
        <v>1847</v>
      </c>
      <c r="C849" t="str">
        <f>IFERROR(VLOOKUP(Table1[[#This Row],[Ticker]],[1]!Table1[[Symbol]:[Industry]],2,FALSE),"-")</f>
        <v>-</v>
      </c>
      <c r="D849" t="s">
        <v>251</v>
      </c>
      <c r="E849">
        <v>4168.0756781649998</v>
      </c>
      <c r="F849">
        <v>493.85</v>
      </c>
      <c r="G849">
        <v>-21.821790400265701</v>
      </c>
      <c r="H849">
        <v>-6.1811168273838497</v>
      </c>
      <c r="I849">
        <v>-17.7278854115672</v>
      </c>
      <c r="J849">
        <v>-3.9606887296545898</v>
      </c>
      <c r="K849">
        <v>490.729272844896</v>
      </c>
      <c r="L849">
        <v>502.685023628772</v>
      </c>
      <c r="M849">
        <v>61.606891059979702</v>
      </c>
      <c r="N849">
        <v>1.5444994782019399</v>
      </c>
      <c r="O849">
        <v>41.540953730889903</v>
      </c>
      <c r="P849">
        <v>10.480984340044699</v>
      </c>
    </row>
    <row r="850" spans="1:17" hidden="1" x14ac:dyDescent="0.3">
      <c r="A850" t="s">
        <v>1848</v>
      </c>
      <c r="B850" t="s">
        <v>1849</v>
      </c>
      <c r="C850" t="str">
        <f>IFERROR(VLOOKUP(Table1[[#This Row],[Ticker]],[1]!Table1[[Symbol]:[Industry]],2,FALSE),"-")</f>
        <v>-</v>
      </c>
      <c r="D850" t="s">
        <v>417</v>
      </c>
      <c r="E850">
        <v>4158.4751669999996</v>
      </c>
      <c r="F850">
        <v>1083.5</v>
      </c>
      <c r="G850">
        <v>-52.870229244263101</v>
      </c>
      <c r="H850">
        <v>-9.5877761731189608</v>
      </c>
      <c r="I850">
        <v>-7.07034694902136</v>
      </c>
      <c r="J850">
        <v>-7.3025528277590901</v>
      </c>
      <c r="K850">
        <v>1131.5360856479399</v>
      </c>
      <c r="L850">
        <v>1198.4216557253601</v>
      </c>
      <c r="M850">
        <v>34.525516935294803</v>
      </c>
      <c r="N850">
        <v>0.82736536408638395</v>
      </c>
      <c r="O850">
        <v>40.706045223811699</v>
      </c>
      <c r="P850">
        <v>8.5834544270180899</v>
      </c>
      <c r="Q850">
        <v>-7.7557055478590001E-2</v>
      </c>
    </row>
    <row r="851" spans="1:17" hidden="1" x14ac:dyDescent="0.3">
      <c r="A851" t="s">
        <v>1850</v>
      </c>
      <c r="B851" t="s">
        <v>1851</v>
      </c>
      <c r="C851" t="str">
        <f>IFERROR(VLOOKUP(Table1[[#This Row],[Ticker]],[1]!Table1[[Symbol]:[Industry]],2,FALSE),"-")</f>
        <v>-</v>
      </c>
      <c r="D851" t="s">
        <v>81</v>
      </c>
      <c r="E851">
        <v>4120.6897823700001</v>
      </c>
      <c r="F851">
        <v>385.85</v>
      </c>
      <c r="G851">
        <v>171.61335903488299</v>
      </c>
      <c r="H851">
        <v>71.113586977825904</v>
      </c>
      <c r="I851">
        <v>115.089339937099</v>
      </c>
      <c r="J851">
        <v>1.3594383159216501</v>
      </c>
      <c r="K851">
        <v>261.22651554066698</v>
      </c>
      <c r="L851">
        <v>197.728235681097</v>
      </c>
      <c r="M851">
        <v>82.933588363966706</v>
      </c>
      <c r="N851">
        <v>1.1328052350606499</v>
      </c>
      <c r="O851">
        <v>0.81637942205519098</v>
      </c>
      <c r="P851">
        <v>220.87318087317999</v>
      </c>
      <c r="Q851">
        <v>7.5407517128992005E-2</v>
      </c>
    </row>
    <row r="852" spans="1:17" hidden="1" x14ac:dyDescent="0.3">
      <c r="A852" t="s">
        <v>1852</v>
      </c>
      <c r="B852" t="s">
        <v>1853</v>
      </c>
      <c r="C852" t="str">
        <f>IFERROR(VLOOKUP(Table1[[#This Row],[Ticker]],[1]!Table1[[Symbol]:[Industry]],2,FALSE),"-")</f>
        <v>-</v>
      </c>
      <c r="D852" t="s">
        <v>46</v>
      </c>
      <c r="E852">
        <v>4118.8878720000002</v>
      </c>
      <c r="F852">
        <v>2147.1999999999998</v>
      </c>
      <c r="G852">
        <v>454.21937744054998</v>
      </c>
      <c r="H852">
        <v>-4.9006436908887396</v>
      </c>
      <c r="I852">
        <v>223.59327885530701</v>
      </c>
      <c r="J852">
        <v>-4.63583913345333</v>
      </c>
      <c r="K852">
        <v>2161.0503992249501</v>
      </c>
      <c r="L852">
        <v>1521.52852237912</v>
      </c>
      <c r="M852">
        <v>50.116084904657498</v>
      </c>
      <c r="N852">
        <v>0.60185991008281003</v>
      </c>
      <c r="O852">
        <v>38.971684053651202</v>
      </c>
      <c r="P852">
        <v>664.12811387900297</v>
      </c>
    </row>
    <row r="853" spans="1:17" x14ac:dyDescent="0.3">
      <c r="A853" t="s">
        <v>1854</v>
      </c>
      <c r="B853" t="s">
        <v>1855</v>
      </c>
      <c r="C853" t="str">
        <f>IFERROR(VLOOKUP(Table1[[#This Row],[Ticker]],[1]!Table1[[Symbol]:[Industry]],2,FALSE),"-")</f>
        <v>-</v>
      </c>
      <c r="D853" t="s">
        <v>282</v>
      </c>
      <c r="E853">
        <v>4113.5208886999999</v>
      </c>
      <c r="F853">
        <v>2420.4499999999998</v>
      </c>
      <c r="G853">
        <v>82.031764083970501</v>
      </c>
      <c r="H853">
        <v>-7.71504789271156</v>
      </c>
      <c r="I853">
        <v>57.7811059586395</v>
      </c>
      <c r="J853">
        <v>-4.5229271492525802</v>
      </c>
      <c r="K853">
        <v>2411.5804333373799</v>
      </c>
      <c r="L853">
        <v>1933.68467332004</v>
      </c>
      <c r="M853">
        <v>33.272155591565998</v>
      </c>
      <c r="N853">
        <v>0.30644914072495699</v>
      </c>
      <c r="O853">
        <v>15.6809684149641</v>
      </c>
      <c r="P853">
        <v>118.402887435145</v>
      </c>
      <c r="Q853">
        <v>7.9138997660950002E-3</v>
      </c>
    </row>
    <row r="854" spans="1:17" hidden="1" x14ac:dyDescent="0.3">
      <c r="A854" t="s">
        <v>1856</v>
      </c>
      <c r="B854" t="s">
        <v>1857</v>
      </c>
      <c r="C854" t="str">
        <f>IFERROR(VLOOKUP(Table1[[#This Row],[Ticker]],[1]!Table1[[Symbol]:[Industry]],2,FALSE),"-")</f>
        <v>-</v>
      </c>
      <c r="D854" t="s">
        <v>984</v>
      </c>
      <c r="E854">
        <v>4100.3087709000001</v>
      </c>
      <c r="F854">
        <v>168.55</v>
      </c>
      <c r="G854">
        <v>103.44837547112699</v>
      </c>
      <c r="H854">
        <v>-15.707510044530601</v>
      </c>
      <c r="I854">
        <v>65.6758438106461</v>
      </c>
      <c r="J854">
        <v>-5.0691746100071997</v>
      </c>
      <c r="K854">
        <v>177.1553382683</v>
      </c>
      <c r="L854">
        <v>141.470335155047</v>
      </c>
      <c r="M854">
        <v>35.131579710667097</v>
      </c>
      <c r="N854">
        <v>0.33802261959468499</v>
      </c>
      <c r="O854">
        <v>32.779590625927</v>
      </c>
      <c r="P854">
        <v>150.13603759584399</v>
      </c>
    </row>
    <row r="855" spans="1:17" hidden="1" x14ac:dyDescent="0.3">
      <c r="A855" t="s">
        <v>1858</v>
      </c>
      <c r="B855" t="s">
        <v>1859</v>
      </c>
      <c r="C855" t="str">
        <f>IFERROR(VLOOKUP(Table1[[#This Row],[Ticker]],[1]!Table1[[Symbol]:[Industry]],2,FALSE),"-")</f>
        <v>-</v>
      </c>
      <c r="D855" t="s">
        <v>467</v>
      </c>
      <c r="E855">
        <v>4098.9206893800001</v>
      </c>
      <c r="F855">
        <v>1553.7</v>
      </c>
      <c r="G855">
        <v>-37.285197578400798</v>
      </c>
      <c r="H855">
        <v>-17.8173454691327</v>
      </c>
      <c r="I855">
        <v>9.8630119467205404</v>
      </c>
      <c r="J855">
        <v>1.5690702743384899</v>
      </c>
      <c r="K855">
        <v>1556.9890702979001</v>
      </c>
      <c r="L855">
        <v>1517.84151306731</v>
      </c>
      <c r="M855">
        <v>57.326189218449699</v>
      </c>
      <c r="N855">
        <v>0.52560801019606396</v>
      </c>
      <c r="O855">
        <v>19.669176803758699</v>
      </c>
      <c r="P855">
        <v>32.117346938775498</v>
      </c>
      <c r="Q855">
        <v>1.5787209426948001E-2</v>
      </c>
    </row>
    <row r="856" spans="1:17" hidden="1" x14ac:dyDescent="0.3">
      <c r="A856" t="s">
        <v>1860</v>
      </c>
      <c r="B856" t="s">
        <v>1861</v>
      </c>
      <c r="C856" t="str">
        <f>IFERROR(VLOOKUP(Table1[[#This Row],[Ticker]],[1]!Table1[[Symbol]:[Industry]],2,FALSE),"-")</f>
        <v>-</v>
      </c>
      <c r="D856" t="s">
        <v>258</v>
      </c>
      <c r="E856">
        <v>4094.5028160000002</v>
      </c>
      <c r="F856">
        <v>187.7</v>
      </c>
      <c r="G856">
        <v>181.31417395287599</v>
      </c>
      <c r="H856">
        <v>-22.7312052073408</v>
      </c>
      <c r="I856">
        <v>255.38673919672499</v>
      </c>
      <c r="J856">
        <v>0.86122311726551903</v>
      </c>
      <c r="K856">
        <v>203.524614475476</v>
      </c>
      <c r="L856">
        <v>137.68311623360501</v>
      </c>
      <c r="M856">
        <v>34.959153778746398</v>
      </c>
      <c r="N856">
        <v>0.75623914505619605</v>
      </c>
      <c r="O856">
        <v>39.051678209909397</v>
      </c>
      <c r="P856">
        <v>307.335069444444</v>
      </c>
      <c r="Q856">
        <v>0.21941388117617</v>
      </c>
    </row>
    <row r="857" spans="1:17" x14ac:dyDescent="0.3">
      <c r="A857" t="s">
        <v>1862</v>
      </c>
      <c r="B857" t="s">
        <v>1863</v>
      </c>
      <c r="C857" t="str">
        <f>IFERROR(VLOOKUP(Table1[[#This Row],[Ticker]],[1]!Table1[[Symbol]:[Industry]],2,FALSE),"-")</f>
        <v>-</v>
      </c>
      <c r="D857" t="s">
        <v>54</v>
      </c>
      <c r="E857">
        <v>4084.8042069099902</v>
      </c>
      <c r="F857">
        <v>407.35</v>
      </c>
      <c r="G857">
        <v>11.9553963944053</v>
      </c>
      <c r="H857">
        <v>8.4064258452181502</v>
      </c>
      <c r="I857">
        <v>28.493262621190699</v>
      </c>
      <c r="J857">
        <v>2.2963624201958699</v>
      </c>
      <c r="K857">
        <v>374.53535436748001</v>
      </c>
      <c r="L857">
        <v>334.51785034828902</v>
      </c>
      <c r="M857">
        <v>59.100738114061599</v>
      </c>
      <c r="N857">
        <v>1.19978736103728</v>
      </c>
      <c r="O857">
        <v>6.5422855038664398</v>
      </c>
      <c r="P857">
        <v>71.624183694965197</v>
      </c>
      <c r="Q857">
        <v>6.9305389821947005E-2</v>
      </c>
    </row>
    <row r="858" spans="1:17" hidden="1" x14ac:dyDescent="0.3">
      <c r="A858" t="s">
        <v>1864</v>
      </c>
      <c r="B858" t="s">
        <v>1865</v>
      </c>
      <c r="C858" t="str">
        <f>IFERROR(VLOOKUP(Table1[[#This Row],[Ticker]],[1]!Table1[[Symbol]:[Industry]],2,FALSE),"-")</f>
        <v>-</v>
      </c>
      <c r="D858" t="s">
        <v>1058</v>
      </c>
      <c r="E858">
        <v>4060.8879999999999</v>
      </c>
      <c r="F858">
        <v>118</v>
      </c>
      <c r="G858">
        <v>-24.616170987749701</v>
      </c>
      <c r="I858">
        <v>-11.7600970883</v>
      </c>
      <c r="K858">
        <v>104.378999999999</v>
      </c>
      <c r="M858">
        <v>99.990560428137201</v>
      </c>
      <c r="N858">
        <v>1</v>
      </c>
      <c r="O858">
        <v>0</v>
      </c>
      <c r="P858">
        <v>5.3571428571428603</v>
      </c>
    </row>
    <row r="859" spans="1:17" x14ac:dyDescent="0.3">
      <c r="A859" t="s">
        <v>1866</v>
      </c>
      <c r="B859" t="s">
        <v>1867</v>
      </c>
      <c r="C859" t="str">
        <f>IFERROR(VLOOKUP(Table1[[#This Row],[Ticker]],[1]!Table1[[Symbol]:[Industry]],2,FALSE),"-")</f>
        <v>-</v>
      </c>
      <c r="D859" t="s">
        <v>620</v>
      </c>
      <c r="E859">
        <v>4052.76099488</v>
      </c>
      <c r="F859">
        <v>613.6</v>
      </c>
      <c r="G859">
        <v>-37.5671607706361</v>
      </c>
      <c r="H859">
        <v>-0.63755867537716504</v>
      </c>
      <c r="I859">
        <v>-13.7214962419558</v>
      </c>
      <c r="J859">
        <v>-1.1930620991988901</v>
      </c>
      <c r="K859">
        <v>620.63756355876603</v>
      </c>
      <c r="L859">
        <v>634.15173976161498</v>
      </c>
      <c r="M859">
        <v>55.5494487190455</v>
      </c>
      <c r="N859">
        <v>0.55149166902963598</v>
      </c>
      <c r="O859">
        <v>32.822685788787403</v>
      </c>
      <c r="P859">
        <v>11.240029006526401</v>
      </c>
      <c r="Q859">
        <v>0.103846981241752</v>
      </c>
    </row>
    <row r="860" spans="1:17" hidden="1" x14ac:dyDescent="0.3">
      <c r="A860" t="s">
        <v>1868</v>
      </c>
      <c r="B860" t="s">
        <v>1869</v>
      </c>
      <c r="C860" t="str">
        <f>IFERROR(VLOOKUP(Table1[[#This Row],[Ticker]],[1]!Table1[[Symbol]:[Industry]],2,FALSE),"-")</f>
        <v>-</v>
      </c>
      <c r="D860" t="s">
        <v>258</v>
      </c>
      <c r="E860">
        <v>4034.3948943999999</v>
      </c>
      <c r="F860">
        <v>2784.2</v>
      </c>
      <c r="G860">
        <v>642.45715069739595</v>
      </c>
      <c r="H860">
        <v>47.4343167706811</v>
      </c>
      <c r="I860">
        <v>207.27515322469199</v>
      </c>
      <c r="J860">
        <v>-1.0156608689934701</v>
      </c>
      <c r="K860">
        <v>2155.51454740489</v>
      </c>
      <c r="L860">
        <v>1405.8464011957999</v>
      </c>
      <c r="M860">
        <v>69.694009466946397</v>
      </c>
      <c r="N860">
        <v>0.63456871783383295</v>
      </c>
      <c r="O860">
        <v>6.4937863659219897</v>
      </c>
      <c r="P860">
        <v>766.81195516811897</v>
      </c>
      <c r="Q860">
        <v>0.288908447422005</v>
      </c>
    </row>
    <row r="861" spans="1:17" hidden="1" x14ac:dyDescent="0.3">
      <c r="A861" t="s">
        <v>1870</v>
      </c>
      <c r="B861" t="s">
        <v>1871</v>
      </c>
      <c r="C861" t="str">
        <f>IFERROR(VLOOKUP(Table1[[#This Row],[Ticker]],[1]!Table1[[Symbol]:[Industry]],2,FALSE),"-")</f>
        <v>-</v>
      </c>
      <c r="D861" t="s">
        <v>282</v>
      </c>
      <c r="E861">
        <v>4029.24519865</v>
      </c>
      <c r="F861">
        <v>583.1</v>
      </c>
      <c r="G861">
        <v>51.569683453450601</v>
      </c>
      <c r="H861">
        <v>-5.9624756006088697</v>
      </c>
      <c r="I861">
        <v>30.944771904643599</v>
      </c>
      <c r="J861">
        <v>-4.29924180820242</v>
      </c>
      <c r="K861">
        <v>585.44645765372502</v>
      </c>
      <c r="L861">
        <v>501.29987528637298</v>
      </c>
      <c r="M861">
        <v>42.804306466507903</v>
      </c>
      <c r="N861">
        <v>0.42707048355605598</v>
      </c>
      <c r="O861">
        <v>12.330646544332</v>
      </c>
      <c r="P861">
        <v>86.293929712459999</v>
      </c>
      <c r="Q861">
        <v>5.6077535268198003E-2</v>
      </c>
    </row>
    <row r="862" spans="1:17" hidden="1" x14ac:dyDescent="0.3">
      <c r="A862" t="s">
        <v>1872</v>
      </c>
      <c r="B862" t="s">
        <v>1873</v>
      </c>
      <c r="C862" t="str">
        <f>IFERROR(VLOOKUP(Table1[[#This Row],[Ticker]],[1]!Table1[[Symbol]:[Industry]],2,FALSE),"-")</f>
        <v>-</v>
      </c>
      <c r="D862" t="s">
        <v>127</v>
      </c>
      <c r="E862">
        <v>4027.00029954499</v>
      </c>
      <c r="F862">
        <v>1230.05</v>
      </c>
      <c r="G862">
        <v>84.609785404659306</v>
      </c>
      <c r="H862">
        <v>23.056523552567601</v>
      </c>
      <c r="I862">
        <v>40.650765916594601</v>
      </c>
      <c r="J862">
        <v>-1.9504326391767099</v>
      </c>
      <c r="K862">
        <v>1027.81388005755</v>
      </c>
      <c r="L862">
        <v>910.513163953098</v>
      </c>
      <c r="M862">
        <v>74.0029364780072</v>
      </c>
      <c r="N862">
        <v>1.2149948607229299</v>
      </c>
      <c r="O862">
        <v>3.6299337425307998</v>
      </c>
      <c r="P862">
        <v>121.750495763475</v>
      </c>
      <c r="Q862">
        <v>0.13817546752495499</v>
      </c>
    </row>
    <row r="863" spans="1:17" x14ac:dyDescent="0.3">
      <c r="A863" t="s">
        <v>1874</v>
      </c>
      <c r="B863" t="s">
        <v>1875</v>
      </c>
      <c r="C863" t="str">
        <f>IFERROR(VLOOKUP(Table1[[#This Row],[Ticker]],[1]!Table1[[Symbol]:[Industry]],2,FALSE),"-")</f>
        <v>-</v>
      </c>
      <c r="D863" t="s">
        <v>282</v>
      </c>
      <c r="E863">
        <v>4016.5755444000001</v>
      </c>
      <c r="F863">
        <v>161.4</v>
      </c>
      <c r="G863">
        <v>50.827638391863303</v>
      </c>
      <c r="H863">
        <v>3.80615705161236</v>
      </c>
      <c r="I863">
        <v>80.604917389642296</v>
      </c>
      <c r="J863">
        <v>-9.86659355571833</v>
      </c>
      <c r="K863">
        <v>150.15415818130001</v>
      </c>
      <c r="L863">
        <v>120.66006223752601</v>
      </c>
      <c r="M863">
        <v>49.473333103916197</v>
      </c>
      <c r="N863">
        <v>0.94182497988168401</v>
      </c>
      <c r="O863">
        <v>9.6654275092936608</v>
      </c>
      <c r="P863">
        <v>97.794117647058798</v>
      </c>
      <c r="Q863">
        <v>3.2143370381797001E-2</v>
      </c>
    </row>
    <row r="864" spans="1:17" hidden="1" x14ac:dyDescent="0.3">
      <c r="A864" t="s">
        <v>1876</v>
      </c>
      <c r="B864" t="s">
        <v>1877</v>
      </c>
      <c r="C864" t="str">
        <f>IFERROR(VLOOKUP(Table1[[#This Row],[Ticker]],[1]!Table1[[Symbol]:[Industry]],2,FALSE),"-")</f>
        <v>-</v>
      </c>
      <c r="D864" t="s">
        <v>519</v>
      </c>
      <c r="E864">
        <v>4006.7720617499999</v>
      </c>
      <c r="F864">
        <v>3298.5</v>
      </c>
      <c r="G864">
        <v>35.573101644734201</v>
      </c>
      <c r="H864">
        <v>5.0746350166184699</v>
      </c>
      <c r="I864">
        <v>30.482533924741301</v>
      </c>
      <c r="J864">
        <v>-4.6810739750694896</v>
      </c>
      <c r="K864">
        <v>3101.8355554678601</v>
      </c>
      <c r="L864">
        <v>2655.4722760009799</v>
      </c>
      <c r="M864">
        <v>51.190991538068502</v>
      </c>
      <c r="N864">
        <v>0.55600173779719497</v>
      </c>
      <c r="O864">
        <v>5.1993330301652199</v>
      </c>
      <c r="P864">
        <v>71.949121618099298</v>
      </c>
      <c r="Q864">
        <v>8.2695014890124E-2</v>
      </c>
    </row>
    <row r="865" spans="1:17" hidden="1" x14ac:dyDescent="0.3">
      <c r="A865" t="s">
        <v>1878</v>
      </c>
      <c r="B865" t="s">
        <v>1879</v>
      </c>
      <c r="C865" t="str">
        <f>IFERROR(VLOOKUP(Table1[[#This Row],[Ticker]],[1]!Table1[[Symbol]:[Industry]],2,FALSE),"-")</f>
        <v>-</v>
      </c>
      <c r="D865" t="s">
        <v>514</v>
      </c>
      <c r="E865">
        <v>3971.8889462500001</v>
      </c>
      <c r="F865">
        <v>288.64999999999998</v>
      </c>
      <c r="G865">
        <v>89.876919545635204</v>
      </c>
      <c r="H865">
        <v>5.6761391506358301</v>
      </c>
      <c r="I865">
        <v>85.951068242244801</v>
      </c>
      <c r="J865">
        <v>0.253128670824113</v>
      </c>
      <c r="K865">
        <v>250.39473380936101</v>
      </c>
      <c r="L865">
        <v>198.98281883265599</v>
      </c>
      <c r="M865">
        <v>68.5883007780578</v>
      </c>
      <c r="N865">
        <v>0.90243050968388105</v>
      </c>
      <c r="O865">
        <v>1.8014896934003199</v>
      </c>
      <c r="P865">
        <v>129.087301587301</v>
      </c>
      <c r="Q865">
        <v>0.23271153868373501</v>
      </c>
    </row>
    <row r="866" spans="1:17" hidden="1" x14ac:dyDescent="0.3">
      <c r="A866" t="s">
        <v>1880</v>
      </c>
      <c r="B866" t="s">
        <v>1881</v>
      </c>
      <c r="C866" t="str">
        <f>IFERROR(VLOOKUP(Table1[[#This Row],[Ticker]],[1]!Table1[[Symbol]:[Industry]],2,FALSE),"-")</f>
        <v>-</v>
      </c>
      <c r="D866" t="s">
        <v>51</v>
      </c>
      <c r="E866">
        <v>3959.9074845</v>
      </c>
      <c r="F866">
        <v>291</v>
      </c>
      <c r="G866">
        <v>40.374099560161497</v>
      </c>
      <c r="H866">
        <v>11.223557180961301</v>
      </c>
      <c r="I866">
        <v>41.562173827469501</v>
      </c>
      <c r="J866">
        <v>-0.32394798328520102</v>
      </c>
      <c r="K866">
        <v>261.89799360959398</v>
      </c>
      <c r="L866">
        <v>228.42995569596701</v>
      </c>
      <c r="M866">
        <v>63.322203857711798</v>
      </c>
      <c r="N866">
        <v>1.5471569301579999</v>
      </c>
      <c r="O866">
        <v>4.4673539518900398</v>
      </c>
      <c r="P866">
        <v>84.761904761904702</v>
      </c>
      <c r="Q866">
        <v>5.7495726463799995E-4</v>
      </c>
    </row>
    <row r="867" spans="1:17" hidden="1" x14ac:dyDescent="0.3">
      <c r="A867" t="s">
        <v>1882</v>
      </c>
      <c r="B867" t="s">
        <v>1883</v>
      </c>
      <c r="C867" t="str">
        <f>IFERROR(VLOOKUP(Table1[[#This Row],[Ticker]],[1]!Table1[[Symbol]:[Industry]],2,FALSE),"-")</f>
        <v>-</v>
      </c>
      <c r="D867" t="s">
        <v>46</v>
      </c>
      <c r="E867">
        <v>3951.3098015999999</v>
      </c>
      <c r="F867">
        <v>710.4</v>
      </c>
      <c r="G867">
        <v>-24.058255790859601</v>
      </c>
      <c r="H867">
        <v>-11.035715859804199</v>
      </c>
      <c r="I867">
        <v>-12.986815890200001</v>
      </c>
      <c r="J867">
        <v>-3.9738463271789302</v>
      </c>
      <c r="K867">
        <v>730.07001071036495</v>
      </c>
      <c r="M867">
        <v>39.186932804425297</v>
      </c>
      <c r="N867">
        <v>0.167452395009308</v>
      </c>
      <c r="O867">
        <v>26.3020833333333</v>
      </c>
      <c r="P867">
        <v>29.1636363636363</v>
      </c>
    </row>
    <row r="868" spans="1:17" hidden="1" x14ac:dyDescent="0.3">
      <c r="A868" t="s">
        <v>1884</v>
      </c>
      <c r="B868" t="s">
        <v>1885</v>
      </c>
      <c r="C868" t="str">
        <f>IFERROR(VLOOKUP(Table1[[#This Row],[Ticker]],[1]!Table1[[Symbol]:[Industry]],2,FALSE),"-")</f>
        <v>-</v>
      </c>
      <c r="D868" t="s">
        <v>54</v>
      </c>
      <c r="E868">
        <v>3925.4238046360001</v>
      </c>
      <c r="F868">
        <v>152.87</v>
      </c>
      <c r="G868">
        <v>65.226107121316005</v>
      </c>
      <c r="H868">
        <v>3.2510793965645399E-3</v>
      </c>
      <c r="I868">
        <v>76.778869675342705</v>
      </c>
      <c r="J868">
        <v>-8.4118681640447104</v>
      </c>
      <c r="K868">
        <v>145.17943402421901</v>
      </c>
      <c r="L868">
        <v>114.74681652720101</v>
      </c>
      <c r="M868">
        <v>41.115646743019902</v>
      </c>
      <c r="N868">
        <v>0.61564673536870795</v>
      </c>
      <c r="O868">
        <v>10.5514489435468</v>
      </c>
      <c r="P868">
        <v>106.16318273769301</v>
      </c>
      <c r="Q868">
        <v>1.4640890878585999E-2</v>
      </c>
    </row>
    <row r="869" spans="1:17" hidden="1" x14ac:dyDescent="0.3">
      <c r="A869" t="s">
        <v>1886</v>
      </c>
      <c r="B869" t="s">
        <v>1887</v>
      </c>
      <c r="C869" t="str">
        <f>IFERROR(VLOOKUP(Table1[[#This Row],[Ticker]],[1]!Table1[[Symbol]:[Industry]],2,FALSE),"-")</f>
        <v>-</v>
      </c>
      <c r="D869" t="s">
        <v>464</v>
      </c>
      <c r="E869">
        <v>3902.7229660500002</v>
      </c>
      <c r="F869">
        <v>633.29999999999995</v>
      </c>
      <c r="G869">
        <v>-31.832026572865701</v>
      </c>
      <c r="H869">
        <v>-6.8266509437749203</v>
      </c>
      <c r="I869">
        <v>-19.365181579645</v>
      </c>
      <c r="J869">
        <v>1.0877137679532201</v>
      </c>
      <c r="K869">
        <v>645.81659547195295</v>
      </c>
      <c r="L869">
        <v>675.69865643391199</v>
      </c>
      <c r="M869">
        <v>65.983588938832796</v>
      </c>
      <c r="N869">
        <v>0.71022068738891098</v>
      </c>
      <c r="O869">
        <v>30.6568766777199</v>
      </c>
      <c r="P869">
        <v>6.2316531074394002</v>
      </c>
      <c r="Q869">
        <v>0.13598421491509199</v>
      </c>
    </row>
    <row r="870" spans="1:17" x14ac:dyDescent="0.3">
      <c r="A870" t="s">
        <v>1888</v>
      </c>
      <c r="B870" t="s">
        <v>1889</v>
      </c>
      <c r="C870" t="str">
        <f>IFERROR(VLOOKUP(Table1[[#This Row],[Ticker]],[1]!Table1[[Symbol]:[Industry]],2,FALSE),"-")</f>
        <v>-</v>
      </c>
      <c r="D870" t="s">
        <v>282</v>
      </c>
      <c r="E870">
        <v>3884.8171725000002</v>
      </c>
      <c r="F870">
        <v>1237.5</v>
      </c>
      <c r="G870">
        <v>-22.055136374225999</v>
      </c>
      <c r="H870">
        <v>-2.6259751871930699</v>
      </c>
      <c r="I870">
        <v>44.707861639234302</v>
      </c>
      <c r="J870">
        <v>-4.9690573980692196</v>
      </c>
      <c r="K870">
        <v>1161.05744858</v>
      </c>
      <c r="L870">
        <v>1067.14930863527</v>
      </c>
      <c r="M870">
        <v>52.8396035608312</v>
      </c>
      <c r="N870">
        <v>0.49741380968120702</v>
      </c>
      <c r="O870">
        <v>11.1111111111111</v>
      </c>
      <c r="P870">
        <v>64.637796846936695</v>
      </c>
      <c r="Q870">
        <v>-4.8856252303958E-2</v>
      </c>
    </row>
    <row r="871" spans="1:17" hidden="1" x14ac:dyDescent="0.3">
      <c r="A871" t="s">
        <v>1890</v>
      </c>
      <c r="B871" t="s">
        <v>1891</v>
      </c>
      <c r="C871" t="str">
        <f>IFERROR(VLOOKUP(Table1[[#This Row],[Ticker]],[1]!Table1[[Symbol]:[Industry]],2,FALSE),"-")</f>
        <v>-</v>
      </c>
      <c r="D871" t="s">
        <v>543</v>
      </c>
      <c r="E871">
        <v>3878.6843535580001</v>
      </c>
      <c r="F871">
        <v>162.19</v>
      </c>
      <c r="G871">
        <v>182.299082137352</v>
      </c>
      <c r="H871">
        <v>47.338625039572698</v>
      </c>
      <c r="I871">
        <v>145.90665433131099</v>
      </c>
      <c r="J871">
        <v>-4.7808483926446099</v>
      </c>
      <c r="K871">
        <v>125.771919858155</v>
      </c>
      <c r="L871">
        <v>97.139953253923196</v>
      </c>
      <c r="M871">
        <v>72.367917576078298</v>
      </c>
      <c r="N871">
        <v>2.6687737015985999</v>
      </c>
      <c r="O871">
        <v>7.7809975954127903</v>
      </c>
      <c r="P871">
        <v>223.08764940239001</v>
      </c>
      <c r="Q871">
        <v>6.8630949581107006E-2</v>
      </c>
    </row>
    <row r="872" spans="1:17" hidden="1" x14ac:dyDescent="0.3">
      <c r="A872" t="s">
        <v>1892</v>
      </c>
      <c r="B872" t="s">
        <v>1893</v>
      </c>
      <c r="C872" t="str">
        <f>IFERROR(VLOOKUP(Table1[[#This Row],[Ticker]],[1]!Table1[[Symbol]:[Industry]],2,FALSE),"-")</f>
        <v>-</v>
      </c>
      <c r="D872" t="s">
        <v>1894</v>
      </c>
      <c r="E872">
        <v>3873.9587375000001</v>
      </c>
      <c r="F872">
        <v>231.25</v>
      </c>
      <c r="G872">
        <v>-39.453215174655</v>
      </c>
      <c r="H872">
        <v>-1.3438733815147099</v>
      </c>
      <c r="I872">
        <v>0.67497655720755001</v>
      </c>
      <c r="J872">
        <v>-1.7569103431572799</v>
      </c>
      <c r="K872">
        <v>230.031518453541</v>
      </c>
      <c r="M872">
        <v>65.002764532530605</v>
      </c>
      <c r="N872">
        <v>0.57223810764058602</v>
      </c>
      <c r="O872">
        <v>21.513513513513502</v>
      </c>
      <c r="P872">
        <v>17.624618514750701</v>
      </c>
    </row>
    <row r="873" spans="1:17" hidden="1" x14ac:dyDescent="0.3">
      <c r="A873" t="s">
        <v>1895</v>
      </c>
      <c r="B873" t="s">
        <v>1896</v>
      </c>
      <c r="C873" t="str">
        <f>IFERROR(VLOOKUP(Table1[[#This Row],[Ticker]],[1]!Table1[[Symbol]:[Industry]],2,FALSE),"-")</f>
        <v>-</v>
      </c>
      <c r="D873" t="s">
        <v>211</v>
      </c>
      <c r="E873">
        <v>3856.2442169999999</v>
      </c>
      <c r="F873">
        <v>173</v>
      </c>
      <c r="G873">
        <v>105.097818171516</v>
      </c>
      <c r="H873">
        <v>11.5463615087451</v>
      </c>
      <c r="I873">
        <v>109.69862122894899</v>
      </c>
      <c r="J873">
        <v>5.1168614867048499</v>
      </c>
      <c r="K873">
        <v>129.06663961020101</v>
      </c>
      <c r="L873">
        <v>99.889112568135303</v>
      </c>
      <c r="M873">
        <v>85.175572636424903</v>
      </c>
      <c r="N873">
        <v>1.12889023015903</v>
      </c>
      <c r="O873">
        <v>0</v>
      </c>
      <c r="P873">
        <v>148.920863309352</v>
      </c>
      <c r="Q873">
        <v>0.278356040557107</v>
      </c>
    </row>
    <row r="874" spans="1:17" hidden="1" x14ac:dyDescent="0.3">
      <c r="A874" t="s">
        <v>1897</v>
      </c>
      <c r="B874" t="s">
        <v>1898</v>
      </c>
      <c r="C874" t="str">
        <f>IFERROR(VLOOKUP(Table1[[#This Row],[Ticker]],[1]!Table1[[Symbol]:[Industry]],2,FALSE),"-")</f>
        <v>-</v>
      </c>
      <c r="D874" t="s">
        <v>81</v>
      </c>
      <c r="E874">
        <v>3840.3517074000001</v>
      </c>
      <c r="F874">
        <v>1698.45</v>
      </c>
      <c r="G874">
        <v>209.08972959212699</v>
      </c>
      <c r="H874">
        <v>28.826661328173699</v>
      </c>
      <c r="I874">
        <v>125.407055595733</v>
      </c>
      <c r="J874">
        <v>14.1275679666923</v>
      </c>
      <c r="K874">
        <v>1369.5662323162801</v>
      </c>
      <c r="L874">
        <v>1072.39664350762</v>
      </c>
      <c r="M874">
        <v>76.3220397252163</v>
      </c>
      <c r="N874">
        <v>3.5172619188048002</v>
      </c>
      <c r="O874">
        <v>2.44634814095203</v>
      </c>
      <c r="P874">
        <v>252.37551867219901</v>
      </c>
      <c r="Q874">
        <v>0.19391085302125699</v>
      </c>
    </row>
    <row r="875" spans="1:17" x14ac:dyDescent="0.3">
      <c r="A875" t="s">
        <v>1899</v>
      </c>
      <c r="B875" t="s">
        <v>1900</v>
      </c>
      <c r="C875" t="str">
        <f>IFERROR(VLOOKUP(Table1[[#This Row],[Ticker]],[1]!Table1[[Symbol]:[Industry]],2,FALSE),"-")</f>
        <v>-</v>
      </c>
      <c r="D875" t="s">
        <v>282</v>
      </c>
      <c r="E875">
        <v>3837.677925</v>
      </c>
      <c r="F875">
        <v>1239.5</v>
      </c>
      <c r="G875">
        <v>48.249450923458099</v>
      </c>
      <c r="H875">
        <v>-10.8376800898433</v>
      </c>
      <c r="I875">
        <v>47.866166517542602</v>
      </c>
      <c r="J875">
        <v>-9.73274213561238</v>
      </c>
      <c r="K875">
        <v>1184.09229215803</v>
      </c>
      <c r="L875">
        <v>956.19992584019803</v>
      </c>
      <c r="M875">
        <v>38.443870779490801</v>
      </c>
      <c r="N875">
        <v>0.56991662702861401</v>
      </c>
      <c r="O875">
        <v>12.940701895925701</v>
      </c>
      <c r="P875">
        <v>99.452892428996606</v>
      </c>
      <c r="Q875">
        <v>5.7734176352591003E-2</v>
      </c>
    </row>
    <row r="876" spans="1:17" x14ac:dyDescent="0.3">
      <c r="A876" t="s">
        <v>1901</v>
      </c>
      <c r="B876" t="s">
        <v>1902</v>
      </c>
      <c r="C876" t="str">
        <f>IFERROR(VLOOKUP(Table1[[#This Row],[Ticker]],[1]!Table1[[Symbol]:[Industry]],2,FALSE),"-")</f>
        <v>-</v>
      </c>
      <c r="D876" t="s">
        <v>127</v>
      </c>
      <c r="E876">
        <v>3834.529195096</v>
      </c>
      <c r="F876">
        <v>212.77</v>
      </c>
      <c r="G876">
        <v>-19.795491692945401</v>
      </c>
      <c r="H876">
        <v>-13.3080223879575</v>
      </c>
      <c r="I876">
        <v>1.7341554525930101</v>
      </c>
      <c r="J876">
        <v>-3.1593990340021598</v>
      </c>
      <c r="K876">
        <v>223.60336595771599</v>
      </c>
      <c r="L876">
        <v>213.98262444129</v>
      </c>
      <c r="M876">
        <v>48.247398210267598</v>
      </c>
      <c r="N876">
        <v>0.488014057611243</v>
      </c>
      <c r="O876">
        <v>29.2240447431498</v>
      </c>
      <c r="P876">
        <v>33.775542282301103</v>
      </c>
      <c r="Q876">
        <v>8.4490910260485996E-2</v>
      </c>
    </row>
    <row r="877" spans="1:17" hidden="1" x14ac:dyDescent="0.3">
      <c r="A877" t="s">
        <v>1903</v>
      </c>
      <c r="B877" t="s">
        <v>1904</v>
      </c>
      <c r="C877" t="str">
        <f>IFERROR(VLOOKUP(Table1[[#This Row],[Ticker]],[1]!Table1[[Symbol]:[Industry]],2,FALSE),"-")</f>
        <v>-</v>
      </c>
      <c r="D877" t="s">
        <v>211</v>
      </c>
      <c r="E877">
        <v>3831.98746316999</v>
      </c>
      <c r="F877">
        <v>595.95000000000005</v>
      </c>
      <c r="G877">
        <v>135.09860312333001</v>
      </c>
      <c r="H877">
        <v>-8.4068796568931994</v>
      </c>
      <c r="I877">
        <v>90.9422036462352</v>
      </c>
      <c r="J877">
        <v>-3.6388615641271498</v>
      </c>
      <c r="K877">
        <v>577.26620733290599</v>
      </c>
      <c r="L877">
        <v>426.95521510133699</v>
      </c>
      <c r="M877">
        <v>44.098554343807102</v>
      </c>
      <c r="N877">
        <v>0.29395136347374501</v>
      </c>
      <c r="O877">
        <v>16.452722543837499</v>
      </c>
      <c r="P877">
        <v>232.93296089385399</v>
      </c>
      <c r="Q877">
        <v>0.18869173971964601</v>
      </c>
    </row>
    <row r="878" spans="1:17" x14ac:dyDescent="0.3">
      <c r="A878" t="s">
        <v>1905</v>
      </c>
      <c r="B878" t="s">
        <v>1906</v>
      </c>
      <c r="C878" t="str">
        <f>IFERROR(VLOOKUP(Table1[[#This Row],[Ticker]],[1]!Table1[[Symbol]:[Industry]],2,FALSE),"-")</f>
        <v>-</v>
      </c>
      <c r="D878" t="s">
        <v>417</v>
      </c>
      <c r="E878">
        <v>3830.1510895199999</v>
      </c>
      <c r="F878">
        <v>24.84</v>
      </c>
      <c r="G878">
        <v>-37.941732406328697</v>
      </c>
      <c r="H878">
        <v>12.7846494631191</v>
      </c>
      <c r="I878">
        <v>19.7311309818753</v>
      </c>
      <c r="J878">
        <v>-5.2991566511268502</v>
      </c>
      <c r="K878">
        <v>21.9974027468066</v>
      </c>
      <c r="L878">
        <v>23.8461826776668</v>
      </c>
      <c r="M878">
        <v>60.144052994030602</v>
      </c>
      <c r="N878">
        <v>2.1113388855006199</v>
      </c>
      <c r="O878">
        <v>81.763285024154499</v>
      </c>
      <c r="P878">
        <v>48.742514970059801</v>
      </c>
    </row>
    <row r="879" spans="1:17" hidden="1" x14ac:dyDescent="0.3">
      <c r="A879" t="s">
        <v>1907</v>
      </c>
      <c r="B879" t="s">
        <v>1908</v>
      </c>
      <c r="C879" t="str">
        <f>IFERROR(VLOOKUP(Table1[[#This Row],[Ticker]],[1]!Table1[[Symbol]:[Industry]],2,FALSE),"-")</f>
        <v>-</v>
      </c>
      <c r="D879" t="s">
        <v>111</v>
      </c>
      <c r="E879">
        <v>3817.4526194650002</v>
      </c>
      <c r="F879">
        <v>1103.6500000000001</v>
      </c>
      <c r="G879">
        <v>637.69568969665295</v>
      </c>
      <c r="H879">
        <v>5.3849179248653902</v>
      </c>
      <c r="I879">
        <v>198.53550971374901</v>
      </c>
      <c r="J879">
        <v>-6.5020738569718901</v>
      </c>
      <c r="K879">
        <v>959.34024091653305</v>
      </c>
      <c r="L879">
        <v>621.72941799504395</v>
      </c>
      <c r="M879">
        <v>56.355833428098997</v>
      </c>
      <c r="N879">
        <v>1.0029174443253699</v>
      </c>
      <c r="O879">
        <v>12.9887192497621</v>
      </c>
      <c r="P879">
        <v>700.03624501630998</v>
      </c>
      <c r="Q879">
        <v>0.18873932425867401</v>
      </c>
    </row>
    <row r="880" spans="1:17" x14ac:dyDescent="0.3">
      <c r="A880" t="s">
        <v>1909</v>
      </c>
      <c r="B880" t="s">
        <v>1910</v>
      </c>
      <c r="C880" t="str">
        <f>IFERROR(VLOOKUP(Table1[[#This Row],[Ticker]],[1]!Table1[[Symbol]:[Industry]],2,FALSE),"-")</f>
        <v>-</v>
      </c>
      <c r="D880" t="s">
        <v>173</v>
      </c>
      <c r="E880">
        <v>3803.312942905</v>
      </c>
      <c r="F880">
        <v>266.35000000000002</v>
      </c>
      <c r="G880">
        <v>-14.122065817878401</v>
      </c>
      <c r="H880">
        <v>-8.5857902904155097</v>
      </c>
      <c r="I880">
        <v>11.564464315208699</v>
      </c>
      <c r="J880">
        <v>-6.3575438602788701</v>
      </c>
      <c r="K880">
        <v>267.761425084341</v>
      </c>
      <c r="L880">
        <v>246.10180403842</v>
      </c>
      <c r="M880">
        <v>43.890785394118701</v>
      </c>
      <c r="N880">
        <v>0.722415206142205</v>
      </c>
      <c r="O880">
        <v>8.4850760277829895</v>
      </c>
      <c r="P880">
        <v>33.341677096370397</v>
      </c>
      <c r="Q880">
        <v>-3.7123607545449001E-2</v>
      </c>
    </row>
    <row r="881" spans="1:17" hidden="1" x14ac:dyDescent="0.3">
      <c r="A881" t="s">
        <v>1911</v>
      </c>
      <c r="B881" t="s">
        <v>1912</v>
      </c>
      <c r="C881" t="str">
        <f>IFERROR(VLOOKUP(Table1[[#This Row],[Ticker]],[1]!Table1[[Symbol]:[Industry]],2,FALSE),"-")</f>
        <v>-</v>
      </c>
      <c r="D881" t="s">
        <v>54</v>
      </c>
      <c r="E881">
        <v>3802.8877484999998</v>
      </c>
      <c r="F881">
        <v>349</v>
      </c>
      <c r="G881">
        <v>198.351125677754</v>
      </c>
      <c r="H881">
        <v>-9.2943864062509007</v>
      </c>
      <c r="I881">
        <v>30.0670554682718</v>
      </c>
      <c r="J881">
        <v>3.2753214564371101E-2</v>
      </c>
      <c r="K881">
        <v>337.28383288156499</v>
      </c>
      <c r="L881">
        <v>268.94138515623803</v>
      </c>
      <c r="M881">
        <v>50.813113502302897</v>
      </c>
      <c r="N881">
        <v>0.65282706245428501</v>
      </c>
      <c r="O881">
        <v>11.719197707736299</v>
      </c>
      <c r="P881">
        <v>237.50241763909401</v>
      </c>
      <c r="Q881">
        <v>0.15350346042153201</v>
      </c>
    </row>
    <row r="882" spans="1:17" hidden="1" x14ac:dyDescent="0.3">
      <c r="A882" t="s">
        <v>1913</v>
      </c>
      <c r="B882" t="s">
        <v>1914</v>
      </c>
      <c r="C882" t="str">
        <f>IFERROR(VLOOKUP(Table1[[#This Row],[Ticker]],[1]!Table1[[Symbol]:[Industry]],2,FALSE),"-")</f>
        <v>-</v>
      </c>
      <c r="D882" t="s">
        <v>21</v>
      </c>
      <c r="E882">
        <v>3798.8123946000001</v>
      </c>
      <c r="F882">
        <v>706</v>
      </c>
      <c r="G882">
        <v>194.13177460368499</v>
      </c>
      <c r="H882">
        <v>10.5071422502863</v>
      </c>
      <c r="I882">
        <v>23.448097285048501</v>
      </c>
      <c r="J882">
        <v>-9.6576113536375292</v>
      </c>
      <c r="K882">
        <v>620.40858942894897</v>
      </c>
      <c r="L882">
        <v>496.06863003959899</v>
      </c>
      <c r="M882">
        <v>59.042037976964998</v>
      </c>
      <c r="N882">
        <v>0.83780989871519895</v>
      </c>
      <c r="O882">
        <v>7.5070821529745002</v>
      </c>
      <c r="P882">
        <v>234.12210127780401</v>
      </c>
      <c r="Q882">
        <v>0.11513170982023201</v>
      </c>
    </row>
    <row r="883" spans="1:17" hidden="1" x14ac:dyDescent="0.3">
      <c r="A883" t="s">
        <v>1915</v>
      </c>
      <c r="B883" t="s">
        <v>1916</v>
      </c>
      <c r="C883" t="str">
        <f>IFERROR(VLOOKUP(Table1[[#This Row],[Ticker]],[1]!Table1[[Symbol]:[Industry]],2,FALSE),"-")</f>
        <v>-</v>
      </c>
      <c r="D883" t="s">
        <v>135</v>
      </c>
      <c r="E883">
        <v>3793.5188938000001</v>
      </c>
      <c r="F883">
        <v>420.95</v>
      </c>
      <c r="G883">
        <v>-25.028636235270401</v>
      </c>
      <c r="H883">
        <v>-5.8380977307052904</v>
      </c>
      <c r="I883">
        <v>-14.959087056966499</v>
      </c>
      <c r="J883">
        <v>-5.3095841150807201</v>
      </c>
      <c r="K883">
        <v>431.12646588354499</v>
      </c>
      <c r="L883">
        <v>424.61993014981402</v>
      </c>
      <c r="M883">
        <v>22.867373404383802</v>
      </c>
      <c r="N883">
        <v>5.3768879477206797</v>
      </c>
      <c r="O883">
        <v>13.790236370115201</v>
      </c>
      <c r="P883">
        <v>10.485564304461899</v>
      </c>
      <c r="Q883">
        <v>6.2155488866630004E-3</v>
      </c>
    </row>
    <row r="884" spans="1:17" x14ac:dyDescent="0.3">
      <c r="A884" t="s">
        <v>1917</v>
      </c>
      <c r="B884" t="s">
        <v>1918</v>
      </c>
      <c r="C884" t="str">
        <f>IFERROR(VLOOKUP(Table1[[#This Row],[Ticker]],[1]!Table1[[Symbol]:[Industry]],2,FALSE),"-")</f>
        <v>-</v>
      </c>
      <c r="D884" t="s">
        <v>258</v>
      </c>
      <c r="E884">
        <v>3790.3436625599902</v>
      </c>
      <c r="F884">
        <v>1388.4</v>
      </c>
      <c r="G884">
        <v>45.310800681265199</v>
      </c>
      <c r="H884">
        <v>-2.2425226500606898</v>
      </c>
      <c r="I884">
        <v>11.8332502659876</v>
      </c>
      <c r="J884">
        <v>-0.67032008277091504</v>
      </c>
      <c r="K884">
        <v>1361.4323979241799</v>
      </c>
      <c r="L884">
        <v>1230.5909140471999</v>
      </c>
      <c r="M884">
        <v>72.926727727314002</v>
      </c>
      <c r="N884">
        <v>0.37602531742555101</v>
      </c>
      <c r="O884">
        <v>1.9158743877844799</v>
      </c>
      <c r="P884">
        <v>78</v>
      </c>
      <c r="Q884">
        <v>9.9724424189057997E-2</v>
      </c>
    </row>
    <row r="885" spans="1:17" x14ac:dyDescent="0.3">
      <c r="A885" t="s">
        <v>1919</v>
      </c>
      <c r="B885" t="s">
        <v>1920</v>
      </c>
      <c r="C885" t="str">
        <f>IFERROR(VLOOKUP(Table1[[#This Row],[Ticker]],[1]!Table1[[Symbol]:[Industry]],2,FALSE),"-")</f>
        <v>-</v>
      </c>
      <c r="D885" t="s">
        <v>24</v>
      </c>
      <c r="E885">
        <v>3784.2016249150001</v>
      </c>
      <c r="F885">
        <v>120.73</v>
      </c>
      <c r="G885">
        <v>-23.284397693858899</v>
      </c>
      <c r="H885">
        <v>-4.1185580248345097</v>
      </c>
      <c r="I885">
        <v>-9.6433222114754393</v>
      </c>
      <c r="J885">
        <v>-4.2298908802895001</v>
      </c>
      <c r="K885">
        <v>124.58368867701699</v>
      </c>
      <c r="L885">
        <v>126.98464491203499</v>
      </c>
      <c r="M885">
        <v>44.3879557191297</v>
      </c>
      <c r="N885">
        <v>0.51512100853930298</v>
      </c>
      <c r="O885">
        <v>35.384742814544801</v>
      </c>
      <c r="P885">
        <v>9.8544131028207307</v>
      </c>
      <c r="Q885">
        <v>1.6132746824773E-2</v>
      </c>
    </row>
    <row r="886" spans="1:17" x14ac:dyDescent="0.3">
      <c r="A886" t="s">
        <v>1921</v>
      </c>
      <c r="B886" t="s">
        <v>1922</v>
      </c>
      <c r="C886" t="str">
        <f>IFERROR(VLOOKUP(Table1[[#This Row],[Ticker]],[1]!Table1[[Symbol]:[Industry]],2,FALSE),"-")</f>
        <v>-</v>
      </c>
      <c r="D886" t="s">
        <v>21</v>
      </c>
      <c r="E886">
        <v>3770.6399368749999</v>
      </c>
      <c r="F886">
        <v>638.75</v>
      </c>
      <c r="G886">
        <v>-15.4269559061084</v>
      </c>
      <c r="H886">
        <v>3.86804170250445</v>
      </c>
      <c r="I886">
        <v>11.5301384260441</v>
      </c>
      <c r="J886">
        <v>-7.8660359160653197</v>
      </c>
      <c r="K886">
        <v>621.123788926202</v>
      </c>
      <c r="L886">
        <v>601.45241176704099</v>
      </c>
      <c r="M886">
        <v>50.009183422409698</v>
      </c>
      <c r="N886">
        <v>0.62537120697727</v>
      </c>
      <c r="O886">
        <v>23.913894324853199</v>
      </c>
      <c r="P886">
        <v>41.9444444444444</v>
      </c>
      <c r="Q886">
        <v>7.4035446989612994E-2</v>
      </c>
    </row>
    <row r="887" spans="1:17" hidden="1" x14ac:dyDescent="0.3">
      <c r="A887" t="s">
        <v>1923</v>
      </c>
      <c r="B887" t="s">
        <v>1924</v>
      </c>
      <c r="C887" t="str">
        <f>IFERROR(VLOOKUP(Table1[[#This Row],[Ticker]],[1]!Table1[[Symbol]:[Industry]],2,FALSE),"-")</f>
        <v>-</v>
      </c>
      <c r="D887" t="s">
        <v>54</v>
      </c>
      <c r="E887">
        <v>3767.1741416250002</v>
      </c>
      <c r="F887">
        <v>2277.75</v>
      </c>
      <c r="G887">
        <v>53.052461026872102</v>
      </c>
      <c r="H887">
        <v>2.3237279226451002</v>
      </c>
      <c r="I887">
        <v>48.480232347799102</v>
      </c>
      <c r="J887">
        <v>-1.08302964298686</v>
      </c>
      <c r="K887">
        <v>2030.43484674507</v>
      </c>
      <c r="L887">
        <v>1658.1287451297001</v>
      </c>
      <c r="M887">
        <v>56.092629822769801</v>
      </c>
      <c r="N887">
        <v>0.93160145444064402</v>
      </c>
      <c r="O887">
        <v>6.3330040610251199</v>
      </c>
      <c r="P887">
        <v>100.057090158534</v>
      </c>
      <c r="Q887">
        <v>0.143756652066167</v>
      </c>
    </row>
    <row r="888" spans="1:17" x14ac:dyDescent="0.3">
      <c r="A888" t="s">
        <v>1925</v>
      </c>
      <c r="B888" t="s">
        <v>1926</v>
      </c>
      <c r="C888" t="str">
        <f>IFERROR(VLOOKUP(Table1[[#This Row],[Ticker]],[1]!Table1[[Symbol]:[Industry]],2,FALSE),"-")</f>
        <v>-</v>
      </c>
      <c r="D888" t="s">
        <v>1927</v>
      </c>
      <c r="E888">
        <v>3766.7823760000001</v>
      </c>
      <c r="F888">
        <v>21.28</v>
      </c>
      <c r="G888">
        <v>-3.6890120888130702</v>
      </c>
      <c r="H888">
        <v>-7.2348473984829997</v>
      </c>
      <c r="I888">
        <v>-4.1461536134248602</v>
      </c>
      <c r="J888">
        <v>-2.5981222618814099</v>
      </c>
      <c r="K888">
        <v>21.6125275273337</v>
      </c>
      <c r="L888">
        <v>21.3041991332713</v>
      </c>
      <c r="M888">
        <v>56.100914958883799</v>
      </c>
      <c r="N888">
        <v>0.60890637149055704</v>
      </c>
      <c r="O888">
        <v>31.343984962406001</v>
      </c>
      <c r="P888">
        <v>27.807807807807801</v>
      </c>
      <c r="Q888">
        <v>-4.8686913640390003E-2</v>
      </c>
    </row>
    <row r="889" spans="1:17" hidden="1" x14ac:dyDescent="0.3">
      <c r="A889" t="s">
        <v>1928</v>
      </c>
      <c r="B889" t="s">
        <v>1929</v>
      </c>
      <c r="C889" t="str">
        <f>IFERROR(VLOOKUP(Table1[[#This Row],[Ticker]],[1]!Table1[[Symbol]:[Industry]],2,FALSE),"-")</f>
        <v>-</v>
      </c>
      <c r="D889" t="s">
        <v>81</v>
      </c>
      <c r="E889">
        <v>3763.3848206699899</v>
      </c>
      <c r="F889">
        <v>2734.95</v>
      </c>
      <c r="G889">
        <v>854.45581803118796</v>
      </c>
      <c r="H889">
        <v>6.9513441971674599</v>
      </c>
      <c r="I889">
        <v>175.698735641697</v>
      </c>
      <c r="J889">
        <v>-5.1890510055414998</v>
      </c>
      <c r="K889">
        <v>2341.3028928632398</v>
      </c>
      <c r="L889">
        <v>1556.2533650179</v>
      </c>
      <c r="M889">
        <v>60.114158400180699</v>
      </c>
      <c r="N889">
        <v>0.74583177921593702</v>
      </c>
      <c r="O889">
        <v>7.8630322309365797</v>
      </c>
      <c r="P889">
        <v>880.79612694997297</v>
      </c>
    </row>
    <row r="890" spans="1:17" x14ac:dyDescent="0.3">
      <c r="A890" t="s">
        <v>1930</v>
      </c>
      <c r="B890" t="s">
        <v>1931</v>
      </c>
      <c r="C890" t="str">
        <f>IFERROR(VLOOKUP(Table1[[#This Row],[Ticker]],[1]!Table1[[Symbol]:[Industry]],2,FALSE),"-")</f>
        <v>-</v>
      </c>
      <c r="D890" t="s">
        <v>1007</v>
      </c>
      <c r="E890">
        <v>3755.178962685</v>
      </c>
      <c r="F890">
        <v>463.95</v>
      </c>
      <c r="G890">
        <v>-17.4446393964277</v>
      </c>
      <c r="H890">
        <v>12.056620036592101</v>
      </c>
      <c r="I890">
        <v>16.666293785799699</v>
      </c>
      <c r="J890">
        <v>-1.35183681497797</v>
      </c>
      <c r="K890">
        <v>427.89510422611801</v>
      </c>
      <c r="L890">
        <v>405.77194643279898</v>
      </c>
      <c r="M890">
        <v>60.104749986616</v>
      </c>
      <c r="N890">
        <v>2.110630115148</v>
      </c>
      <c r="O890">
        <v>7.5546933936846603</v>
      </c>
      <c r="P890">
        <v>37.243011388847798</v>
      </c>
      <c r="Q890">
        <v>-2.5660956914709998E-3</v>
      </c>
    </row>
    <row r="891" spans="1:17" hidden="1" x14ac:dyDescent="0.3">
      <c r="A891" t="s">
        <v>1932</v>
      </c>
      <c r="B891" t="s">
        <v>1933</v>
      </c>
      <c r="C891" t="str">
        <f>IFERROR(VLOOKUP(Table1[[#This Row],[Ticker]],[1]!Table1[[Symbol]:[Industry]],2,FALSE),"-")</f>
        <v>-</v>
      </c>
      <c r="D891" t="s">
        <v>467</v>
      </c>
      <c r="E891">
        <v>3753.141598314</v>
      </c>
      <c r="F891">
        <v>271.14</v>
      </c>
      <c r="G891">
        <v>45.484786138249902</v>
      </c>
      <c r="H891">
        <v>35.8697005515453</v>
      </c>
      <c r="I891">
        <v>43.571201280645099</v>
      </c>
      <c r="J891">
        <v>7.0318226070614198</v>
      </c>
      <c r="K891">
        <v>223.75458369265999</v>
      </c>
      <c r="L891">
        <v>194.81473390483299</v>
      </c>
      <c r="M891">
        <v>81.029864360512605</v>
      </c>
      <c r="N891">
        <v>1.2571682920830101</v>
      </c>
      <c r="O891">
        <v>1.3867374787932301</v>
      </c>
      <c r="P891">
        <v>110.839813374805</v>
      </c>
      <c r="Q891">
        <v>3.9418031979571999E-2</v>
      </c>
    </row>
    <row r="892" spans="1:17" x14ac:dyDescent="0.3">
      <c r="A892" t="s">
        <v>1934</v>
      </c>
      <c r="B892" t="s">
        <v>1935</v>
      </c>
      <c r="C892" t="str">
        <f>IFERROR(VLOOKUP(Table1[[#This Row],[Ticker]],[1]!Table1[[Symbol]:[Industry]],2,FALSE),"-")</f>
        <v>-</v>
      </c>
      <c r="D892" t="s">
        <v>535</v>
      </c>
      <c r="E892">
        <v>3752.0517934949999</v>
      </c>
      <c r="F892">
        <v>336.85</v>
      </c>
      <c r="G892">
        <v>-17.749077455212301</v>
      </c>
      <c r="H892">
        <v>-10.0271893377443</v>
      </c>
      <c r="I892">
        <v>21.245821964651402</v>
      </c>
      <c r="J892">
        <v>-4.1016339727285596</v>
      </c>
      <c r="K892">
        <v>349.29996467012302</v>
      </c>
      <c r="L892">
        <v>332.922406063312</v>
      </c>
      <c r="M892">
        <v>51.684645393561603</v>
      </c>
      <c r="N892">
        <v>0.136984025162147</v>
      </c>
      <c r="O892">
        <v>34.154668249962803</v>
      </c>
      <c r="P892">
        <v>43.157671058223499</v>
      </c>
    </row>
    <row r="893" spans="1:17" hidden="1" x14ac:dyDescent="0.3">
      <c r="A893" t="s">
        <v>1936</v>
      </c>
      <c r="B893" t="s">
        <v>1937</v>
      </c>
      <c r="C893" t="str">
        <f>IFERROR(VLOOKUP(Table1[[#This Row],[Ticker]],[1]!Table1[[Symbol]:[Industry]],2,FALSE),"-")</f>
        <v>-</v>
      </c>
      <c r="D893" t="s">
        <v>27</v>
      </c>
      <c r="E893">
        <v>3737.79</v>
      </c>
      <c r="F893">
        <v>59.33</v>
      </c>
      <c r="G893">
        <v>110.50599846644501</v>
      </c>
      <c r="H893">
        <v>-15.742188140336999</v>
      </c>
      <c r="I893">
        <v>65.339958987963598</v>
      </c>
      <c r="J893">
        <v>-5.0830989148154604</v>
      </c>
      <c r="K893">
        <v>59.109642164384198</v>
      </c>
      <c r="L893">
        <v>46.196334474384201</v>
      </c>
      <c r="M893">
        <v>54.514971341872702</v>
      </c>
      <c r="N893">
        <v>0.267135561908807</v>
      </c>
      <c r="O893">
        <v>71.801786617225602</v>
      </c>
      <c r="P893">
        <v>154.08993576017099</v>
      </c>
      <c r="Q893">
        <v>0.100547137210501</v>
      </c>
    </row>
    <row r="894" spans="1:17" hidden="1" x14ac:dyDescent="0.3">
      <c r="A894" t="s">
        <v>1938</v>
      </c>
      <c r="B894" t="s">
        <v>1939</v>
      </c>
      <c r="C894" t="str">
        <f>IFERROR(VLOOKUP(Table1[[#This Row],[Ticker]],[1]!Table1[[Symbol]:[Industry]],2,FALSE),"-")</f>
        <v>-</v>
      </c>
      <c r="D894" t="s">
        <v>261</v>
      </c>
      <c r="E894">
        <v>3737.366656015</v>
      </c>
      <c r="F894">
        <v>3684.65</v>
      </c>
      <c r="G894">
        <v>11.6073146749335</v>
      </c>
      <c r="H894">
        <v>-9.7121057274968603</v>
      </c>
      <c r="I894">
        <v>50.964692146748703</v>
      </c>
      <c r="J894">
        <v>-4.1247824300174303</v>
      </c>
      <c r="K894">
        <v>3683.65006365824</v>
      </c>
      <c r="L894">
        <v>3091.4872550463201</v>
      </c>
      <c r="M894">
        <v>48.524917094003897</v>
      </c>
      <c r="N894">
        <v>0.55747846226310604</v>
      </c>
      <c r="O894">
        <v>15.2076859403199</v>
      </c>
      <c r="P894">
        <v>70.902133580704998</v>
      </c>
      <c r="Q894">
        <v>0.10963483461757299</v>
      </c>
    </row>
    <row r="895" spans="1:17" hidden="1" x14ac:dyDescent="0.3">
      <c r="A895" t="s">
        <v>1940</v>
      </c>
      <c r="B895" t="s">
        <v>1941</v>
      </c>
      <c r="C895" t="str">
        <f>IFERROR(VLOOKUP(Table1[[#This Row],[Ticker]],[1]!Table1[[Symbol]:[Industry]],2,FALSE),"-")</f>
        <v>-</v>
      </c>
      <c r="D895" t="s">
        <v>291</v>
      </c>
      <c r="E895">
        <v>3732.653666786</v>
      </c>
      <c r="F895">
        <v>174.91</v>
      </c>
      <c r="G895">
        <v>-40.410561927872898</v>
      </c>
      <c r="H895">
        <v>-10.1529948248271</v>
      </c>
      <c r="I895">
        <v>-14.1063473292871</v>
      </c>
      <c r="J895">
        <v>-3.7554912998255898</v>
      </c>
      <c r="K895">
        <v>179.749057836443</v>
      </c>
      <c r="M895">
        <v>48.5862312141264</v>
      </c>
      <c r="N895">
        <v>0.495461706143623</v>
      </c>
      <c r="O895">
        <v>34.354811045680599</v>
      </c>
      <c r="P895">
        <v>19.3924914675768</v>
      </c>
    </row>
    <row r="896" spans="1:17" hidden="1" x14ac:dyDescent="0.3">
      <c r="A896" t="s">
        <v>1942</v>
      </c>
      <c r="B896" t="s">
        <v>1943</v>
      </c>
      <c r="C896" t="str">
        <f>IFERROR(VLOOKUP(Table1[[#This Row],[Ticker]],[1]!Table1[[Symbol]:[Industry]],2,FALSE),"-")</f>
        <v>-</v>
      </c>
      <c r="D896" t="s">
        <v>1058</v>
      </c>
      <c r="E896">
        <v>3730.8735000000001</v>
      </c>
      <c r="F896">
        <v>62.27</v>
      </c>
      <c r="G896">
        <v>-37.674496587871502</v>
      </c>
      <c r="H896">
        <v>-7.6952790947652101</v>
      </c>
      <c r="I896">
        <v>-22.563792346991601</v>
      </c>
      <c r="J896">
        <v>-3.0073198638070302</v>
      </c>
      <c r="K896">
        <v>64.175286352898297</v>
      </c>
      <c r="L896">
        <v>66.376143387715103</v>
      </c>
      <c r="M896">
        <v>80.428401478298795</v>
      </c>
      <c r="N896">
        <v>0.97543824267409895</v>
      </c>
      <c r="O896">
        <v>19.9453990685723</v>
      </c>
      <c r="P896">
        <v>0.28990175551617497</v>
      </c>
      <c r="Q896">
        <v>-6.679688381315E-3</v>
      </c>
    </row>
    <row r="897" spans="1:17" x14ac:dyDescent="0.3">
      <c r="A897" t="s">
        <v>1944</v>
      </c>
      <c r="B897" t="s">
        <v>1945</v>
      </c>
      <c r="C897" t="str">
        <f>IFERROR(VLOOKUP(Table1[[#This Row],[Ticker]],[1]!Table1[[Symbol]:[Industry]],2,FALSE),"-")</f>
        <v>-</v>
      </c>
      <c r="D897" t="s">
        <v>519</v>
      </c>
      <c r="E897">
        <v>3727.7403438000001</v>
      </c>
      <c r="F897">
        <v>4314.75</v>
      </c>
      <c r="G897">
        <v>-5.5990292389140999</v>
      </c>
      <c r="H897">
        <v>4.5716794080437904</v>
      </c>
      <c r="I897">
        <v>27.343922256044898</v>
      </c>
      <c r="J897">
        <v>-3.8122443217364701</v>
      </c>
      <c r="K897">
        <v>4080.1670360099702</v>
      </c>
      <c r="L897">
        <v>3697.66815879348</v>
      </c>
      <c r="M897">
        <v>67.447838442231799</v>
      </c>
      <c r="N897">
        <v>0.74473297919258497</v>
      </c>
      <c r="O897">
        <v>1.9734631206906399</v>
      </c>
      <c r="P897">
        <v>43.997797356828102</v>
      </c>
      <c r="Q897">
        <v>4.1355032440306999E-2</v>
      </c>
    </row>
    <row r="898" spans="1:17" hidden="1" x14ac:dyDescent="0.3">
      <c r="A898" t="s">
        <v>1946</v>
      </c>
      <c r="B898" t="s">
        <v>1947</v>
      </c>
      <c r="C898" t="str">
        <f>IFERROR(VLOOKUP(Table1[[#This Row],[Ticker]],[1]!Table1[[Symbol]:[Industry]],2,FALSE),"-")</f>
        <v>-</v>
      </c>
      <c r="D898" t="s">
        <v>754</v>
      </c>
      <c r="E898">
        <v>3724.7253936799998</v>
      </c>
      <c r="F898">
        <v>158.47999999999999</v>
      </c>
      <c r="G898">
        <v>2.1917267665360902</v>
      </c>
      <c r="H898">
        <v>-1.5483044189045301</v>
      </c>
      <c r="I898">
        <v>-6.5720240249833397</v>
      </c>
      <c r="J898">
        <v>-1.0161916736797101</v>
      </c>
      <c r="K898">
        <v>157.201107773026</v>
      </c>
      <c r="L898">
        <v>147.67414720382399</v>
      </c>
      <c r="M898">
        <v>58.331342908403499</v>
      </c>
      <c r="N898">
        <v>0.72191093444230403</v>
      </c>
      <c r="O898">
        <v>10.424028268551201</v>
      </c>
      <c r="P898">
        <v>40.434204696499698</v>
      </c>
      <c r="Q898">
        <v>8.2626113561340003E-3</v>
      </c>
    </row>
    <row r="899" spans="1:17" hidden="1" x14ac:dyDescent="0.3">
      <c r="A899" t="s">
        <v>1948</v>
      </c>
      <c r="B899" t="s">
        <v>1949</v>
      </c>
      <c r="C899" t="str">
        <f>IFERROR(VLOOKUP(Table1[[#This Row],[Ticker]],[1]!Table1[[Symbol]:[Industry]],2,FALSE),"-")</f>
        <v>-</v>
      </c>
      <c r="D899" t="s">
        <v>206</v>
      </c>
      <c r="E899">
        <v>3706.8447521799999</v>
      </c>
      <c r="F899">
        <v>615.85</v>
      </c>
      <c r="G899">
        <v>32.077697512083901</v>
      </c>
      <c r="H899">
        <v>-11.793742874961699</v>
      </c>
      <c r="I899">
        <v>19.284331768416699</v>
      </c>
      <c r="J899">
        <v>-3.4077781077364699</v>
      </c>
      <c r="K899">
        <v>609.22516425962203</v>
      </c>
      <c r="L899">
        <v>533.800085585283</v>
      </c>
      <c r="M899">
        <v>50.369525680749497</v>
      </c>
      <c r="N899">
        <v>0.58538566656414004</v>
      </c>
      <c r="O899">
        <v>13.258098562961701</v>
      </c>
      <c r="P899">
        <v>78.352157544164498</v>
      </c>
      <c r="Q899">
        <v>7.8376000551380998E-2</v>
      </c>
    </row>
    <row r="900" spans="1:17" hidden="1" x14ac:dyDescent="0.3">
      <c r="A900" t="s">
        <v>1950</v>
      </c>
      <c r="B900" t="s">
        <v>1951</v>
      </c>
      <c r="C900" t="str">
        <f>IFERROR(VLOOKUP(Table1[[#This Row],[Ticker]],[1]!Table1[[Symbol]:[Industry]],2,FALSE),"-")</f>
        <v>-</v>
      </c>
      <c r="D900" t="s">
        <v>1619</v>
      </c>
      <c r="E900">
        <v>3698.1977939049998</v>
      </c>
      <c r="F900">
        <v>2180.4499999999998</v>
      </c>
      <c r="G900">
        <v>17.096194057895602</v>
      </c>
      <c r="H900">
        <v>-1.3018447422245401</v>
      </c>
      <c r="I900">
        <v>28.9598649413938</v>
      </c>
      <c r="J900">
        <v>-10.420407119411699</v>
      </c>
      <c r="K900">
        <v>2193.86958846892</v>
      </c>
      <c r="L900">
        <v>1851.3092202437599</v>
      </c>
      <c r="M900">
        <v>25.004817751546</v>
      </c>
      <c r="N900">
        <v>0.79530822927567302</v>
      </c>
      <c r="O900">
        <v>13.233506844917301</v>
      </c>
      <c r="P900">
        <v>53.9811447335899</v>
      </c>
      <c r="Q900">
        <v>0.110148120526634</v>
      </c>
    </row>
    <row r="901" spans="1:17" hidden="1" x14ac:dyDescent="0.3">
      <c r="A901" t="s">
        <v>1952</v>
      </c>
      <c r="B901" t="s">
        <v>1953</v>
      </c>
      <c r="C901" t="str">
        <f>IFERROR(VLOOKUP(Table1[[#This Row],[Ticker]],[1]!Table1[[Symbol]:[Industry]],2,FALSE),"-")</f>
        <v>-</v>
      </c>
      <c r="D901" t="s">
        <v>464</v>
      </c>
      <c r="E901">
        <v>3697.1991902699901</v>
      </c>
      <c r="F901">
        <v>583.95000000000005</v>
      </c>
      <c r="G901">
        <v>29.172340881482</v>
      </c>
      <c r="H901">
        <v>-1.9269826221386099</v>
      </c>
      <c r="I901">
        <v>59.592637195380398</v>
      </c>
      <c r="K901">
        <v>555.13151102030702</v>
      </c>
      <c r="L901">
        <v>481.76224515429197</v>
      </c>
      <c r="M901">
        <v>64.780785260819798</v>
      </c>
      <c r="N901">
        <v>1.87968951352613</v>
      </c>
      <c r="O901">
        <v>5.9851014641664397</v>
      </c>
      <c r="P901">
        <v>77.492401215805501</v>
      </c>
      <c r="Q901">
        <v>-3.9150349227047E-2</v>
      </c>
    </row>
    <row r="902" spans="1:17" hidden="1" x14ac:dyDescent="0.3">
      <c r="A902" t="s">
        <v>1954</v>
      </c>
      <c r="B902" t="s">
        <v>1955</v>
      </c>
      <c r="C902" t="str">
        <f>IFERROR(VLOOKUP(Table1[[#This Row],[Ticker]],[1]!Table1[[Symbol]:[Industry]],2,FALSE),"-")</f>
        <v>-</v>
      </c>
      <c r="D902" t="s">
        <v>372</v>
      </c>
      <c r="E902">
        <v>3691.6160841750002</v>
      </c>
      <c r="F902">
        <v>1115.75</v>
      </c>
      <c r="G902">
        <v>50.426167633813897</v>
      </c>
      <c r="H902">
        <v>32.466516847134798</v>
      </c>
      <c r="I902">
        <v>61.343715073683803</v>
      </c>
      <c r="J902">
        <v>-6.4832678733809299</v>
      </c>
      <c r="K902">
        <v>950.14950969381903</v>
      </c>
      <c r="L902">
        <v>764.54502422927703</v>
      </c>
      <c r="M902">
        <v>52.115213915896497</v>
      </c>
      <c r="N902">
        <v>0.69093362536450098</v>
      </c>
      <c r="O902">
        <v>21.891104638135701</v>
      </c>
      <c r="P902">
        <v>118.04768418995501</v>
      </c>
      <c r="Q902">
        <v>1.5720131191970001E-3</v>
      </c>
    </row>
    <row r="903" spans="1:17" hidden="1" x14ac:dyDescent="0.3">
      <c r="A903" t="s">
        <v>1956</v>
      </c>
      <c r="B903" t="s">
        <v>1957</v>
      </c>
      <c r="C903" t="str">
        <f>IFERROR(VLOOKUP(Table1[[#This Row],[Ticker]],[1]!Table1[[Symbol]:[Industry]],2,FALSE),"-")</f>
        <v>-</v>
      </c>
      <c r="E903">
        <v>3659.4</v>
      </c>
      <c r="F903">
        <v>684</v>
      </c>
      <c r="G903">
        <v>663.58924414738897</v>
      </c>
      <c r="H903">
        <v>-6.3952540092110599</v>
      </c>
      <c r="I903">
        <v>17.921667443758299</v>
      </c>
      <c r="J903">
        <v>8.6509259861179704</v>
      </c>
      <c r="K903">
        <v>628.352519318242</v>
      </c>
      <c r="L903">
        <v>497.126503658579</v>
      </c>
      <c r="M903">
        <v>69.017557334525193</v>
      </c>
      <c r="N903">
        <v>2.4370807734589301</v>
      </c>
      <c r="O903">
        <v>15.8845029239766</v>
      </c>
      <c r="P903">
        <v>923.95209580838298</v>
      </c>
      <c r="Q903">
        <v>0.188169045505999</v>
      </c>
    </row>
    <row r="904" spans="1:17" hidden="1" x14ac:dyDescent="0.3">
      <c r="A904" t="s">
        <v>1958</v>
      </c>
      <c r="B904" t="s">
        <v>1959</v>
      </c>
      <c r="C904" t="str">
        <f>IFERROR(VLOOKUP(Table1[[#This Row],[Ticker]],[1]!Table1[[Symbol]:[Industry]],2,FALSE),"-")</f>
        <v>-</v>
      </c>
      <c r="D904" t="s">
        <v>1960</v>
      </c>
      <c r="E904">
        <v>3655.8607499999998</v>
      </c>
      <c r="F904">
        <v>1437.9</v>
      </c>
      <c r="G904">
        <v>94.620121353977893</v>
      </c>
      <c r="H904">
        <v>-4.5544188904857403</v>
      </c>
      <c r="I904">
        <v>18.049011469567201</v>
      </c>
      <c r="J904">
        <v>-5.0892977160678097</v>
      </c>
      <c r="K904">
        <v>1460.3118996291801</v>
      </c>
      <c r="L904">
        <v>1212.4322684849899</v>
      </c>
      <c r="M904">
        <v>27.180441474344399</v>
      </c>
      <c r="N904">
        <v>0.27800580090363503</v>
      </c>
      <c r="O904">
        <v>16.138118088879601</v>
      </c>
      <c r="P904">
        <v>135.29700540009799</v>
      </c>
      <c r="Q904">
        <v>2.3835473291519998E-2</v>
      </c>
    </row>
    <row r="905" spans="1:17" hidden="1" x14ac:dyDescent="0.3">
      <c r="A905" t="s">
        <v>1961</v>
      </c>
      <c r="B905" t="s">
        <v>1962</v>
      </c>
      <c r="C905" t="str">
        <f>IFERROR(VLOOKUP(Table1[[#This Row],[Ticker]],[1]!Table1[[Symbol]:[Industry]],2,FALSE),"-")</f>
        <v>-</v>
      </c>
      <c r="D905" t="s">
        <v>21</v>
      </c>
      <c r="E905">
        <v>3649.108905</v>
      </c>
      <c r="F905">
        <v>360.75</v>
      </c>
      <c r="G905">
        <v>-14.4277914688075</v>
      </c>
      <c r="H905">
        <v>15.658049178623999</v>
      </c>
      <c r="I905">
        <v>49.947526676860498</v>
      </c>
      <c r="J905">
        <v>13.71756985347</v>
      </c>
      <c r="K905">
        <v>296.950118421772</v>
      </c>
      <c r="L905">
        <v>286.61828098628001</v>
      </c>
      <c r="M905">
        <v>81.324509146522701</v>
      </c>
      <c r="N905">
        <v>2.1883154374555498</v>
      </c>
      <c r="O905">
        <v>11.4899514899514</v>
      </c>
      <c r="P905">
        <v>71.826625386996895</v>
      </c>
      <c r="Q905">
        <v>0.136147027498355</v>
      </c>
    </row>
    <row r="906" spans="1:17" hidden="1" x14ac:dyDescent="0.3">
      <c r="A906" t="s">
        <v>1963</v>
      </c>
      <c r="B906" t="s">
        <v>1964</v>
      </c>
      <c r="C906" t="str">
        <f>IFERROR(VLOOKUP(Table1[[#This Row],[Ticker]],[1]!Table1[[Symbol]:[Industry]],2,FALSE),"-")</f>
        <v>-</v>
      </c>
      <c r="D906" t="s">
        <v>135</v>
      </c>
      <c r="E906">
        <v>3646.2746502800001</v>
      </c>
      <c r="F906">
        <v>78.28</v>
      </c>
      <c r="G906">
        <v>49.965997387522002</v>
      </c>
      <c r="H906">
        <v>-22.938219529293999</v>
      </c>
      <c r="I906">
        <v>61.0374372881817</v>
      </c>
      <c r="J906">
        <v>-7.3669597672092504</v>
      </c>
      <c r="K906">
        <v>85.193434024369694</v>
      </c>
      <c r="M906">
        <v>28.346439740536098</v>
      </c>
      <c r="N906">
        <v>0.23088126346441601</v>
      </c>
      <c r="O906">
        <v>38.668880940214599</v>
      </c>
      <c r="P906">
        <v>117.444444444444</v>
      </c>
    </row>
    <row r="907" spans="1:17" hidden="1" x14ac:dyDescent="0.3">
      <c r="A907" t="s">
        <v>1965</v>
      </c>
      <c r="B907" t="s">
        <v>1966</v>
      </c>
      <c r="C907" t="str">
        <f>IFERROR(VLOOKUP(Table1[[#This Row],[Ticker]],[1]!Table1[[Symbol]:[Industry]],2,FALSE),"-")</f>
        <v>-</v>
      </c>
      <c r="D907" t="s">
        <v>166</v>
      </c>
      <c r="E907">
        <v>3642.4965000000002</v>
      </c>
      <c r="F907">
        <v>211.65</v>
      </c>
      <c r="G907">
        <v>3401.15969108121</v>
      </c>
      <c r="H907">
        <v>172.604001720079</v>
      </c>
      <c r="I907">
        <v>555.99659244714599</v>
      </c>
      <c r="J907">
        <v>19.452972326364598</v>
      </c>
      <c r="K907">
        <v>107.371030395807</v>
      </c>
      <c r="L907">
        <v>59.040354214819899</v>
      </c>
      <c r="M907">
        <v>99.847902387714399</v>
      </c>
      <c r="N907">
        <v>1.2985580294202701</v>
      </c>
      <c r="O907">
        <v>0</v>
      </c>
      <c r="P907">
        <v>3878.3834586466101</v>
      </c>
      <c r="Q907">
        <v>0.265663045320431</v>
      </c>
    </row>
    <row r="908" spans="1:17" hidden="1" x14ac:dyDescent="0.3">
      <c r="A908" t="s">
        <v>1967</v>
      </c>
      <c r="B908" t="s">
        <v>1968</v>
      </c>
      <c r="C908" t="str">
        <f>IFERROR(VLOOKUP(Table1[[#This Row],[Ticker]],[1]!Table1[[Symbol]:[Industry]],2,FALSE),"-")</f>
        <v>-</v>
      </c>
      <c r="D908" t="s">
        <v>127</v>
      </c>
      <c r="E908">
        <v>3614.1302169699902</v>
      </c>
      <c r="F908">
        <v>20.93</v>
      </c>
      <c r="G908">
        <v>77.655792445738101</v>
      </c>
      <c r="H908">
        <v>14.418229537936799</v>
      </c>
      <c r="I908">
        <v>-9.0252141957895908</v>
      </c>
      <c r="J908">
        <v>6.8386210697954999</v>
      </c>
      <c r="K908">
        <v>18.9267436430221</v>
      </c>
      <c r="L908">
        <v>18.081913139166399</v>
      </c>
      <c r="M908">
        <v>64.993549433457503</v>
      </c>
      <c r="N908">
        <v>2.9445451533690301</v>
      </c>
      <c r="O908">
        <v>62.207357859531797</v>
      </c>
      <c r="P908">
        <v>139.74799541809799</v>
      </c>
      <c r="Q908">
        <v>0.11426961005552699</v>
      </c>
    </row>
    <row r="909" spans="1:17" x14ac:dyDescent="0.3">
      <c r="A909" t="s">
        <v>1969</v>
      </c>
      <c r="B909" t="s">
        <v>1970</v>
      </c>
      <c r="C909" t="str">
        <f>IFERROR(VLOOKUP(Table1[[#This Row],[Ticker]],[1]!Table1[[Symbol]:[Industry]],2,FALSE),"-")</f>
        <v>-</v>
      </c>
      <c r="D909" t="s">
        <v>127</v>
      </c>
      <c r="E909">
        <v>3590.6759259</v>
      </c>
      <c r="F909">
        <v>820.55</v>
      </c>
      <c r="G909">
        <v>49.403961802997699</v>
      </c>
      <c r="H909">
        <v>-6.0461652319410604</v>
      </c>
      <c r="I909">
        <v>-19.415823051183398</v>
      </c>
      <c r="J909">
        <v>5.7365484419625696</v>
      </c>
      <c r="K909">
        <v>821.23583756940502</v>
      </c>
      <c r="L909">
        <v>767.46579791946294</v>
      </c>
      <c r="M909">
        <v>74.192501106492898</v>
      </c>
      <c r="N909">
        <v>0.55065215254352395</v>
      </c>
      <c r="O909">
        <v>31.984644445798502</v>
      </c>
      <c r="P909">
        <v>93.754427390790994</v>
      </c>
      <c r="Q909">
        <v>7.1355922770665006E-2</v>
      </c>
    </row>
    <row r="910" spans="1:17" hidden="1" x14ac:dyDescent="0.3">
      <c r="A910" t="s">
        <v>1971</v>
      </c>
      <c r="B910" t="s">
        <v>1972</v>
      </c>
      <c r="C910" t="str">
        <f>IFERROR(VLOOKUP(Table1[[#This Row],[Ticker]],[1]!Table1[[Symbol]:[Industry]],2,FALSE),"-")</f>
        <v>-</v>
      </c>
      <c r="D910" t="s">
        <v>135</v>
      </c>
      <c r="E910">
        <v>3581.7006549099901</v>
      </c>
      <c r="F910">
        <v>356.3</v>
      </c>
      <c r="G910">
        <v>50.747166230321099</v>
      </c>
      <c r="H910">
        <v>-15.738818765496299</v>
      </c>
      <c r="I910">
        <v>16.1828926494643</v>
      </c>
      <c r="J910">
        <v>-2.8396755411964998</v>
      </c>
      <c r="K910">
        <v>358.97654059727</v>
      </c>
      <c r="L910">
        <v>333.49386099453199</v>
      </c>
      <c r="M910">
        <v>71.890337272894897</v>
      </c>
      <c r="N910">
        <v>0.822240678384768</v>
      </c>
      <c r="O910">
        <v>31.6306483300589</v>
      </c>
      <c r="P910">
        <v>82.483994878361003</v>
      </c>
      <c r="Q910">
        <v>6.1718034984894997E-2</v>
      </c>
    </row>
    <row r="911" spans="1:17" x14ac:dyDescent="0.3">
      <c r="A911" t="s">
        <v>1973</v>
      </c>
      <c r="B911" t="s">
        <v>1974</v>
      </c>
      <c r="C911" t="str">
        <f>IFERROR(VLOOKUP(Table1[[#This Row],[Ticker]],[1]!Table1[[Symbol]:[Industry]],2,FALSE),"-")</f>
        <v>-</v>
      </c>
      <c r="D911" t="s">
        <v>258</v>
      </c>
      <c r="E911">
        <v>3580.1288852799998</v>
      </c>
      <c r="F911">
        <v>1337.2</v>
      </c>
      <c r="G911">
        <v>7.7753322225827803</v>
      </c>
      <c r="H911">
        <v>7.1215490299473103</v>
      </c>
      <c r="I911">
        <v>-5.5408913379047</v>
      </c>
      <c r="J911">
        <v>-7.2328111364230701</v>
      </c>
      <c r="K911">
        <v>1359.73839238081</v>
      </c>
      <c r="L911">
        <v>1319.9062129429301</v>
      </c>
      <c r="M911">
        <v>43.5739481172387</v>
      </c>
      <c r="N911">
        <v>0.32533356771830102</v>
      </c>
      <c r="O911">
        <v>36.325904875859997</v>
      </c>
      <c r="P911">
        <v>39.002079002079</v>
      </c>
      <c r="Q911">
        <v>8.2788431260993001E-2</v>
      </c>
    </row>
    <row r="912" spans="1:17" x14ac:dyDescent="0.3">
      <c r="A912" t="s">
        <v>1975</v>
      </c>
      <c r="B912" t="s">
        <v>1976</v>
      </c>
      <c r="C912" t="str">
        <f>IFERROR(VLOOKUP(Table1[[#This Row],[Ticker]],[1]!Table1[[Symbol]:[Industry]],2,FALSE),"-")</f>
        <v>-</v>
      </c>
      <c r="D912" t="s">
        <v>138</v>
      </c>
      <c r="E912">
        <v>3564.0871653899999</v>
      </c>
      <c r="F912">
        <v>541.29999999999995</v>
      </c>
      <c r="G912">
        <v>-30.484102083296399</v>
      </c>
      <c r="H912">
        <v>7.8959800150105002</v>
      </c>
      <c r="I912">
        <v>-6.25668494804105</v>
      </c>
      <c r="J912">
        <v>0.73876420723090697</v>
      </c>
      <c r="K912">
        <v>514.306270894043</v>
      </c>
      <c r="L912">
        <v>512.45517192646696</v>
      </c>
      <c r="M912">
        <v>68.065534589402802</v>
      </c>
      <c r="N912">
        <v>1.5179097482719099</v>
      </c>
      <c r="O912">
        <v>13.8001108442638</v>
      </c>
      <c r="P912">
        <v>27.364705882352901</v>
      </c>
    </row>
    <row r="913" spans="1:17" x14ac:dyDescent="0.3">
      <c r="A913" t="s">
        <v>1977</v>
      </c>
      <c r="B913" t="s">
        <v>1978</v>
      </c>
      <c r="C913" t="str">
        <f>IFERROR(VLOOKUP(Table1[[#This Row],[Ticker]],[1]!Table1[[Symbol]:[Industry]],2,FALSE),"-")</f>
        <v>-</v>
      </c>
      <c r="D913" t="s">
        <v>514</v>
      </c>
      <c r="E913">
        <v>3558.92292</v>
      </c>
      <c r="F913">
        <v>822.15</v>
      </c>
      <c r="G913">
        <v>3.8394076515585498</v>
      </c>
      <c r="H913">
        <v>-12.400027046421201</v>
      </c>
      <c r="I913">
        <v>-33.552339846074098</v>
      </c>
      <c r="J913">
        <v>-6.5430850956239501</v>
      </c>
      <c r="K913">
        <v>932.99152960641095</v>
      </c>
      <c r="L913">
        <v>969.23551043200996</v>
      </c>
      <c r="M913">
        <v>45.032783241611703</v>
      </c>
      <c r="N913">
        <v>0.77725382266230103</v>
      </c>
      <c r="O913">
        <v>81.834215167548507</v>
      </c>
      <c r="P913">
        <v>34.184755998041403</v>
      </c>
      <c r="Q913">
        <v>0.15616056793573599</v>
      </c>
    </row>
    <row r="914" spans="1:17" hidden="1" x14ac:dyDescent="0.3">
      <c r="A914" t="s">
        <v>1979</v>
      </c>
      <c r="B914" t="s">
        <v>1980</v>
      </c>
      <c r="C914" t="str">
        <f>IFERROR(VLOOKUP(Table1[[#This Row],[Ticker]],[1]!Table1[[Symbol]:[Industry]],2,FALSE),"-")</f>
        <v>-</v>
      </c>
      <c r="D914" t="s">
        <v>206</v>
      </c>
      <c r="E914">
        <v>3549.6532763999999</v>
      </c>
      <c r="F914">
        <v>520.79999999999995</v>
      </c>
      <c r="G914">
        <v>17.407965991510999</v>
      </c>
      <c r="H914">
        <v>-12.348605388829</v>
      </c>
      <c r="I914">
        <v>10.013786743241701</v>
      </c>
      <c r="J914">
        <v>-5.0576912315098799</v>
      </c>
      <c r="K914">
        <v>532.51597311398098</v>
      </c>
      <c r="L914">
        <v>480.570449516091</v>
      </c>
      <c r="M914">
        <v>48.958530825698197</v>
      </c>
      <c r="N914">
        <v>0.38220675792151698</v>
      </c>
      <c r="O914">
        <v>17.117895545314902</v>
      </c>
      <c r="P914">
        <v>56.7022717015194</v>
      </c>
      <c r="Q914">
        <v>0.142497935582902</v>
      </c>
    </row>
    <row r="915" spans="1:17" hidden="1" x14ac:dyDescent="0.3">
      <c r="A915" t="s">
        <v>1981</v>
      </c>
      <c r="B915" t="s">
        <v>1982</v>
      </c>
      <c r="C915" t="str">
        <f>IFERROR(VLOOKUP(Table1[[#This Row],[Ticker]],[1]!Table1[[Symbol]:[Industry]],2,FALSE),"-")</f>
        <v>-</v>
      </c>
      <c r="D915" t="s">
        <v>132</v>
      </c>
      <c r="E915">
        <v>3546.68857586999</v>
      </c>
      <c r="F915">
        <v>55.22</v>
      </c>
      <c r="G915">
        <v>67.414077046128</v>
      </c>
      <c r="H915">
        <v>-8.0005986879250699</v>
      </c>
      <c r="I915">
        <v>38.547286970733303</v>
      </c>
      <c r="J915">
        <v>-7.4788985852683201</v>
      </c>
      <c r="K915">
        <v>53.884051586292799</v>
      </c>
      <c r="L915">
        <v>45.048509599350503</v>
      </c>
      <c r="M915">
        <v>46.043080669938497</v>
      </c>
      <c r="N915">
        <v>0.42350137521773401</v>
      </c>
      <c r="O915">
        <v>23.0532415791379</v>
      </c>
      <c r="P915">
        <v>123.562753036437</v>
      </c>
      <c r="Q915">
        <v>0.113439676282498</v>
      </c>
    </row>
    <row r="916" spans="1:17" hidden="1" x14ac:dyDescent="0.3">
      <c r="A916" t="s">
        <v>1983</v>
      </c>
      <c r="B916" t="s">
        <v>1984</v>
      </c>
      <c r="C916" t="str">
        <f>IFERROR(VLOOKUP(Table1[[#This Row],[Ticker]],[1]!Table1[[Symbol]:[Industry]],2,FALSE),"-")</f>
        <v>-</v>
      </c>
      <c r="D916" t="s">
        <v>127</v>
      </c>
      <c r="E916">
        <v>3534.7173381819998</v>
      </c>
      <c r="F916">
        <v>197.38</v>
      </c>
      <c r="G916">
        <v>25.3737571842134</v>
      </c>
      <c r="H916">
        <v>1.8418937159431601</v>
      </c>
      <c r="I916">
        <v>35.058625269765599</v>
      </c>
      <c r="J916">
        <v>-12.208554977197</v>
      </c>
      <c r="K916">
        <v>199.155963350018</v>
      </c>
      <c r="L916">
        <v>174.65869096975601</v>
      </c>
      <c r="M916">
        <v>37.530296158352101</v>
      </c>
      <c r="N916">
        <v>1.2479396368797999</v>
      </c>
      <c r="O916">
        <v>20.072955719931102</v>
      </c>
      <c r="P916">
        <v>66.706081081080995</v>
      </c>
      <c r="Q916">
        <v>0.10073046790679301</v>
      </c>
    </row>
    <row r="917" spans="1:17" hidden="1" x14ac:dyDescent="0.3">
      <c r="A917" t="s">
        <v>1985</v>
      </c>
      <c r="B917" t="s">
        <v>1986</v>
      </c>
      <c r="C917" t="str">
        <f>IFERROR(VLOOKUP(Table1[[#This Row],[Ticker]],[1]!Table1[[Symbol]:[Industry]],2,FALSE),"-")</f>
        <v>-</v>
      </c>
      <c r="D917" t="s">
        <v>1396</v>
      </c>
      <c r="E917">
        <v>3528.9659557349901</v>
      </c>
      <c r="F917">
        <v>805.95</v>
      </c>
      <c r="G917">
        <v>-4.8342030843201904</v>
      </c>
      <c r="H917">
        <v>-3.5658726950255399</v>
      </c>
      <c r="I917">
        <v>51.715488176529902</v>
      </c>
      <c r="J917">
        <v>-1.39432616216779</v>
      </c>
      <c r="K917">
        <v>784.81125092046705</v>
      </c>
      <c r="L917">
        <v>683.75752504772595</v>
      </c>
      <c r="M917">
        <v>44.755364210562902</v>
      </c>
      <c r="N917">
        <v>0.41596323604912999</v>
      </c>
      <c r="O917">
        <v>21.967864011414999</v>
      </c>
      <c r="P917">
        <v>79.418967052537795</v>
      </c>
      <c r="Q917">
        <v>-4.0719819773072999E-2</v>
      </c>
    </row>
    <row r="918" spans="1:17" x14ac:dyDescent="0.3">
      <c r="A918" t="s">
        <v>1987</v>
      </c>
      <c r="B918" t="s">
        <v>1988</v>
      </c>
      <c r="C918" t="str">
        <f>IFERROR(VLOOKUP(Table1[[#This Row],[Ticker]],[1]!Table1[[Symbol]:[Industry]],2,FALSE),"-")</f>
        <v>-</v>
      </c>
      <c r="D918" t="s">
        <v>251</v>
      </c>
      <c r="E918">
        <v>3516.5425310000001</v>
      </c>
      <c r="F918">
        <v>1217.2</v>
      </c>
      <c r="G918">
        <v>8.6491554263416095</v>
      </c>
      <c r="H918">
        <v>26.449448454906499</v>
      </c>
      <c r="I918">
        <v>53.050290215782603</v>
      </c>
      <c r="J918">
        <v>11.160495217358999</v>
      </c>
      <c r="K918">
        <v>968.75414785615999</v>
      </c>
      <c r="L918">
        <v>872.10202256960304</v>
      </c>
      <c r="M918">
        <v>75.710959461049399</v>
      </c>
      <c r="N918">
        <v>3.25058379517648</v>
      </c>
      <c r="O918">
        <v>5.8494906342425299</v>
      </c>
      <c r="P918">
        <v>84.061696658097702</v>
      </c>
      <c r="Q918">
        <v>-1.1117747886278E-2</v>
      </c>
    </row>
    <row r="919" spans="1:17" x14ac:dyDescent="0.3">
      <c r="A919" t="s">
        <v>1989</v>
      </c>
      <c r="B919" t="s">
        <v>1990</v>
      </c>
      <c r="C919" t="str">
        <f>IFERROR(VLOOKUP(Table1[[#This Row],[Ticker]],[1]!Table1[[Symbol]:[Industry]],2,FALSE),"-")</f>
        <v>-</v>
      </c>
      <c r="D919" t="s">
        <v>1410</v>
      </c>
      <c r="E919">
        <v>3515.5667325129998</v>
      </c>
      <c r="F919">
        <v>131.29</v>
      </c>
      <c r="G919">
        <v>-52.993940203700397</v>
      </c>
      <c r="H919">
        <v>-5.1367284631547703</v>
      </c>
      <c r="I919">
        <v>-4.24138487436141</v>
      </c>
      <c r="J919">
        <v>-4.2671322931114997</v>
      </c>
      <c r="K919">
        <v>131.20922367025901</v>
      </c>
      <c r="L919">
        <v>137.661528014628</v>
      </c>
      <c r="M919">
        <v>50.615245890247998</v>
      </c>
      <c r="N919">
        <v>0.49194588135452599</v>
      </c>
      <c r="O919">
        <v>39.309924594409303</v>
      </c>
      <c r="P919">
        <v>25.696505505026298</v>
      </c>
      <c r="Q919">
        <v>-7.3393597497199994E-2</v>
      </c>
    </row>
    <row r="920" spans="1:17" x14ac:dyDescent="0.3">
      <c r="A920" t="s">
        <v>1991</v>
      </c>
      <c r="B920" t="s">
        <v>1992</v>
      </c>
      <c r="C920" t="str">
        <f>IFERROR(VLOOKUP(Table1[[#This Row],[Ticker]],[1]!Table1[[Symbol]:[Industry]],2,FALSE),"-")</f>
        <v>-</v>
      </c>
      <c r="D920" t="s">
        <v>46</v>
      </c>
      <c r="E920">
        <v>3510.7906290000001</v>
      </c>
      <c r="F920">
        <v>2071.5</v>
      </c>
      <c r="G920">
        <v>-11.096915316558899</v>
      </c>
      <c r="H920">
        <v>6.2303262808313198</v>
      </c>
      <c r="I920">
        <v>25.005381870651401</v>
      </c>
      <c r="J920">
        <v>1.43290992149286</v>
      </c>
      <c r="K920">
        <v>1947.6075148418099</v>
      </c>
      <c r="L920">
        <v>1761.6728342824299</v>
      </c>
      <c r="M920">
        <v>55.893704368258199</v>
      </c>
      <c r="N920">
        <v>0.62422824667506405</v>
      </c>
      <c r="O920">
        <v>9.3169201062032396</v>
      </c>
      <c r="P920">
        <v>46.499292786421499</v>
      </c>
      <c r="Q920">
        <v>5.8743126389953999E-2</v>
      </c>
    </row>
    <row r="921" spans="1:17" hidden="1" x14ac:dyDescent="0.3">
      <c r="A921" t="s">
        <v>1993</v>
      </c>
      <c r="B921" t="s">
        <v>1994</v>
      </c>
      <c r="C921" t="str">
        <f>IFERROR(VLOOKUP(Table1[[#This Row],[Ticker]],[1]!Table1[[Symbol]:[Industry]],2,FALSE),"-")</f>
        <v>-</v>
      </c>
      <c r="D921" t="s">
        <v>46</v>
      </c>
      <c r="E921">
        <v>3499.6441470599998</v>
      </c>
      <c r="F921">
        <v>920.65</v>
      </c>
      <c r="G921">
        <v>25.548714398417602</v>
      </c>
      <c r="H921">
        <v>-15.374766551060301</v>
      </c>
      <c r="I921">
        <v>-4.2736312099384799</v>
      </c>
      <c r="J921">
        <v>-4.9955259014900797</v>
      </c>
      <c r="K921">
        <v>953.89868810120902</v>
      </c>
      <c r="L921">
        <v>904.18743031794099</v>
      </c>
      <c r="M921">
        <v>41.862891507096997</v>
      </c>
      <c r="N921">
        <v>0.70315894868120099</v>
      </c>
      <c r="O921">
        <v>49.459620920002102</v>
      </c>
      <c r="P921">
        <v>54.298882681564201</v>
      </c>
    </row>
    <row r="922" spans="1:17" hidden="1" x14ac:dyDescent="0.3">
      <c r="A922" t="s">
        <v>1995</v>
      </c>
      <c r="B922" t="s">
        <v>1996</v>
      </c>
      <c r="C922" t="str">
        <f>IFERROR(VLOOKUP(Table1[[#This Row],[Ticker]],[1]!Table1[[Symbol]:[Industry]],2,FALSE),"-")</f>
        <v>-</v>
      </c>
      <c r="D922" t="s">
        <v>51</v>
      </c>
      <c r="E922">
        <v>3491.8624200300001</v>
      </c>
      <c r="F922">
        <v>558.15</v>
      </c>
      <c r="G922">
        <v>21.985494961098802</v>
      </c>
      <c r="H922">
        <v>4.1514658188161304</v>
      </c>
      <c r="I922">
        <v>33.412537481609</v>
      </c>
      <c r="J922">
        <v>-0.83603995843836598</v>
      </c>
      <c r="K922">
        <v>518.55709272478896</v>
      </c>
      <c r="L922">
        <v>471.048823343013</v>
      </c>
      <c r="M922">
        <v>78.851743592134994</v>
      </c>
      <c r="N922">
        <v>0.99457770666755096</v>
      </c>
      <c r="O922">
        <v>6.6021678760189904</v>
      </c>
      <c r="P922">
        <v>58.994445235721301</v>
      </c>
      <c r="Q922">
        <v>5.5806440686022002E-2</v>
      </c>
    </row>
    <row r="923" spans="1:17" hidden="1" x14ac:dyDescent="0.3">
      <c r="A923" t="s">
        <v>1997</v>
      </c>
      <c r="B923" t="s">
        <v>1998</v>
      </c>
      <c r="C923" t="str">
        <f>IFERROR(VLOOKUP(Table1[[#This Row],[Ticker]],[1]!Table1[[Symbol]:[Industry]],2,FALSE),"-")</f>
        <v>-</v>
      </c>
      <c r="D923" t="s">
        <v>211</v>
      </c>
      <c r="E923">
        <v>3486.510382125</v>
      </c>
      <c r="F923">
        <v>195.15</v>
      </c>
      <c r="G923">
        <v>58.373368317372801</v>
      </c>
      <c r="H923">
        <v>22.094879039917402</v>
      </c>
      <c r="I923">
        <v>55.466039118358303</v>
      </c>
      <c r="J923">
        <v>-0.84446747731763805</v>
      </c>
      <c r="K923">
        <v>168.76392063105399</v>
      </c>
      <c r="L923">
        <v>142.876992194992</v>
      </c>
      <c r="M923">
        <v>65.779686220909596</v>
      </c>
      <c r="N923">
        <v>1.20389120157453</v>
      </c>
      <c r="O923">
        <v>4.9449141685882596</v>
      </c>
      <c r="P923">
        <v>93.793445878848004</v>
      </c>
      <c r="Q923">
        <v>0.158334650781386</v>
      </c>
    </row>
    <row r="924" spans="1:17" hidden="1" x14ac:dyDescent="0.3">
      <c r="A924" t="s">
        <v>1999</v>
      </c>
      <c r="B924" t="s">
        <v>2000</v>
      </c>
      <c r="C924" t="str">
        <f>IFERROR(VLOOKUP(Table1[[#This Row],[Ticker]],[1]!Table1[[Symbol]:[Industry]],2,FALSE),"-")</f>
        <v>-</v>
      </c>
      <c r="D924" t="s">
        <v>57</v>
      </c>
      <c r="E924">
        <v>3481.953598948</v>
      </c>
      <c r="F924">
        <v>230.21</v>
      </c>
      <c r="G924">
        <v>44.883194242242098</v>
      </c>
      <c r="H924">
        <v>-1.14488349768247</v>
      </c>
      <c r="I924">
        <v>32.871414122158498</v>
      </c>
      <c r="J924">
        <v>-7.7354299587047501</v>
      </c>
      <c r="K924">
        <v>229.77202567347999</v>
      </c>
      <c r="L924">
        <v>200.688272921948</v>
      </c>
      <c r="M924">
        <v>45.751936833248301</v>
      </c>
      <c r="N924">
        <v>0.51930605345465797</v>
      </c>
      <c r="O924">
        <v>17.240780157247698</v>
      </c>
      <c r="P924">
        <v>82.561459159397302</v>
      </c>
      <c r="Q924">
        <v>0.118070867993289</v>
      </c>
    </row>
    <row r="925" spans="1:17" x14ac:dyDescent="0.3">
      <c r="A925" t="s">
        <v>2001</v>
      </c>
      <c r="B925" t="s">
        <v>2002</v>
      </c>
      <c r="C925" t="str">
        <f>IFERROR(VLOOKUP(Table1[[#This Row],[Ticker]],[1]!Table1[[Symbol]:[Industry]],2,FALSE),"-")</f>
        <v>-</v>
      </c>
      <c r="D925" t="s">
        <v>282</v>
      </c>
      <c r="E925">
        <v>3478.1244363999999</v>
      </c>
      <c r="F925">
        <v>339.7</v>
      </c>
      <c r="G925">
        <v>26.608813098325101</v>
      </c>
      <c r="H925">
        <v>-6.0979220748106897</v>
      </c>
      <c r="I925">
        <v>47.461669904030998</v>
      </c>
      <c r="J925">
        <v>-5.0122725265620103</v>
      </c>
      <c r="K925">
        <v>323.24587731306502</v>
      </c>
      <c r="L925">
        <v>277.95180058504098</v>
      </c>
      <c r="M925">
        <v>58.7142752497885</v>
      </c>
      <c r="N925">
        <v>0.44003995756071501</v>
      </c>
      <c r="O925">
        <v>6.8148366205475597</v>
      </c>
      <c r="P925">
        <v>80.068910681155501</v>
      </c>
      <c r="Q925">
        <v>5.3783792536990001E-3</v>
      </c>
    </row>
    <row r="926" spans="1:17" hidden="1" x14ac:dyDescent="0.3">
      <c r="A926" t="s">
        <v>2003</v>
      </c>
      <c r="B926" t="s">
        <v>2004</v>
      </c>
      <c r="C926" t="str">
        <f>IFERROR(VLOOKUP(Table1[[#This Row],[Ticker]],[1]!Table1[[Symbol]:[Industry]],2,FALSE),"-")</f>
        <v>-</v>
      </c>
      <c r="D926" t="s">
        <v>538</v>
      </c>
      <c r="E926">
        <v>3463.29212108</v>
      </c>
      <c r="F926">
        <v>328.6</v>
      </c>
      <c r="G926">
        <v>-53.463839635129297</v>
      </c>
      <c r="H926">
        <v>2.99941253726946</v>
      </c>
      <c r="I926">
        <v>15.257446771349001</v>
      </c>
      <c r="J926">
        <v>5.8348365278615404</v>
      </c>
      <c r="K926">
        <v>307.21016622999798</v>
      </c>
      <c r="M926">
        <v>77.158441313710796</v>
      </c>
      <c r="N926">
        <v>1.2653373734536499</v>
      </c>
      <c r="O926">
        <v>56.542909312233597</v>
      </c>
      <c r="P926">
        <v>33.522958147094698</v>
      </c>
    </row>
    <row r="927" spans="1:17" x14ac:dyDescent="0.3">
      <c r="A927" t="s">
        <v>2005</v>
      </c>
      <c r="B927" t="s">
        <v>2006</v>
      </c>
      <c r="C927" t="str">
        <f>IFERROR(VLOOKUP(Table1[[#This Row],[Ticker]],[1]!Table1[[Symbol]:[Industry]],2,FALSE),"-")</f>
        <v>-</v>
      </c>
      <c r="D927" t="s">
        <v>206</v>
      </c>
      <c r="E927">
        <v>3459.6638989500002</v>
      </c>
      <c r="F927">
        <v>220.46</v>
      </c>
      <c r="G927">
        <v>-41.482726162818103</v>
      </c>
      <c r="H927">
        <v>-2.7395577419030199</v>
      </c>
      <c r="I927">
        <v>-19.4166951050811</v>
      </c>
      <c r="J927">
        <v>-4.4169496996451798</v>
      </c>
      <c r="K927">
        <v>224.948324599476</v>
      </c>
      <c r="L927">
        <v>230.48940027934401</v>
      </c>
      <c r="M927">
        <v>42.731732401090099</v>
      </c>
      <c r="N927">
        <v>0.54825129163994601</v>
      </c>
      <c r="O927">
        <v>35.625510296652401</v>
      </c>
      <c r="P927">
        <v>15.696667541327701</v>
      </c>
      <c r="Q927">
        <v>8.9628198604380007E-3</v>
      </c>
    </row>
    <row r="928" spans="1:17" hidden="1" x14ac:dyDescent="0.3">
      <c r="A928" t="s">
        <v>2007</v>
      </c>
      <c r="B928" t="s">
        <v>2008</v>
      </c>
      <c r="C928" t="str">
        <f>IFERROR(VLOOKUP(Table1[[#This Row],[Ticker]],[1]!Table1[[Symbol]:[Industry]],2,FALSE),"-")</f>
        <v>-</v>
      </c>
      <c r="D928" t="s">
        <v>543</v>
      </c>
      <c r="E928">
        <v>3454.2427954499999</v>
      </c>
      <c r="F928">
        <v>440.25</v>
      </c>
      <c r="G928">
        <v>146.30251504777399</v>
      </c>
      <c r="H928">
        <v>26.239982735921501</v>
      </c>
      <c r="I928">
        <v>56.653419373947997</v>
      </c>
      <c r="J928">
        <v>8.5632615179107496</v>
      </c>
      <c r="K928">
        <v>367.12556634044699</v>
      </c>
      <c r="L928">
        <v>292.75707400365002</v>
      </c>
      <c r="M928">
        <v>58.532367140765203</v>
      </c>
      <c r="N928">
        <v>1.6978795319066899</v>
      </c>
      <c r="O928">
        <v>13.3446905167518</v>
      </c>
      <c r="P928">
        <v>184.99757242272199</v>
      </c>
      <c r="Q928">
        <v>0.15844765136657399</v>
      </c>
    </row>
    <row r="929" spans="1:17" x14ac:dyDescent="0.3">
      <c r="A929" t="s">
        <v>2009</v>
      </c>
      <c r="B929" t="s">
        <v>2010</v>
      </c>
      <c r="C929" t="str">
        <f>IFERROR(VLOOKUP(Table1[[#This Row],[Ticker]],[1]!Table1[[Symbol]:[Industry]],2,FALSE),"-")</f>
        <v>-</v>
      </c>
      <c r="D929" t="s">
        <v>127</v>
      </c>
      <c r="E929">
        <v>3440.92311015</v>
      </c>
      <c r="F929">
        <v>637.75</v>
      </c>
      <c r="G929">
        <v>39.978637488830799</v>
      </c>
      <c r="H929">
        <v>-11.029106667194799</v>
      </c>
      <c r="I929">
        <v>4.3167300818191299</v>
      </c>
      <c r="J929">
        <v>-2.3235650658897602</v>
      </c>
      <c r="K929">
        <v>682.29887715722703</v>
      </c>
      <c r="L929">
        <v>634.47227525310404</v>
      </c>
      <c r="M929">
        <v>39.536285117591902</v>
      </c>
      <c r="N929">
        <v>0.66151916491519502</v>
      </c>
      <c r="O929">
        <v>37.985103880830998</v>
      </c>
      <c r="P929">
        <v>72.831978319783204</v>
      </c>
      <c r="Q929">
        <v>5.6189530000219E-2</v>
      </c>
    </row>
    <row r="930" spans="1:17" x14ac:dyDescent="0.3">
      <c r="A930" t="s">
        <v>2011</v>
      </c>
      <c r="B930" t="s">
        <v>2012</v>
      </c>
      <c r="C930" t="str">
        <f>IFERROR(VLOOKUP(Table1[[#This Row],[Ticker]],[1]!Table1[[Symbol]:[Industry]],2,FALSE),"-")</f>
        <v>-</v>
      </c>
      <c r="D930" t="s">
        <v>1619</v>
      </c>
      <c r="E930">
        <v>3433.4636612180002</v>
      </c>
      <c r="F930">
        <v>151.78</v>
      </c>
      <c r="G930">
        <v>-24.0626808864392</v>
      </c>
      <c r="H930">
        <v>-17.336331935451401</v>
      </c>
      <c r="I930">
        <v>0.50534913595624198</v>
      </c>
      <c r="J930">
        <v>-4.96814096605189</v>
      </c>
      <c r="K930">
        <v>156.25854292910799</v>
      </c>
      <c r="L930">
        <v>151.10756595704001</v>
      </c>
      <c r="M930">
        <v>34.039474069424003</v>
      </c>
      <c r="N930">
        <v>0.54826485419737803</v>
      </c>
      <c r="O930">
        <v>17.9931479773356</v>
      </c>
      <c r="P930">
        <v>17.658914728682099</v>
      </c>
      <c r="Q930">
        <v>2.8391051342248001E-2</v>
      </c>
    </row>
    <row r="931" spans="1:17" hidden="1" x14ac:dyDescent="0.3">
      <c r="A931" t="s">
        <v>2013</v>
      </c>
      <c r="B931" t="s">
        <v>2014</v>
      </c>
      <c r="C931" t="str">
        <f>IFERROR(VLOOKUP(Table1[[#This Row],[Ticker]],[1]!Table1[[Symbol]:[Industry]],2,FALSE),"-")</f>
        <v>-</v>
      </c>
      <c r="D931" t="s">
        <v>464</v>
      </c>
      <c r="E931">
        <v>3433.395</v>
      </c>
      <c r="F931">
        <v>516.29999999999995</v>
      </c>
      <c r="G931">
        <v>141.034108481526</v>
      </c>
      <c r="H931">
        <v>93.402622476274999</v>
      </c>
      <c r="I931">
        <v>170.13743280608699</v>
      </c>
      <c r="J931">
        <v>13.310107909689499</v>
      </c>
      <c r="K931">
        <v>334.28124331970002</v>
      </c>
      <c r="L931">
        <v>251.19128049189999</v>
      </c>
      <c r="M931">
        <v>84.036755813081101</v>
      </c>
      <c r="N931">
        <v>1.00817970531016</v>
      </c>
      <c r="O931">
        <v>0</v>
      </c>
      <c r="P931">
        <v>191.694915254237</v>
      </c>
      <c r="Q931">
        <v>0.108744737094864</v>
      </c>
    </row>
    <row r="932" spans="1:17" x14ac:dyDescent="0.3">
      <c r="A932" t="s">
        <v>2015</v>
      </c>
      <c r="B932" t="s">
        <v>2016</v>
      </c>
      <c r="C932" t="str">
        <f>IFERROR(VLOOKUP(Table1[[#This Row],[Ticker]],[1]!Table1[[Symbol]:[Industry]],2,FALSE),"-")</f>
        <v>-</v>
      </c>
      <c r="D932" t="s">
        <v>54</v>
      </c>
      <c r="E932">
        <v>3425.0298267749999</v>
      </c>
      <c r="F932">
        <v>371.55</v>
      </c>
      <c r="G932">
        <v>-23.673826465067702</v>
      </c>
      <c r="H932">
        <v>6.9274919123711403</v>
      </c>
      <c r="I932">
        <v>-0.18446449590067801</v>
      </c>
      <c r="J932">
        <v>-5.0817463430540002</v>
      </c>
      <c r="K932">
        <v>348.93217023502899</v>
      </c>
      <c r="L932">
        <v>342.33409574320802</v>
      </c>
      <c r="M932">
        <v>56.7574140416612</v>
      </c>
      <c r="N932">
        <v>1.1113414771536601</v>
      </c>
      <c r="O932">
        <v>11.6942538016417</v>
      </c>
      <c r="P932">
        <v>29.640614096301402</v>
      </c>
      <c r="Q932">
        <v>-7.8743911705377007E-2</v>
      </c>
    </row>
    <row r="933" spans="1:17" hidden="1" x14ac:dyDescent="0.3">
      <c r="A933" t="s">
        <v>2017</v>
      </c>
      <c r="B933" t="s">
        <v>2018</v>
      </c>
      <c r="C933" t="str">
        <f>IFERROR(VLOOKUP(Table1[[#This Row],[Ticker]],[1]!Table1[[Symbol]:[Industry]],2,FALSE),"-")</f>
        <v>-</v>
      </c>
      <c r="D933" t="s">
        <v>400</v>
      </c>
      <c r="E933">
        <v>3415.7717197500001</v>
      </c>
      <c r="F933">
        <v>4460.95</v>
      </c>
      <c r="G933">
        <v>23.454019584766701</v>
      </c>
      <c r="H933">
        <v>1.07075262398448</v>
      </c>
      <c r="I933">
        <v>-2.0855688798471199</v>
      </c>
      <c r="J933">
        <v>-4.8185235356781302</v>
      </c>
      <c r="K933">
        <v>4433.4253454249301</v>
      </c>
      <c r="L933">
        <v>4195.1624535024503</v>
      </c>
      <c r="M933">
        <v>46.532238291202603</v>
      </c>
      <c r="N933">
        <v>0.40098312976018502</v>
      </c>
      <c r="O933">
        <v>14.2581737073941</v>
      </c>
      <c r="P933">
        <v>53.084195535423099</v>
      </c>
      <c r="Q933">
        <v>7.1959488477308001E-2</v>
      </c>
    </row>
    <row r="934" spans="1:17" hidden="1" x14ac:dyDescent="0.3">
      <c r="A934" t="s">
        <v>2019</v>
      </c>
      <c r="B934" t="s">
        <v>2020</v>
      </c>
      <c r="C934" t="str">
        <f>IFERROR(VLOOKUP(Table1[[#This Row],[Ticker]],[1]!Table1[[Symbol]:[Industry]],2,FALSE),"-")</f>
        <v>-</v>
      </c>
      <c r="D934" t="s">
        <v>372</v>
      </c>
      <c r="E934">
        <v>3414.2169600000002</v>
      </c>
      <c r="F934">
        <v>13305.6</v>
      </c>
      <c r="G934">
        <v>-45.101356277034597</v>
      </c>
      <c r="H934">
        <v>26.534508612607599</v>
      </c>
      <c r="I934">
        <v>-10.2095907795351</v>
      </c>
      <c r="J934">
        <v>-8.6237481724871294</v>
      </c>
      <c r="K934">
        <v>12136.015720924501</v>
      </c>
      <c r="L934">
        <v>12185.1242510965</v>
      </c>
      <c r="M934">
        <v>49.577047141173701</v>
      </c>
      <c r="N934">
        <v>0.49461029020429698</v>
      </c>
      <c r="O934">
        <v>32.093629749879703</v>
      </c>
      <c r="P934">
        <v>46.2153846153846</v>
      </c>
      <c r="Q934">
        <v>-5.2694874342245998E-2</v>
      </c>
    </row>
    <row r="935" spans="1:17" hidden="1" x14ac:dyDescent="0.3">
      <c r="A935" t="s">
        <v>2021</v>
      </c>
      <c r="B935" t="s">
        <v>2022</v>
      </c>
      <c r="C935" t="str">
        <f>IFERROR(VLOOKUP(Table1[[#This Row],[Ticker]],[1]!Table1[[Symbol]:[Industry]],2,FALSE),"-")</f>
        <v>-</v>
      </c>
      <c r="D935" t="s">
        <v>54</v>
      </c>
      <c r="E935">
        <v>3407.3316107599999</v>
      </c>
      <c r="F935">
        <v>1370.6</v>
      </c>
      <c r="G935">
        <v>129.130334138065</v>
      </c>
      <c r="H935">
        <v>7.9803911782013497</v>
      </c>
      <c r="I935">
        <v>78.277695975167703</v>
      </c>
      <c r="J935">
        <v>-5.51705620372213</v>
      </c>
      <c r="K935">
        <v>1283.77309614653</v>
      </c>
      <c r="L935">
        <v>999.26959287712702</v>
      </c>
      <c r="M935">
        <v>40.6051199473631</v>
      </c>
      <c r="N935">
        <v>0.90617451606798904</v>
      </c>
      <c r="O935">
        <v>11.6299430906172</v>
      </c>
      <c r="P935">
        <v>177.683606280601</v>
      </c>
      <c r="Q935">
        <v>0.22763394509055901</v>
      </c>
    </row>
    <row r="936" spans="1:17" hidden="1" x14ac:dyDescent="0.3">
      <c r="A936" t="s">
        <v>2023</v>
      </c>
      <c r="B936" t="s">
        <v>2024</v>
      </c>
      <c r="C936" t="str">
        <f>IFERROR(VLOOKUP(Table1[[#This Row],[Ticker]],[1]!Table1[[Symbol]:[Industry]],2,FALSE),"-")</f>
        <v>-</v>
      </c>
      <c r="D936" t="s">
        <v>438</v>
      </c>
      <c r="E936">
        <v>3396.1245239999998</v>
      </c>
      <c r="F936">
        <v>192.84</v>
      </c>
      <c r="G936">
        <v>100.530279316509</v>
      </c>
      <c r="H936">
        <v>14.746418249449301</v>
      </c>
      <c r="I936">
        <v>59.801489583781802</v>
      </c>
      <c r="J936">
        <v>-1.50101398385341</v>
      </c>
      <c r="K936">
        <v>169.30850096257501</v>
      </c>
      <c r="L936">
        <v>138.99541446948999</v>
      </c>
      <c r="M936">
        <v>61.045137887785202</v>
      </c>
      <c r="N936">
        <v>0.80342465174238198</v>
      </c>
      <c r="O936">
        <v>3.4017838622692298</v>
      </c>
      <c r="P936">
        <v>151.09375</v>
      </c>
      <c r="Q936">
        <v>0.113077122864298</v>
      </c>
    </row>
    <row r="937" spans="1:17" hidden="1" x14ac:dyDescent="0.3">
      <c r="A937" t="s">
        <v>2025</v>
      </c>
      <c r="B937" t="s">
        <v>2026</v>
      </c>
      <c r="C937" t="str">
        <f>IFERROR(VLOOKUP(Table1[[#This Row],[Ticker]],[1]!Table1[[Symbol]:[Industry]],2,FALSE),"-")</f>
        <v>-</v>
      </c>
      <c r="D937" t="s">
        <v>135</v>
      </c>
      <c r="E937">
        <v>3382.42006575</v>
      </c>
      <c r="F937">
        <v>742.5</v>
      </c>
      <c r="G937">
        <v>92.944983461605503</v>
      </c>
      <c r="H937">
        <v>-4.6770500707098899</v>
      </c>
      <c r="I937">
        <v>18.5631425175639</v>
      </c>
      <c r="J937">
        <v>-4.6341279837011804</v>
      </c>
      <c r="K937">
        <v>721.55910259782399</v>
      </c>
      <c r="L937">
        <v>624.30838125976197</v>
      </c>
      <c r="M937">
        <v>55.440965998097397</v>
      </c>
      <c r="N937">
        <v>0.91238555683114897</v>
      </c>
      <c r="O937">
        <v>11.245791245791199</v>
      </c>
      <c r="P937">
        <v>140.29126213592201</v>
      </c>
      <c r="Q937">
        <v>0.17455247769124599</v>
      </c>
    </row>
    <row r="938" spans="1:17" x14ac:dyDescent="0.3">
      <c r="A938" t="s">
        <v>2027</v>
      </c>
      <c r="B938" t="s">
        <v>2028</v>
      </c>
      <c r="C938" t="str">
        <f>IFERROR(VLOOKUP(Table1[[#This Row],[Ticker]],[1]!Table1[[Symbol]:[Industry]],2,FALSE),"-")</f>
        <v>-</v>
      </c>
      <c r="D938" t="s">
        <v>417</v>
      </c>
      <c r="E938">
        <v>3379.8814963099999</v>
      </c>
      <c r="F938">
        <v>469.1</v>
      </c>
      <c r="G938">
        <v>-12.8666756338302</v>
      </c>
      <c r="H938">
        <v>-10.232099323802601</v>
      </c>
      <c r="I938">
        <v>3.6260745885158499</v>
      </c>
      <c r="J938">
        <v>-3.5673805393571998</v>
      </c>
      <c r="K938">
        <v>488.09182279028897</v>
      </c>
      <c r="L938">
        <v>456.76980608821998</v>
      </c>
      <c r="M938">
        <v>36.832388566845502</v>
      </c>
      <c r="N938">
        <v>0.41354035487933699</v>
      </c>
      <c r="O938">
        <v>18.247708377744601</v>
      </c>
      <c r="P938">
        <v>34.779485706076699</v>
      </c>
      <c r="Q938">
        <v>-9.2053512696987999E-2</v>
      </c>
    </row>
    <row r="939" spans="1:17" hidden="1" x14ac:dyDescent="0.3">
      <c r="A939" t="s">
        <v>2029</v>
      </c>
      <c r="B939" t="s">
        <v>2030</v>
      </c>
      <c r="C939" t="str">
        <f>IFERROR(VLOOKUP(Table1[[#This Row],[Ticker]],[1]!Table1[[Symbol]:[Industry]],2,FALSE),"-")</f>
        <v>-</v>
      </c>
      <c r="D939" t="s">
        <v>211</v>
      </c>
      <c r="E939">
        <v>3377.5688788500001</v>
      </c>
      <c r="F939">
        <v>244.85</v>
      </c>
      <c r="G939">
        <v>260.16324277813698</v>
      </c>
      <c r="H939">
        <v>-18.731586637157701</v>
      </c>
      <c r="I939">
        <v>159.22664667694201</v>
      </c>
      <c r="J939">
        <v>-3.5023318190402102</v>
      </c>
      <c r="K939">
        <v>238.82993759179101</v>
      </c>
      <c r="L939">
        <v>160.29688706297799</v>
      </c>
      <c r="M939">
        <v>35.026013677169999</v>
      </c>
      <c r="N939">
        <v>0.26242540959247401</v>
      </c>
      <c r="O939">
        <v>25.791300796405899</v>
      </c>
      <c r="P939">
        <v>344.37386569872899</v>
      </c>
      <c r="Q939">
        <v>0.154552046058751</v>
      </c>
    </row>
    <row r="940" spans="1:17" x14ac:dyDescent="0.3">
      <c r="A940" t="s">
        <v>2031</v>
      </c>
      <c r="B940" t="s">
        <v>2032</v>
      </c>
      <c r="C940" t="str">
        <f>IFERROR(VLOOKUP(Table1[[#This Row],[Ticker]],[1]!Table1[[Symbol]:[Industry]],2,FALSE),"-")</f>
        <v>-</v>
      </c>
      <c r="D940" t="s">
        <v>522</v>
      </c>
      <c r="E940">
        <v>3377.0500996000001</v>
      </c>
      <c r="F940">
        <v>464.6</v>
      </c>
      <c r="G940">
        <v>-8.7200557542272801</v>
      </c>
      <c r="H940">
        <v>-10.1460674120652</v>
      </c>
      <c r="I940">
        <v>28.236922487666799</v>
      </c>
      <c r="J940">
        <v>-6.0230290733876997</v>
      </c>
      <c r="K940">
        <v>431.49870959343599</v>
      </c>
      <c r="L940">
        <v>380.16259242555498</v>
      </c>
      <c r="M940">
        <v>56.812299307997598</v>
      </c>
      <c r="N940">
        <v>0.363136078264094</v>
      </c>
      <c r="O940">
        <v>8.6956521739130306</v>
      </c>
      <c r="P940">
        <v>57.464836468395198</v>
      </c>
      <c r="Q940">
        <v>5.3725805958320001E-3</v>
      </c>
    </row>
    <row r="941" spans="1:17" hidden="1" x14ac:dyDescent="0.3">
      <c r="A941" t="s">
        <v>2033</v>
      </c>
      <c r="B941" t="s">
        <v>2034</v>
      </c>
      <c r="C941" t="str">
        <f>IFERROR(VLOOKUP(Table1[[#This Row],[Ticker]],[1]!Table1[[Symbol]:[Industry]],2,FALSE),"-")</f>
        <v>-</v>
      </c>
      <c r="D941" t="s">
        <v>206</v>
      </c>
      <c r="E941">
        <v>3356.7128959000001</v>
      </c>
      <c r="F941">
        <v>2351</v>
      </c>
      <c r="G941">
        <v>81.878626516518196</v>
      </c>
      <c r="H941">
        <v>28.757782206846802</v>
      </c>
      <c r="I941">
        <v>107.469169826025</v>
      </c>
      <c r="J941">
        <v>3.2625442749209199</v>
      </c>
      <c r="K941">
        <v>1872.8683248074201</v>
      </c>
      <c r="L941">
        <v>1464.49441316922</v>
      </c>
      <c r="M941">
        <v>72.691583108374601</v>
      </c>
      <c r="N941">
        <v>0.98803230590031399</v>
      </c>
      <c r="O941">
        <v>4.5810293492130896</v>
      </c>
      <c r="P941">
        <v>130.46760121556699</v>
      </c>
      <c r="Q941">
        <v>0.150202905305481</v>
      </c>
    </row>
    <row r="942" spans="1:17" hidden="1" x14ac:dyDescent="0.3">
      <c r="A942" t="s">
        <v>2035</v>
      </c>
      <c r="B942" t="s">
        <v>2036</v>
      </c>
      <c r="C942" t="str">
        <f>IFERROR(VLOOKUP(Table1[[#This Row],[Ticker]],[1]!Table1[[Symbol]:[Industry]],2,FALSE),"-")</f>
        <v>-</v>
      </c>
      <c r="D942" t="s">
        <v>54</v>
      </c>
      <c r="E942">
        <v>3348.47307817</v>
      </c>
      <c r="F942">
        <v>778.1</v>
      </c>
      <c r="G942">
        <v>102.614396200578</v>
      </c>
      <c r="H942">
        <v>15.059913601042799</v>
      </c>
      <c r="I942">
        <v>114.090010863968</v>
      </c>
      <c r="J942">
        <v>-0.57051594108992298</v>
      </c>
      <c r="K942">
        <v>658.96346959553898</v>
      </c>
      <c r="L942">
        <v>507.53818827842201</v>
      </c>
      <c r="M942">
        <v>68.725780704429994</v>
      </c>
      <c r="N942">
        <v>0.45068301268483202</v>
      </c>
      <c r="O942">
        <v>4.6138028531037101</v>
      </c>
      <c r="P942">
        <v>195.23949387419901</v>
      </c>
      <c r="Q942">
        <v>-4.5551845183344E-2</v>
      </c>
    </row>
    <row r="943" spans="1:17" hidden="1" x14ac:dyDescent="0.3">
      <c r="A943" t="s">
        <v>2037</v>
      </c>
      <c r="B943" t="s">
        <v>2038</v>
      </c>
      <c r="C943" t="str">
        <f>IFERROR(VLOOKUP(Table1[[#This Row],[Ticker]],[1]!Table1[[Symbol]:[Industry]],2,FALSE),"-")</f>
        <v>-</v>
      </c>
      <c r="D943" t="s">
        <v>282</v>
      </c>
      <c r="E943">
        <v>3345.4005471199998</v>
      </c>
      <c r="F943">
        <v>323.3</v>
      </c>
      <c r="G943">
        <v>25.586382810539</v>
      </c>
      <c r="H943">
        <v>-13.325828112368701</v>
      </c>
      <c r="I943">
        <v>75.750333345243106</v>
      </c>
      <c r="J943">
        <v>-8.4823933357259307</v>
      </c>
      <c r="K943">
        <v>353.71694720020298</v>
      </c>
      <c r="L943">
        <v>289.47154981778601</v>
      </c>
      <c r="M943">
        <v>28.375962559382401</v>
      </c>
      <c r="N943">
        <v>0.44204566682985602</v>
      </c>
      <c r="O943">
        <v>41.818744200433002</v>
      </c>
      <c r="P943">
        <v>102.06249999999901</v>
      </c>
      <c r="Q943">
        <v>0.21548808233311001</v>
      </c>
    </row>
    <row r="944" spans="1:17" hidden="1" x14ac:dyDescent="0.3">
      <c r="A944" t="s">
        <v>2039</v>
      </c>
      <c r="B944" t="s">
        <v>2040</v>
      </c>
      <c r="C944" t="str">
        <f>IFERROR(VLOOKUP(Table1[[#This Row],[Ticker]],[1]!Table1[[Symbol]:[Industry]],2,FALSE),"-")</f>
        <v>-</v>
      </c>
      <c r="D944" t="s">
        <v>75</v>
      </c>
      <c r="E944">
        <v>3344.7115199999998</v>
      </c>
      <c r="F944">
        <v>1078.8</v>
      </c>
      <c r="G944">
        <v>85.771370200366306</v>
      </c>
      <c r="H944">
        <v>25.1843964184241</v>
      </c>
      <c r="I944">
        <v>133.35984727595201</v>
      </c>
      <c r="J944">
        <v>2.7085915546722799</v>
      </c>
      <c r="K944">
        <v>857.216186122115</v>
      </c>
      <c r="L944">
        <v>648.85654457483099</v>
      </c>
      <c r="M944">
        <v>83.877722865575194</v>
      </c>
      <c r="N944">
        <v>0.94382430247274696</v>
      </c>
      <c r="O944">
        <v>1.8446421950315299</v>
      </c>
      <c r="P944">
        <v>156.15576397957901</v>
      </c>
      <c r="Q944">
        <v>7.5434476037846004E-2</v>
      </c>
    </row>
    <row r="945" spans="1:17" hidden="1" x14ac:dyDescent="0.3">
      <c r="A945" t="s">
        <v>2041</v>
      </c>
      <c r="B945" t="s">
        <v>2042</v>
      </c>
      <c r="C945" t="str">
        <f>IFERROR(VLOOKUP(Table1[[#This Row],[Ticker]],[1]!Table1[[Symbol]:[Industry]],2,FALSE),"-")</f>
        <v>-</v>
      </c>
      <c r="D945" t="s">
        <v>338</v>
      </c>
      <c r="E945">
        <v>3318.5640688200001</v>
      </c>
      <c r="F945">
        <v>345.8</v>
      </c>
      <c r="G945">
        <v>40.230018634202203</v>
      </c>
      <c r="H945">
        <v>19.837904895263701</v>
      </c>
      <c r="I945">
        <v>106.89624501978</v>
      </c>
      <c r="J945">
        <v>16.981504473038299</v>
      </c>
      <c r="K945">
        <v>259.09058038945699</v>
      </c>
      <c r="M945">
        <v>90.929998149002699</v>
      </c>
      <c r="N945">
        <v>2.0256629905086698</v>
      </c>
      <c r="O945">
        <v>3.09427414690572</v>
      </c>
      <c r="P945">
        <v>129.61487383798101</v>
      </c>
    </row>
    <row r="946" spans="1:17" x14ac:dyDescent="0.3">
      <c r="A946" t="s">
        <v>2043</v>
      </c>
      <c r="B946" t="s">
        <v>2044</v>
      </c>
      <c r="C946" t="str">
        <f>IFERROR(VLOOKUP(Table1[[#This Row],[Ticker]],[1]!Table1[[Symbol]:[Industry]],2,FALSE),"-")</f>
        <v>-</v>
      </c>
      <c r="D946" t="s">
        <v>127</v>
      </c>
      <c r="E946">
        <v>3313.3935839999999</v>
      </c>
      <c r="F946">
        <v>575.20000000000005</v>
      </c>
      <c r="G946">
        <v>-16.851396764981999</v>
      </c>
      <c r="H946">
        <v>-6.6186431513620301</v>
      </c>
      <c r="I946">
        <v>-0.98315473241032603</v>
      </c>
      <c r="J946">
        <v>-1.71534797014614</v>
      </c>
      <c r="K946">
        <v>583.17326572079799</v>
      </c>
      <c r="L946">
        <v>566.19520120475295</v>
      </c>
      <c r="M946">
        <v>52.566147314399998</v>
      </c>
      <c r="N946">
        <v>0.49254732497363501</v>
      </c>
      <c r="O946">
        <v>20.297287899860901</v>
      </c>
      <c r="P946">
        <v>25.043478260869499</v>
      </c>
      <c r="Q946">
        <v>0.13070108228986299</v>
      </c>
    </row>
    <row r="947" spans="1:17" hidden="1" x14ac:dyDescent="0.3">
      <c r="A947" t="s">
        <v>2045</v>
      </c>
      <c r="B947" t="s">
        <v>2046</v>
      </c>
      <c r="C947" t="str">
        <f>IFERROR(VLOOKUP(Table1[[#This Row],[Ticker]],[1]!Table1[[Symbol]:[Industry]],2,FALSE),"-")</f>
        <v>-</v>
      </c>
      <c r="D947" t="s">
        <v>2047</v>
      </c>
      <c r="E947">
        <v>3310.4479083750002</v>
      </c>
      <c r="F947">
        <v>746.25</v>
      </c>
      <c r="G947">
        <v>96.753861484803096</v>
      </c>
      <c r="H947">
        <v>-8.7257029140550397</v>
      </c>
      <c r="I947">
        <v>145.066034173921</v>
      </c>
      <c r="J947">
        <v>-5.8278366985390297</v>
      </c>
      <c r="K947">
        <v>698.86951483282201</v>
      </c>
      <c r="M947">
        <v>36.325731066496203</v>
      </c>
      <c r="N947">
        <v>0.32886088866164498</v>
      </c>
      <c r="O947">
        <v>13.500837520937999</v>
      </c>
      <c r="P947">
        <v>191.73182173573099</v>
      </c>
    </row>
    <row r="948" spans="1:17" hidden="1" x14ac:dyDescent="0.3">
      <c r="A948" t="s">
        <v>2048</v>
      </c>
      <c r="B948" t="s">
        <v>2049</v>
      </c>
      <c r="C948" t="str">
        <f>IFERROR(VLOOKUP(Table1[[#This Row],[Ticker]],[1]!Table1[[Symbol]:[Industry]],2,FALSE),"-")</f>
        <v>-</v>
      </c>
      <c r="D948" t="s">
        <v>46</v>
      </c>
      <c r="E948">
        <v>3308.0180813000002</v>
      </c>
      <c r="F948">
        <v>391</v>
      </c>
      <c r="G948">
        <v>53.761026871174202</v>
      </c>
      <c r="H948">
        <v>12.2744034151156</v>
      </c>
      <c r="I948">
        <v>66.043442597919807</v>
      </c>
      <c r="J948">
        <v>4.1584873447731203</v>
      </c>
      <c r="K948">
        <v>350.31912871430501</v>
      </c>
      <c r="L948">
        <v>297.01407081319002</v>
      </c>
      <c r="M948">
        <v>61.989143788112798</v>
      </c>
      <c r="N948">
        <v>1.0089364235412599</v>
      </c>
      <c r="O948">
        <v>3.5549872122761998</v>
      </c>
      <c r="P948">
        <v>108.756006406833</v>
      </c>
      <c r="Q948">
        <v>8.3237638086476995E-2</v>
      </c>
    </row>
    <row r="949" spans="1:17" hidden="1" x14ac:dyDescent="0.3">
      <c r="A949" t="s">
        <v>2050</v>
      </c>
      <c r="B949" t="s">
        <v>2051</v>
      </c>
      <c r="C949" t="str">
        <f>IFERROR(VLOOKUP(Table1[[#This Row],[Ticker]],[1]!Table1[[Symbol]:[Industry]],2,FALSE),"-")</f>
        <v>-</v>
      </c>
      <c r="D949" t="s">
        <v>54</v>
      </c>
      <c r="E949">
        <v>3304.252959984</v>
      </c>
      <c r="F949">
        <v>151.52000000000001</v>
      </c>
      <c r="G949">
        <v>68.040704551388899</v>
      </c>
      <c r="H949">
        <v>9.0468985690603994</v>
      </c>
      <c r="I949">
        <v>37.627195563106397</v>
      </c>
      <c r="J949">
        <v>-1.1384303938221301</v>
      </c>
      <c r="K949">
        <v>138.196974622319</v>
      </c>
      <c r="L949">
        <v>112.8354134627</v>
      </c>
      <c r="M949">
        <v>56.892280851433199</v>
      </c>
      <c r="N949">
        <v>0.65569642412683904</v>
      </c>
      <c r="O949">
        <v>6.2565997888067404</v>
      </c>
      <c r="P949">
        <v>149.415637860082</v>
      </c>
      <c r="Q949">
        <v>6.3062137625909995E-2</v>
      </c>
    </row>
    <row r="950" spans="1:17" hidden="1" x14ac:dyDescent="0.3">
      <c r="A950" t="s">
        <v>2052</v>
      </c>
      <c r="B950" t="s">
        <v>2053</v>
      </c>
      <c r="C950" t="str">
        <f>IFERROR(VLOOKUP(Table1[[#This Row],[Ticker]],[1]!Table1[[Symbol]:[Industry]],2,FALSE),"-")</f>
        <v>-</v>
      </c>
      <c r="D950" t="s">
        <v>24</v>
      </c>
      <c r="E950">
        <v>3289.4613580599998</v>
      </c>
      <c r="F950">
        <v>395.3</v>
      </c>
      <c r="G950">
        <v>-9.7670267011493408</v>
      </c>
      <c r="H950">
        <v>9.7998204888980496</v>
      </c>
      <c r="I950">
        <v>24.7842753574289</v>
      </c>
      <c r="J950">
        <v>-15.439944149213501</v>
      </c>
      <c r="K950">
        <v>365.88387585033001</v>
      </c>
      <c r="L950">
        <v>318.05331374660801</v>
      </c>
      <c r="M950">
        <v>43.813250080028702</v>
      </c>
      <c r="N950">
        <v>0.75866147105677095</v>
      </c>
      <c r="O950">
        <v>18.138122944599001</v>
      </c>
      <c r="P950">
        <v>58.500400962309499</v>
      </c>
      <c r="Q950">
        <v>-3.8930874732109003E-2</v>
      </c>
    </row>
    <row r="951" spans="1:17" hidden="1" x14ac:dyDescent="0.3">
      <c r="A951" t="s">
        <v>2054</v>
      </c>
      <c r="B951" t="s">
        <v>2055</v>
      </c>
      <c r="C951" t="str">
        <f>IFERROR(VLOOKUP(Table1[[#This Row],[Ticker]],[1]!Table1[[Symbol]:[Industry]],2,FALSE),"-")</f>
        <v>-</v>
      </c>
      <c r="D951" t="s">
        <v>138</v>
      </c>
      <c r="E951">
        <v>3283.42265628</v>
      </c>
      <c r="F951">
        <v>107.13</v>
      </c>
      <c r="G951">
        <v>67.384826705085501</v>
      </c>
      <c r="H951">
        <v>-12.8525419972416</v>
      </c>
      <c r="I951">
        <v>-11.611394417253701</v>
      </c>
      <c r="J951">
        <v>-4.0044737906923</v>
      </c>
      <c r="K951">
        <v>107.34190593076799</v>
      </c>
      <c r="L951">
        <v>103.53607325170699</v>
      </c>
      <c r="M951">
        <v>63.758249060959898</v>
      </c>
      <c r="N951">
        <v>0.74755575690155096</v>
      </c>
      <c r="O951">
        <v>50.938112573508803</v>
      </c>
      <c r="P951">
        <v>102.132075471698</v>
      </c>
      <c r="Q951">
        <v>0.18959716303038299</v>
      </c>
    </row>
    <row r="952" spans="1:17" hidden="1" x14ac:dyDescent="0.3">
      <c r="A952" t="s">
        <v>2056</v>
      </c>
      <c r="B952" t="s">
        <v>2057</v>
      </c>
      <c r="C952" t="str">
        <f>IFERROR(VLOOKUP(Table1[[#This Row],[Ticker]],[1]!Table1[[Symbol]:[Industry]],2,FALSE),"-")</f>
        <v>-</v>
      </c>
      <c r="D952" t="s">
        <v>242</v>
      </c>
      <c r="E952">
        <v>3278.597362432</v>
      </c>
      <c r="F952">
        <v>2.56</v>
      </c>
      <c r="G952">
        <v>96.268386733389605</v>
      </c>
      <c r="H952">
        <v>-11.565444337775499</v>
      </c>
      <c r="I952">
        <v>35.319366275992998</v>
      </c>
      <c r="J952">
        <v>-0.85293129449918204</v>
      </c>
      <c r="K952">
        <v>2.66553761906138</v>
      </c>
      <c r="L952">
        <v>2.1435764827743</v>
      </c>
      <c r="M952">
        <v>45.524723833831999</v>
      </c>
      <c r="N952">
        <v>0.47373545888054502</v>
      </c>
      <c r="O952">
        <v>69.140625</v>
      </c>
      <c r="P952">
        <v>201.17647058823499</v>
      </c>
      <c r="Q952">
        <v>5.1014719011833999E-2</v>
      </c>
    </row>
    <row r="953" spans="1:17" hidden="1" x14ac:dyDescent="0.3">
      <c r="A953" t="s">
        <v>2058</v>
      </c>
      <c r="B953" t="s">
        <v>2059</v>
      </c>
      <c r="C953" t="str">
        <f>IFERROR(VLOOKUP(Table1[[#This Row],[Ticker]],[1]!Table1[[Symbol]:[Industry]],2,FALSE),"-")</f>
        <v>-</v>
      </c>
      <c r="D953" t="s">
        <v>118</v>
      </c>
      <c r="E953">
        <v>3235.4579179000002</v>
      </c>
      <c r="F953">
        <v>4501.3</v>
      </c>
      <c r="G953">
        <v>51.075295203951796</v>
      </c>
      <c r="H953">
        <v>3.2292829878291598</v>
      </c>
      <c r="I953">
        <v>25.170735992561301</v>
      </c>
      <c r="J953">
        <v>3.80337387996344</v>
      </c>
      <c r="K953">
        <v>4229.2675078905204</v>
      </c>
      <c r="L953">
        <v>3851.3453841907999</v>
      </c>
      <c r="M953">
        <v>73.753435947092498</v>
      </c>
      <c r="N953">
        <v>1.0373890388237701</v>
      </c>
      <c r="O953">
        <v>14.2558816341945</v>
      </c>
      <c r="P953">
        <v>111.01162572660699</v>
      </c>
      <c r="Q953">
        <v>0.14755013427286801</v>
      </c>
    </row>
    <row r="954" spans="1:17" x14ac:dyDescent="0.3">
      <c r="A954" t="s">
        <v>2060</v>
      </c>
      <c r="B954" t="s">
        <v>2061</v>
      </c>
      <c r="C954" t="str">
        <f>IFERROR(VLOOKUP(Table1[[#This Row],[Ticker]],[1]!Table1[[Symbol]:[Industry]],2,FALSE),"-")</f>
        <v>-</v>
      </c>
      <c r="D954" t="s">
        <v>372</v>
      </c>
      <c r="E954">
        <v>3221.7737431999999</v>
      </c>
      <c r="F954">
        <v>2287</v>
      </c>
      <c r="G954">
        <v>-10.8702493408785</v>
      </c>
      <c r="H954">
        <v>-10.668447475381999</v>
      </c>
      <c r="I954">
        <v>27.108021973595399</v>
      </c>
      <c r="J954">
        <v>-11.3091418438872</v>
      </c>
      <c r="K954">
        <v>2179.68172046873</v>
      </c>
      <c r="L954">
        <v>1972.12894714198</v>
      </c>
      <c r="M954">
        <v>42.812026937307301</v>
      </c>
      <c r="N954">
        <v>0.79058931452708303</v>
      </c>
      <c r="O954">
        <v>11.934849147354599</v>
      </c>
      <c r="P954">
        <v>49.379490529065897</v>
      </c>
      <c r="Q954">
        <v>-6.2352221174181002E-2</v>
      </c>
    </row>
    <row r="955" spans="1:17" x14ac:dyDescent="0.3">
      <c r="A955" t="s">
        <v>2062</v>
      </c>
      <c r="B955" t="s">
        <v>2063</v>
      </c>
      <c r="C955" t="str">
        <f>IFERROR(VLOOKUP(Table1[[#This Row],[Ticker]],[1]!Table1[[Symbol]:[Industry]],2,FALSE),"-")</f>
        <v>-</v>
      </c>
      <c r="D955" t="s">
        <v>65</v>
      </c>
      <c r="E955">
        <v>3208.2221911400002</v>
      </c>
      <c r="F955">
        <v>242.6</v>
      </c>
      <c r="G955">
        <v>23.737018640757899</v>
      </c>
      <c r="H955">
        <v>-12.3401721812271</v>
      </c>
      <c r="I955">
        <v>37.165940909616403</v>
      </c>
      <c r="J955">
        <v>-6.5577783905454297</v>
      </c>
      <c r="K955">
        <v>245.59889567263801</v>
      </c>
      <c r="L955">
        <v>211.48052179940899</v>
      </c>
      <c r="M955">
        <v>39.016237441960897</v>
      </c>
      <c r="N955">
        <v>0.33931061087420999</v>
      </c>
      <c r="O955">
        <v>21.0016488046166</v>
      </c>
      <c r="P955">
        <v>56.819650937297901</v>
      </c>
      <c r="Q955">
        <v>2.0410327499121E-2</v>
      </c>
    </row>
    <row r="956" spans="1:17" hidden="1" x14ac:dyDescent="0.3">
      <c r="A956" t="s">
        <v>2064</v>
      </c>
      <c r="B956" t="s">
        <v>2065</v>
      </c>
      <c r="C956" t="str">
        <f>IFERROR(VLOOKUP(Table1[[#This Row],[Ticker]],[1]!Table1[[Symbol]:[Industry]],2,FALSE),"-")</f>
        <v>-</v>
      </c>
      <c r="D956" t="s">
        <v>1396</v>
      </c>
      <c r="E956">
        <v>3181.04884128</v>
      </c>
      <c r="F956">
        <v>216.2</v>
      </c>
      <c r="K956">
        <v>198.53034696656701</v>
      </c>
      <c r="L956">
        <v>172.215069946667</v>
      </c>
      <c r="M956">
        <v>81.1750791682543</v>
      </c>
      <c r="N956">
        <v>1</v>
      </c>
      <c r="Q956">
        <v>0.14788253940821999</v>
      </c>
    </row>
    <row r="957" spans="1:17" hidden="1" x14ac:dyDescent="0.3">
      <c r="A957" t="s">
        <v>2066</v>
      </c>
      <c r="B957" t="s">
        <v>2067</v>
      </c>
      <c r="C957" t="str">
        <f>IFERROR(VLOOKUP(Table1[[#This Row],[Ticker]],[1]!Table1[[Symbol]:[Industry]],2,FALSE),"-")</f>
        <v>-</v>
      </c>
      <c r="D957" t="s">
        <v>75</v>
      </c>
      <c r="E957">
        <v>3178.9379632800001</v>
      </c>
      <c r="F957">
        <v>246.58</v>
      </c>
      <c r="G957">
        <v>81.831915648543699</v>
      </c>
      <c r="H957">
        <v>3.28063855389615</v>
      </c>
      <c r="I957">
        <v>40.6464012948693</v>
      </c>
      <c r="J957">
        <v>-6.0134656277543996</v>
      </c>
      <c r="K957">
        <v>235.60907890382001</v>
      </c>
      <c r="L957">
        <v>201.138161830435</v>
      </c>
      <c r="M957">
        <v>56.794929250410902</v>
      </c>
      <c r="N957">
        <v>0.87316070615580499</v>
      </c>
      <c r="O957">
        <v>14.2793413902181</v>
      </c>
      <c r="P957">
        <v>118.599290780141</v>
      </c>
      <c r="Q957">
        <v>4.7560366831793002E-2</v>
      </c>
    </row>
    <row r="958" spans="1:17" x14ac:dyDescent="0.3">
      <c r="A958" t="s">
        <v>2068</v>
      </c>
      <c r="B958" t="s">
        <v>2069</v>
      </c>
      <c r="C958" t="str">
        <f>IFERROR(VLOOKUP(Table1[[#This Row],[Ticker]],[1]!Table1[[Symbol]:[Industry]],2,FALSE),"-")</f>
        <v>-</v>
      </c>
      <c r="D958" t="s">
        <v>127</v>
      </c>
      <c r="E958">
        <v>3157.2931552499999</v>
      </c>
      <c r="F958">
        <v>1084.55</v>
      </c>
      <c r="G958">
        <v>-24.914142267704101</v>
      </c>
      <c r="H958">
        <v>0.72950081687416202</v>
      </c>
      <c r="I958">
        <v>-3.0082334731499798</v>
      </c>
      <c r="J958">
        <v>-5.2753950395866296</v>
      </c>
      <c r="K958">
        <v>1117.46932467025</v>
      </c>
      <c r="L958">
        <v>1123.3453880821701</v>
      </c>
      <c r="M958">
        <v>42.666181221104502</v>
      </c>
      <c r="N958">
        <v>0.57793022389043702</v>
      </c>
      <c r="O958">
        <v>25.305426213636999</v>
      </c>
      <c r="P958">
        <v>13.565445026178001</v>
      </c>
      <c r="Q958">
        <v>-1.4109659658445999E-2</v>
      </c>
    </row>
    <row r="959" spans="1:17" hidden="1" x14ac:dyDescent="0.3">
      <c r="A959" t="s">
        <v>2070</v>
      </c>
      <c r="B959" t="s">
        <v>2071</v>
      </c>
      <c r="C959" t="str">
        <f>IFERROR(VLOOKUP(Table1[[#This Row],[Ticker]],[1]!Table1[[Symbol]:[Industry]],2,FALSE),"-")</f>
        <v>-</v>
      </c>
      <c r="D959" t="s">
        <v>135</v>
      </c>
      <c r="E959">
        <v>3145.2039587999998</v>
      </c>
      <c r="F959">
        <v>614.20000000000005</v>
      </c>
      <c r="G959">
        <v>16.996913951694101</v>
      </c>
      <c r="H959">
        <v>-0.80339249490029196</v>
      </c>
      <c r="I959">
        <v>19.660832212103799</v>
      </c>
      <c r="J959">
        <v>-1.3977365833087201</v>
      </c>
      <c r="K959">
        <v>579.11382041254706</v>
      </c>
      <c r="L959">
        <v>498.57585127770301</v>
      </c>
      <c r="M959">
        <v>63.1923684287027</v>
      </c>
      <c r="N959">
        <v>0.68999245417329502</v>
      </c>
      <c r="O959">
        <v>5.4054054054053902</v>
      </c>
      <c r="P959">
        <v>81.877405981640507</v>
      </c>
      <c r="Q959">
        <v>0.18779696430041901</v>
      </c>
    </row>
    <row r="960" spans="1:17" hidden="1" x14ac:dyDescent="0.3">
      <c r="A960" t="s">
        <v>2072</v>
      </c>
      <c r="B960" t="s">
        <v>2073</v>
      </c>
      <c r="C960" t="str">
        <f>IFERROR(VLOOKUP(Table1[[#This Row],[Ticker]],[1]!Table1[[Symbol]:[Industry]],2,FALSE),"-")</f>
        <v>-</v>
      </c>
      <c r="D960" t="s">
        <v>54</v>
      </c>
      <c r="E960">
        <v>3137.2042317999999</v>
      </c>
      <c r="F960">
        <v>370.6</v>
      </c>
      <c r="G960">
        <v>174.59351162526701</v>
      </c>
      <c r="H960">
        <v>21.681622604943499</v>
      </c>
      <c r="I960">
        <v>110.29412550409</v>
      </c>
      <c r="J960">
        <v>5.8583772006967703</v>
      </c>
      <c r="K960">
        <v>303.55258228653003</v>
      </c>
      <c r="L960">
        <v>220.79452429766101</v>
      </c>
      <c r="M960">
        <v>73.092812539416798</v>
      </c>
      <c r="N960">
        <v>1.43475432627467</v>
      </c>
      <c r="O960">
        <v>5.6799784133836697</v>
      </c>
      <c r="P960">
        <v>231.336611533303</v>
      </c>
      <c r="Q960">
        <v>8.1104455893504998E-2</v>
      </c>
    </row>
    <row r="961" spans="1:17" x14ac:dyDescent="0.3">
      <c r="A961" t="s">
        <v>2074</v>
      </c>
      <c r="B961" t="s">
        <v>2075</v>
      </c>
      <c r="C961" t="str">
        <f>IFERROR(VLOOKUP(Table1[[#This Row],[Ticker]],[1]!Table1[[Symbol]:[Industry]],2,FALSE),"-")</f>
        <v>-</v>
      </c>
      <c r="D961" t="s">
        <v>187</v>
      </c>
      <c r="E961">
        <v>3127.1956128699999</v>
      </c>
      <c r="F961">
        <v>199.46</v>
      </c>
      <c r="G961">
        <v>1.43675706455976</v>
      </c>
      <c r="H961">
        <v>-2.3839134981310899</v>
      </c>
      <c r="I961">
        <v>-15.1383469297711</v>
      </c>
      <c r="J961">
        <v>-4.5690228782271403</v>
      </c>
      <c r="K961">
        <v>190.11699239028599</v>
      </c>
      <c r="L961">
        <v>186.27001227644399</v>
      </c>
      <c r="M961">
        <v>51.178569310208701</v>
      </c>
      <c r="N961">
        <v>0.84646384661746699</v>
      </c>
      <c r="O961">
        <v>41.883084327684699</v>
      </c>
      <c r="P961">
        <v>49.969924812030001</v>
      </c>
      <c r="Q961">
        <v>-6.7901168205729999E-3</v>
      </c>
    </row>
    <row r="962" spans="1:17" hidden="1" x14ac:dyDescent="0.3">
      <c r="A962" t="s">
        <v>2076</v>
      </c>
      <c r="B962" t="s">
        <v>2077</v>
      </c>
      <c r="C962" t="str">
        <f>IFERROR(VLOOKUP(Table1[[#This Row],[Ticker]],[1]!Table1[[Symbol]:[Industry]],2,FALSE),"-")</f>
        <v>-</v>
      </c>
      <c r="D962" t="s">
        <v>21</v>
      </c>
      <c r="E962">
        <v>3118.2178527000001</v>
      </c>
      <c r="F962">
        <v>786.75</v>
      </c>
      <c r="G962">
        <v>99.283436421049402</v>
      </c>
      <c r="H962">
        <v>8.9817306314702794</v>
      </c>
      <c r="I962">
        <v>34.317593573376399</v>
      </c>
      <c r="J962">
        <v>-4.9079315808844299</v>
      </c>
      <c r="K962">
        <v>719.42497269798798</v>
      </c>
      <c r="L962">
        <v>588.76452211824596</v>
      </c>
      <c r="M962">
        <v>50.472756274962002</v>
      </c>
      <c r="N962">
        <v>0.84910813485202297</v>
      </c>
      <c r="O962">
        <v>8.7829679059421704</v>
      </c>
      <c r="P962">
        <v>163.52369787305301</v>
      </c>
      <c r="Q962">
        <v>0.143919505588159</v>
      </c>
    </row>
    <row r="963" spans="1:17" x14ac:dyDescent="0.3">
      <c r="A963" t="s">
        <v>2078</v>
      </c>
      <c r="B963" t="s">
        <v>2079</v>
      </c>
      <c r="C963" t="str">
        <f>IFERROR(VLOOKUP(Table1[[#This Row],[Ticker]],[1]!Table1[[Symbol]:[Industry]],2,FALSE),"-")</f>
        <v>-</v>
      </c>
      <c r="D963" t="s">
        <v>51</v>
      </c>
      <c r="E963">
        <v>3108.1053504000001</v>
      </c>
      <c r="F963">
        <v>308.8</v>
      </c>
      <c r="G963">
        <v>-74.549952524654202</v>
      </c>
      <c r="H963">
        <v>-4.7666065928338801</v>
      </c>
      <c r="I963">
        <v>-47.070989159467302</v>
      </c>
      <c r="J963">
        <v>-4.2544495623276202</v>
      </c>
      <c r="K963">
        <v>356.27215863510401</v>
      </c>
      <c r="L963">
        <v>450.306522476022</v>
      </c>
      <c r="M963">
        <v>43.300186120390997</v>
      </c>
      <c r="N963">
        <v>0.50579005016723799</v>
      </c>
      <c r="O963">
        <v>118.53950777202</v>
      </c>
      <c r="P963">
        <v>9.8150782361308799</v>
      </c>
    </row>
    <row r="964" spans="1:17" x14ac:dyDescent="0.3">
      <c r="A964" t="s">
        <v>2080</v>
      </c>
      <c r="B964" t="s">
        <v>2081</v>
      </c>
      <c r="C964" t="str">
        <f>IFERROR(VLOOKUP(Table1[[#This Row],[Ticker]],[1]!Table1[[Symbol]:[Industry]],2,FALSE),"-")</f>
        <v>-</v>
      </c>
      <c r="D964" t="s">
        <v>261</v>
      </c>
      <c r="E964">
        <v>3088.9232619999998</v>
      </c>
      <c r="F964">
        <v>318.7</v>
      </c>
      <c r="G964">
        <v>-7.8644724875574896</v>
      </c>
      <c r="H964">
        <v>-3.62435036863114</v>
      </c>
      <c r="I964">
        <v>7.9716568906147298</v>
      </c>
      <c r="J964">
        <v>-6.2487468941587103</v>
      </c>
      <c r="K964">
        <v>321.50152395466398</v>
      </c>
      <c r="L964">
        <v>307.48656181612898</v>
      </c>
      <c r="M964">
        <v>47.362877303333399</v>
      </c>
      <c r="N964">
        <v>0.80194717445819697</v>
      </c>
      <c r="O964">
        <v>25.996234703482902</v>
      </c>
      <c r="P964">
        <v>30.0020395676116</v>
      </c>
      <c r="Q964">
        <v>8.5410425589280997E-2</v>
      </c>
    </row>
    <row r="965" spans="1:17" hidden="1" x14ac:dyDescent="0.3">
      <c r="A965" t="s">
        <v>2082</v>
      </c>
      <c r="B965" t="s">
        <v>2083</v>
      </c>
      <c r="C965" t="str">
        <f>IFERROR(VLOOKUP(Table1[[#This Row],[Ticker]],[1]!Table1[[Symbol]:[Industry]],2,FALSE),"-")</f>
        <v>-</v>
      </c>
      <c r="D965" t="s">
        <v>543</v>
      </c>
      <c r="E965">
        <v>3081.76</v>
      </c>
      <c r="F965">
        <v>175.1</v>
      </c>
      <c r="G965">
        <v>230.27883568406699</v>
      </c>
      <c r="H965">
        <v>4.8402709607369596</v>
      </c>
      <c r="I965">
        <v>168.984377735122</v>
      </c>
      <c r="J965">
        <v>-0.74609070867818295</v>
      </c>
      <c r="K965">
        <v>153.894717370477</v>
      </c>
      <c r="L965">
        <v>116.670498576132</v>
      </c>
      <c r="M965">
        <v>59.761239152789003</v>
      </c>
      <c r="N965">
        <v>1.10129400745496</v>
      </c>
      <c r="O965">
        <v>6.5105653912050201</v>
      </c>
      <c r="P965">
        <v>276.55913978494601</v>
      </c>
      <c r="Q965">
        <v>6.0491369144416003E-2</v>
      </c>
    </row>
    <row r="966" spans="1:17" hidden="1" x14ac:dyDescent="0.3">
      <c r="A966" t="s">
        <v>2084</v>
      </c>
      <c r="B966" t="s">
        <v>2085</v>
      </c>
      <c r="C966" t="str">
        <f>IFERROR(VLOOKUP(Table1[[#This Row],[Ticker]],[1]!Table1[[Symbol]:[Industry]],2,FALSE),"-")</f>
        <v>-</v>
      </c>
      <c r="D966" t="s">
        <v>372</v>
      </c>
      <c r="E966">
        <v>3070.138162275</v>
      </c>
      <c r="F966">
        <v>279.45</v>
      </c>
      <c r="G966">
        <v>-5.4186299919127698</v>
      </c>
      <c r="H966">
        <v>23.335570045966499</v>
      </c>
      <c r="I966">
        <v>37.352649277888403</v>
      </c>
      <c r="J966">
        <v>5.6329357796031596</v>
      </c>
      <c r="K966">
        <v>245.93505670242499</v>
      </c>
      <c r="L966">
        <v>222.57055743026899</v>
      </c>
      <c r="M966">
        <v>63.116044697451102</v>
      </c>
      <c r="N966">
        <v>1.81159582927451</v>
      </c>
      <c r="O966">
        <v>7.9262837716944201</v>
      </c>
      <c r="P966">
        <v>56.1173184357541</v>
      </c>
      <c r="Q966">
        <v>3.2736301525325001E-2</v>
      </c>
    </row>
    <row r="967" spans="1:17" x14ac:dyDescent="0.3">
      <c r="A967" t="s">
        <v>2086</v>
      </c>
      <c r="B967" t="s">
        <v>2087</v>
      </c>
      <c r="C967" t="str">
        <f>IFERROR(VLOOKUP(Table1[[#This Row],[Ticker]],[1]!Table1[[Symbol]:[Industry]],2,FALSE),"-")</f>
        <v>-</v>
      </c>
      <c r="D967" t="s">
        <v>75</v>
      </c>
      <c r="E967">
        <v>3059.2101609400002</v>
      </c>
      <c r="F967">
        <v>234.05</v>
      </c>
      <c r="G967">
        <v>-24.335514846001502</v>
      </c>
      <c r="H967">
        <v>-1.92342784935343</v>
      </c>
      <c r="I967">
        <v>-4.9199769860642597</v>
      </c>
      <c r="J967">
        <v>-2.3087915238262502</v>
      </c>
      <c r="K967">
        <v>233.72126644667401</v>
      </c>
      <c r="L967">
        <v>235.31078164306001</v>
      </c>
      <c r="M967">
        <v>60.447502491944903</v>
      </c>
      <c r="N967">
        <v>0.31877580271030598</v>
      </c>
      <c r="O967">
        <v>30.314035462507999</v>
      </c>
      <c r="P967">
        <v>20.644329896907202</v>
      </c>
      <c r="Q967">
        <v>-6.0960229424521999E-2</v>
      </c>
    </row>
    <row r="968" spans="1:17" hidden="1" x14ac:dyDescent="0.3">
      <c r="A968" t="s">
        <v>2088</v>
      </c>
      <c r="B968" t="s">
        <v>2089</v>
      </c>
      <c r="C968" t="str">
        <f>IFERROR(VLOOKUP(Table1[[#This Row],[Ticker]],[1]!Table1[[Symbol]:[Industry]],2,FALSE),"-")</f>
        <v>-</v>
      </c>
      <c r="D968" t="s">
        <v>282</v>
      </c>
      <c r="E968">
        <v>3059.0119955</v>
      </c>
      <c r="F968">
        <v>569</v>
      </c>
      <c r="G968">
        <v>142.71586660608801</v>
      </c>
      <c r="H968">
        <v>-7.8542067219823597</v>
      </c>
      <c r="I968">
        <v>97.203125007267403</v>
      </c>
      <c r="J968">
        <v>-3.3114531647857599</v>
      </c>
      <c r="K968">
        <v>598.44298272099797</v>
      </c>
      <c r="L968">
        <v>481.19158099514999</v>
      </c>
      <c r="M968">
        <v>48.114418868755003</v>
      </c>
      <c r="N968">
        <v>0.41326743604058702</v>
      </c>
      <c r="O968">
        <v>59.718804920913797</v>
      </c>
      <c r="P968">
        <v>193.298969072164</v>
      </c>
      <c r="Q968">
        <v>0.188962276822358</v>
      </c>
    </row>
    <row r="969" spans="1:17" hidden="1" x14ac:dyDescent="0.3">
      <c r="A969" t="s">
        <v>2090</v>
      </c>
      <c r="B969" t="s">
        <v>2091</v>
      </c>
      <c r="C969" t="str">
        <f>IFERROR(VLOOKUP(Table1[[#This Row],[Ticker]],[1]!Table1[[Symbol]:[Industry]],2,FALSE),"-")</f>
        <v>-</v>
      </c>
      <c r="D969" t="s">
        <v>206</v>
      </c>
      <c r="E969">
        <v>3053.8193745599901</v>
      </c>
      <c r="F969">
        <v>983.9</v>
      </c>
      <c r="G969">
        <v>17.7575235358144</v>
      </c>
      <c r="H969">
        <v>-11.8903783028085</v>
      </c>
      <c r="I969">
        <v>47.668946664578002</v>
      </c>
      <c r="J969">
        <v>-4.9293365462515997</v>
      </c>
      <c r="K969">
        <v>921.51560114731296</v>
      </c>
      <c r="L969">
        <v>759.44464753540296</v>
      </c>
      <c r="M969">
        <v>56.201275996647702</v>
      </c>
      <c r="N969">
        <v>0.53811390147973304</v>
      </c>
      <c r="O969">
        <v>15.631669885150901</v>
      </c>
      <c r="P969">
        <v>78.226609908522704</v>
      </c>
      <c r="Q969">
        <v>8.1575715757218004E-2</v>
      </c>
    </row>
    <row r="970" spans="1:17" x14ac:dyDescent="0.3">
      <c r="A970" t="s">
        <v>2092</v>
      </c>
      <c r="B970" t="s">
        <v>2093</v>
      </c>
      <c r="C970" t="str">
        <f>IFERROR(VLOOKUP(Table1[[#This Row],[Ticker]],[1]!Table1[[Symbol]:[Industry]],2,FALSE),"-")</f>
        <v>-</v>
      </c>
      <c r="D970" t="s">
        <v>135</v>
      </c>
      <c r="E970">
        <v>3048.1568229449999</v>
      </c>
      <c r="F970">
        <v>401.05</v>
      </c>
      <c r="G970">
        <v>-38.563990249491098</v>
      </c>
      <c r="H970">
        <v>4.9481381858076299</v>
      </c>
      <c r="I970">
        <v>-18.8046477312935</v>
      </c>
      <c r="J970">
        <v>-6.7627116672629102</v>
      </c>
      <c r="K970">
        <v>413.947593430327</v>
      </c>
      <c r="L970">
        <v>442.52680824973697</v>
      </c>
      <c r="M970">
        <v>37.120816561271702</v>
      </c>
      <c r="N970">
        <v>0.67380835422797902</v>
      </c>
      <c r="O970">
        <v>45.867098865478098</v>
      </c>
      <c r="P970">
        <v>16.2463768115942</v>
      </c>
      <c r="Q970">
        <v>1.9660912082147E-2</v>
      </c>
    </row>
    <row r="971" spans="1:17" x14ac:dyDescent="0.3">
      <c r="A971" t="s">
        <v>2094</v>
      </c>
      <c r="B971" t="s">
        <v>2095</v>
      </c>
      <c r="C971" t="str">
        <f>IFERROR(VLOOKUP(Table1[[#This Row],[Ticker]],[1]!Table1[[Symbol]:[Industry]],2,FALSE),"-")</f>
        <v>-</v>
      </c>
      <c r="D971" t="s">
        <v>543</v>
      </c>
      <c r="E971">
        <v>3033.5555925540002</v>
      </c>
      <c r="F971">
        <v>52.89</v>
      </c>
      <c r="G971">
        <v>-2.3309302552437998</v>
      </c>
      <c r="H971">
        <v>-5.7288974418288197</v>
      </c>
      <c r="I971">
        <v>39.606680030191598</v>
      </c>
      <c r="J971">
        <v>-8.8674665140503102</v>
      </c>
      <c r="K971">
        <v>53.9517064516006</v>
      </c>
      <c r="L971">
        <v>48.253624093401903</v>
      </c>
      <c r="M971">
        <v>39.5717453957161</v>
      </c>
      <c r="N971">
        <v>0.44316794093313899</v>
      </c>
      <c r="O971">
        <v>19.1151446398184</v>
      </c>
      <c r="P971">
        <v>59.067669172932298</v>
      </c>
      <c r="Q971">
        <v>-5.4453027875006998E-2</v>
      </c>
    </row>
    <row r="972" spans="1:17" hidden="1" x14ac:dyDescent="0.3">
      <c r="A972" t="s">
        <v>2096</v>
      </c>
      <c r="B972" t="s">
        <v>2097</v>
      </c>
      <c r="C972" t="str">
        <f>IFERROR(VLOOKUP(Table1[[#This Row],[Ticker]],[1]!Table1[[Symbol]:[Industry]],2,FALSE),"-")</f>
        <v>-</v>
      </c>
      <c r="D972" t="s">
        <v>279</v>
      </c>
      <c r="E972">
        <v>3032.6281976250002</v>
      </c>
      <c r="F972">
        <v>282.75</v>
      </c>
      <c r="G972">
        <v>-4.6227023755212304</v>
      </c>
      <c r="H972">
        <v>1.9435224410438601</v>
      </c>
      <c r="I972">
        <v>15.724876638581399</v>
      </c>
      <c r="J972">
        <v>-2.2221476335668</v>
      </c>
      <c r="K972">
        <v>275.68187652716898</v>
      </c>
      <c r="L972">
        <v>267.67901585144699</v>
      </c>
      <c r="M972">
        <v>62.0304018518897</v>
      </c>
      <c r="N972">
        <v>0.55063198802463598</v>
      </c>
      <c r="O972">
        <v>20.070733863837301</v>
      </c>
      <c r="P972">
        <v>34.418825766579502</v>
      </c>
      <c r="Q972">
        <v>3.5259186981753003E-2</v>
      </c>
    </row>
    <row r="973" spans="1:17" hidden="1" x14ac:dyDescent="0.3">
      <c r="A973" t="s">
        <v>2098</v>
      </c>
      <c r="B973" t="s">
        <v>2099</v>
      </c>
      <c r="C973" t="str">
        <f>IFERROR(VLOOKUP(Table1[[#This Row],[Ticker]],[1]!Table1[[Symbol]:[Industry]],2,FALSE),"-")</f>
        <v>-</v>
      </c>
      <c r="D973" t="s">
        <v>1396</v>
      </c>
      <c r="E973">
        <v>3023.4698031299999</v>
      </c>
      <c r="F973">
        <v>3330.3</v>
      </c>
      <c r="G973">
        <v>38.967940857846301</v>
      </c>
      <c r="H973">
        <v>3.6095153521907299</v>
      </c>
      <c r="I973">
        <v>30.8994947459203</v>
      </c>
      <c r="J973">
        <v>-4.514000872545</v>
      </c>
      <c r="K973">
        <v>3022.8225350293501</v>
      </c>
      <c r="L973">
        <v>2469.1888610342899</v>
      </c>
      <c r="M973">
        <v>49.991475925006299</v>
      </c>
      <c r="N973">
        <v>0.42793818180638798</v>
      </c>
      <c r="O973">
        <v>5.8463201513377001</v>
      </c>
      <c r="P973">
        <v>72.908283793255606</v>
      </c>
      <c r="Q973">
        <v>0.18820634644779799</v>
      </c>
    </row>
    <row r="974" spans="1:17" x14ac:dyDescent="0.3">
      <c r="A974" t="s">
        <v>2100</v>
      </c>
      <c r="B974" t="s">
        <v>2101</v>
      </c>
      <c r="C974" t="str">
        <f>IFERROR(VLOOKUP(Table1[[#This Row],[Ticker]],[1]!Table1[[Symbol]:[Industry]],2,FALSE),"-")</f>
        <v>-</v>
      </c>
      <c r="D974" t="s">
        <v>449</v>
      </c>
      <c r="E974">
        <v>3016.0841883540002</v>
      </c>
      <c r="F974">
        <v>90.78</v>
      </c>
      <c r="G974">
        <v>-19.728447497762499</v>
      </c>
      <c r="H974">
        <v>1.4474377191333301</v>
      </c>
      <c r="I974">
        <v>-8.6570075971028899</v>
      </c>
      <c r="J974">
        <v>-3.7867334251567</v>
      </c>
      <c r="K974">
        <v>86.220374921603494</v>
      </c>
      <c r="L974">
        <v>86.106427529106995</v>
      </c>
      <c r="M974">
        <v>69.068503042755793</v>
      </c>
      <c r="N974">
        <v>0.76056582666076</v>
      </c>
      <c r="O974">
        <v>32.187706543291398</v>
      </c>
      <c r="P974">
        <v>45.131894484412399</v>
      </c>
      <c r="Q974">
        <v>3.420302794415E-3</v>
      </c>
    </row>
    <row r="975" spans="1:17" hidden="1" x14ac:dyDescent="0.3">
      <c r="A975" t="s">
        <v>2102</v>
      </c>
      <c r="B975" t="s">
        <v>2103</v>
      </c>
      <c r="C975" t="str">
        <f>IFERROR(VLOOKUP(Table1[[#This Row],[Ticker]],[1]!Table1[[Symbol]:[Industry]],2,FALSE),"-")</f>
        <v>-</v>
      </c>
      <c r="D975" t="s">
        <v>108</v>
      </c>
      <c r="E975">
        <v>3014.3519307000001</v>
      </c>
      <c r="F975">
        <v>800.25</v>
      </c>
      <c r="G975">
        <v>-10.1684282481012</v>
      </c>
      <c r="H975">
        <v>-3.79362466091386</v>
      </c>
      <c r="I975">
        <v>-0.87390082428571603</v>
      </c>
      <c r="J975">
        <v>0.34875813811513601</v>
      </c>
      <c r="K975">
        <v>799.49465974308202</v>
      </c>
      <c r="L975">
        <v>761.60263691186799</v>
      </c>
      <c r="M975">
        <v>68.702442842490996</v>
      </c>
      <c r="N975">
        <v>0.63962013613904201</v>
      </c>
      <c r="O975">
        <v>26.960324898469199</v>
      </c>
      <c r="P975">
        <v>48.980731639206901</v>
      </c>
      <c r="Q975">
        <v>5.6655756336821003E-2</v>
      </c>
    </row>
    <row r="976" spans="1:17" hidden="1" x14ac:dyDescent="0.3">
      <c r="A976" t="s">
        <v>2104</v>
      </c>
      <c r="B976" t="s">
        <v>2105</v>
      </c>
      <c r="C976" t="str">
        <f>IFERROR(VLOOKUP(Table1[[#This Row],[Ticker]],[1]!Table1[[Symbol]:[Industry]],2,FALSE),"-")</f>
        <v>-</v>
      </c>
      <c r="D976" t="s">
        <v>261</v>
      </c>
      <c r="E976">
        <v>3009.05</v>
      </c>
      <c r="F976">
        <v>15045.25</v>
      </c>
      <c r="G976">
        <v>-22.4154761662552</v>
      </c>
      <c r="H976">
        <v>-4.5508567388480401</v>
      </c>
      <c r="I976">
        <v>19.579636200502001</v>
      </c>
      <c r="J976">
        <v>2.7914988913682501</v>
      </c>
      <c r="K976">
        <v>14860.6666715913</v>
      </c>
      <c r="L976">
        <v>13889.3136861682</v>
      </c>
      <c r="M976">
        <v>60.139478416546702</v>
      </c>
      <c r="N976">
        <v>0.74439260847027799</v>
      </c>
      <c r="O976">
        <v>12.9928050381349</v>
      </c>
      <c r="P976">
        <v>44.6519565426401</v>
      </c>
      <c r="Q976">
        <v>0.13952952473798599</v>
      </c>
    </row>
    <row r="977" spans="1:17" x14ac:dyDescent="0.3">
      <c r="A977" t="s">
        <v>2106</v>
      </c>
      <c r="B977" t="s">
        <v>2107</v>
      </c>
      <c r="C977" t="str">
        <f>IFERROR(VLOOKUP(Table1[[#This Row],[Ticker]],[1]!Table1[[Symbol]:[Industry]],2,FALSE),"-")</f>
        <v>-</v>
      </c>
      <c r="D977" t="s">
        <v>553</v>
      </c>
      <c r="E977">
        <v>3002.0349987999998</v>
      </c>
      <c r="F977">
        <v>1004</v>
      </c>
      <c r="G977">
        <v>-4.3327745889750302</v>
      </c>
      <c r="H977">
        <v>-1.3975513611869701</v>
      </c>
      <c r="I977">
        <v>-23.642129342103601</v>
      </c>
      <c r="J977">
        <v>1.0301055365709999</v>
      </c>
      <c r="K977">
        <v>1005.54195777821</v>
      </c>
      <c r="L977">
        <v>1005.77207547408</v>
      </c>
      <c r="M977">
        <v>60.238058927002299</v>
      </c>
      <c r="N977">
        <v>0.76550851832075195</v>
      </c>
      <c r="O977">
        <v>25.891434262948199</v>
      </c>
      <c r="P977">
        <v>23.950617283950599</v>
      </c>
      <c r="Q977">
        <v>2.0743257822603001E-2</v>
      </c>
    </row>
    <row r="978" spans="1:17" hidden="1" x14ac:dyDescent="0.3">
      <c r="A978" t="s">
        <v>2108</v>
      </c>
      <c r="B978" t="s">
        <v>2109</v>
      </c>
      <c r="C978" t="str">
        <f>IFERROR(VLOOKUP(Table1[[#This Row],[Ticker]],[1]!Table1[[Symbol]:[Industry]],2,FALSE),"-")</f>
        <v>-</v>
      </c>
      <c r="D978" t="s">
        <v>2110</v>
      </c>
      <c r="E978">
        <v>3001.1455510400001</v>
      </c>
      <c r="F978">
        <v>260.2</v>
      </c>
      <c r="G978">
        <v>10.607059502268299</v>
      </c>
      <c r="H978">
        <v>-11.982919838863101</v>
      </c>
      <c r="I978">
        <v>27.934212985177499</v>
      </c>
      <c r="J978">
        <v>-3.77116636588481</v>
      </c>
      <c r="K978">
        <v>272.55540888667502</v>
      </c>
      <c r="M978">
        <v>40.700889415352698</v>
      </c>
      <c r="N978">
        <v>0.34258893569646298</v>
      </c>
      <c r="O978">
        <v>26.8255188316679</v>
      </c>
      <c r="P978">
        <v>140.36951501154701</v>
      </c>
    </row>
    <row r="979" spans="1:17" hidden="1" x14ac:dyDescent="0.3">
      <c r="A979" t="s">
        <v>2111</v>
      </c>
      <c r="B979" t="s">
        <v>2112</v>
      </c>
      <c r="C979" t="str">
        <f>IFERROR(VLOOKUP(Table1[[#This Row],[Ticker]],[1]!Table1[[Symbol]:[Industry]],2,FALSE),"-")</f>
        <v>-</v>
      </c>
      <c r="D979" t="s">
        <v>46</v>
      </c>
      <c r="E979">
        <v>2999.3621641250002</v>
      </c>
      <c r="F979">
        <v>2766.25</v>
      </c>
      <c r="G979">
        <v>37.106173990607402</v>
      </c>
      <c r="H979">
        <v>-11.4362028413423</v>
      </c>
      <c r="I979">
        <v>15.374844970729599</v>
      </c>
      <c r="J979">
        <v>-1.19342716587225</v>
      </c>
      <c r="K979">
        <v>2838.5761513284001</v>
      </c>
      <c r="L979">
        <v>2578.4597967617201</v>
      </c>
      <c r="M979">
        <v>60.280916084523803</v>
      </c>
      <c r="N979">
        <v>0.477945454314047</v>
      </c>
      <c r="O979">
        <v>34.040668775417899</v>
      </c>
      <c r="P979">
        <v>76.026089723194403</v>
      </c>
      <c r="Q979">
        <v>0.107527583528901</v>
      </c>
    </row>
    <row r="980" spans="1:17" hidden="1" x14ac:dyDescent="0.3">
      <c r="A980" t="s">
        <v>2113</v>
      </c>
      <c r="B980" t="s">
        <v>2114</v>
      </c>
      <c r="C980" t="str">
        <f>IFERROR(VLOOKUP(Table1[[#This Row],[Ticker]],[1]!Table1[[Symbol]:[Industry]],2,FALSE),"-")</f>
        <v>-</v>
      </c>
      <c r="D980" t="s">
        <v>206</v>
      </c>
      <c r="E980">
        <v>2999.1981183749999</v>
      </c>
      <c r="F980">
        <v>1984.65</v>
      </c>
      <c r="G980">
        <v>-36.151492486528603</v>
      </c>
      <c r="H980">
        <v>-2.3852344116151198</v>
      </c>
      <c r="I980">
        <v>-4.4286244005490003</v>
      </c>
      <c r="J980">
        <v>-3.0249245321254201</v>
      </c>
      <c r="K980">
        <v>1994.34564609376</v>
      </c>
      <c r="L980">
        <v>2024.0857721566199</v>
      </c>
      <c r="M980">
        <v>47.578737371919203</v>
      </c>
      <c r="N980">
        <v>0.35176865756658199</v>
      </c>
      <c r="O980">
        <v>23.9513264303529</v>
      </c>
      <c r="P980">
        <v>13.9195821255345</v>
      </c>
      <c r="Q980">
        <v>4.3031866866805997E-2</v>
      </c>
    </row>
    <row r="981" spans="1:17" hidden="1" x14ac:dyDescent="0.3">
      <c r="A981" t="s">
        <v>2115</v>
      </c>
      <c r="B981" t="s">
        <v>2116</v>
      </c>
      <c r="C981" t="str">
        <f>IFERROR(VLOOKUP(Table1[[#This Row],[Ticker]],[1]!Table1[[Symbol]:[Industry]],2,FALSE),"-")</f>
        <v>-</v>
      </c>
      <c r="D981" t="s">
        <v>127</v>
      </c>
      <c r="E981">
        <v>2999.04297</v>
      </c>
      <c r="F981">
        <v>590.70000000000005</v>
      </c>
      <c r="G981">
        <v>-48.452650690936103</v>
      </c>
      <c r="H981">
        <v>-6.5744872372909002</v>
      </c>
      <c r="I981">
        <v>-16.547384936901199</v>
      </c>
      <c r="J981">
        <v>-4.5495797776447198</v>
      </c>
      <c r="K981">
        <v>591.87297749198501</v>
      </c>
      <c r="L981">
        <v>633.15748505546503</v>
      </c>
      <c r="M981">
        <v>47.124680485384303</v>
      </c>
      <c r="N981">
        <v>0.50314014108058203</v>
      </c>
      <c r="O981">
        <v>45.4206873201286</v>
      </c>
      <c r="P981">
        <v>17.904191616766401</v>
      </c>
      <c r="Q981">
        <v>3.4107284993144998E-2</v>
      </c>
    </row>
    <row r="982" spans="1:17" x14ac:dyDescent="0.3">
      <c r="A982" t="s">
        <v>2117</v>
      </c>
      <c r="B982" t="s">
        <v>2118</v>
      </c>
      <c r="C982" t="str">
        <f>IFERROR(VLOOKUP(Table1[[#This Row],[Ticker]],[1]!Table1[[Symbol]:[Industry]],2,FALSE),"-")</f>
        <v>-</v>
      </c>
      <c r="D982" t="s">
        <v>98</v>
      </c>
      <c r="E982">
        <v>2996.6842849999998</v>
      </c>
      <c r="F982">
        <v>696.5</v>
      </c>
      <c r="G982">
        <v>-56.606628502284401</v>
      </c>
      <c r="H982">
        <v>-3.8399280863143499</v>
      </c>
      <c r="I982">
        <v>-14.611307055555001</v>
      </c>
      <c r="J982">
        <v>-3.2882808474999399</v>
      </c>
      <c r="K982">
        <v>724.80832510855601</v>
      </c>
      <c r="L982">
        <v>778.34987639966698</v>
      </c>
      <c r="M982">
        <v>41.803897604535102</v>
      </c>
      <c r="N982">
        <v>0.19548201453668601</v>
      </c>
      <c r="O982">
        <v>45.786073223259102</v>
      </c>
      <c r="P982">
        <v>12.556561085972801</v>
      </c>
    </row>
    <row r="983" spans="1:17" x14ac:dyDescent="0.3">
      <c r="A983" t="s">
        <v>2119</v>
      </c>
      <c r="B983" t="s">
        <v>2120</v>
      </c>
      <c r="C983" t="str">
        <f>IFERROR(VLOOKUP(Table1[[#This Row],[Ticker]],[1]!Table1[[Symbol]:[Industry]],2,FALSE),"-")</f>
        <v>-</v>
      </c>
      <c r="D983" t="s">
        <v>282</v>
      </c>
      <c r="E983">
        <v>2982.8265566199998</v>
      </c>
      <c r="F983">
        <v>508.1</v>
      </c>
      <c r="G983">
        <v>-28.666337369380098</v>
      </c>
      <c r="H983">
        <v>21.767888995557701</v>
      </c>
      <c r="I983">
        <v>28.120435341971302</v>
      </c>
      <c r="J983">
        <v>7.1143613307961697</v>
      </c>
      <c r="K983">
        <v>437.04486738642601</v>
      </c>
      <c r="L983">
        <v>416.21011872105299</v>
      </c>
      <c r="M983">
        <v>69.628574832773495</v>
      </c>
      <c r="N983">
        <v>2.5723501857577298</v>
      </c>
      <c r="O983">
        <v>5.4713639047431402</v>
      </c>
      <c r="P983">
        <v>53.574127247997502</v>
      </c>
      <c r="Q983">
        <v>-2.5974545567498002E-2</v>
      </c>
    </row>
    <row r="984" spans="1:17" hidden="1" x14ac:dyDescent="0.3">
      <c r="A984" t="s">
        <v>2121</v>
      </c>
      <c r="B984" t="s">
        <v>2122</v>
      </c>
      <c r="C984" t="str">
        <f>IFERROR(VLOOKUP(Table1[[#This Row],[Ticker]],[1]!Table1[[Symbol]:[Industry]],2,FALSE),"-")</f>
        <v>-</v>
      </c>
      <c r="D984" t="s">
        <v>835</v>
      </c>
      <c r="E984">
        <v>2976.6</v>
      </c>
      <c r="F984">
        <v>496.1</v>
      </c>
      <c r="G984">
        <v>-14.3917587664656</v>
      </c>
      <c r="H984">
        <v>23.905012741377099</v>
      </c>
      <c r="I984">
        <v>-3.3203188658059801</v>
      </c>
      <c r="J984">
        <v>4.6075786092078204</v>
      </c>
      <c r="O984">
        <v>5.7548881273936603</v>
      </c>
      <c r="P984">
        <v>30.552631578947299</v>
      </c>
    </row>
    <row r="985" spans="1:17" hidden="1" x14ac:dyDescent="0.3">
      <c r="A985" t="s">
        <v>2123</v>
      </c>
      <c r="B985" t="s">
        <v>2124</v>
      </c>
      <c r="C985" t="str">
        <f>IFERROR(VLOOKUP(Table1[[#This Row],[Ticker]],[1]!Table1[[Symbol]:[Industry]],2,FALSE),"-")</f>
        <v>-</v>
      </c>
      <c r="D985" t="s">
        <v>749</v>
      </c>
      <c r="E985">
        <v>2976.0427396</v>
      </c>
      <c r="F985">
        <v>725.8</v>
      </c>
      <c r="G985">
        <v>-24.8653001805808</v>
      </c>
      <c r="H985">
        <v>-6.0172796162420603</v>
      </c>
      <c r="I985">
        <v>11.8860013392685</v>
      </c>
      <c r="J985">
        <v>-4.4884744219495003</v>
      </c>
      <c r="K985">
        <v>729.59329658599597</v>
      </c>
      <c r="L985">
        <v>704.17017608206902</v>
      </c>
      <c r="M985">
        <v>57.142382721235002</v>
      </c>
      <c r="N985">
        <v>0.339260762034306</v>
      </c>
      <c r="O985">
        <v>20.225957564067201</v>
      </c>
      <c r="P985">
        <v>29.330007127583698</v>
      </c>
      <c r="Q985">
        <v>-2.0459526016129999E-2</v>
      </c>
    </row>
    <row r="986" spans="1:17" hidden="1" x14ac:dyDescent="0.3">
      <c r="A986" t="s">
        <v>2125</v>
      </c>
      <c r="B986" t="s">
        <v>2126</v>
      </c>
      <c r="C986" t="str">
        <f>IFERROR(VLOOKUP(Table1[[#This Row],[Ticker]],[1]!Table1[[Symbol]:[Industry]],2,FALSE),"-")</f>
        <v>-</v>
      </c>
      <c r="D986" t="s">
        <v>46</v>
      </c>
      <c r="E986">
        <v>2971.51296</v>
      </c>
      <c r="F986">
        <v>238.4</v>
      </c>
      <c r="G986">
        <v>16.842874264398901</v>
      </c>
      <c r="H986">
        <v>-24.435068689149698</v>
      </c>
      <c r="I986">
        <v>49.542745223147399</v>
      </c>
      <c r="J986">
        <v>-4.4215296824709798</v>
      </c>
      <c r="K986">
        <v>234.96897088799699</v>
      </c>
      <c r="L986">
        <v>207.56832024162199</v>
      </c>
      <c r="M986">
        <v>42.129520456516197</v>
      </c>
      <c r="N986">
        <v>0.23967180955381301</v>
      </c>
      <c r="O986">
        <v>24.580536912751601</v>
      </c>
      <c r="P986">
        <v>69.078014184397105</v>
      </c>
    </row>
    <row r="987" spans="1:17" hidden="1" x14ac:dyDescent="0.3">
      <c r="A987" t="s">
        <v>2127</v>
      </c>
      <c r="B987" t="s">
        <v>2128</v>
      </c>
      <c r="C987" t="str">
        <f>IFERROR(VLOOKUP(Table1[[#This Row],[Ticker]],[1]!Table1[[Symbol]:[Industry]],2,FALSE),"-")</f>
        <v>-</v>
      </c>
      <c r="D987" t="s">
        <v>467</v>
      </c>
      <c r="E987">
        <v>2969.3521797549902</v>
      </c>
      <c r="F987">
        <v>4649.45</v>
      </c>
      <c r="G987">
        <v>11.863424509668199</v>
      </c>
      <c r="H987">
        <v>-14.0377776294313</v>
      </c>
      <c r="I987">
        <v>36.164215696724</v>
      </c>
      <c r="J987">
        <v>-5.8630728630131399</v>
      </c>
      <c r="K987">
        <v>4640.1577405282396</v>
      </c>
      <c r="L987">
        <v>3958.2953497454801</v>
      </c>
      <c r="M987">
        <v>27.651296106082</v>
      </c>
      <c r="N987">
        <v>0.32459419908847398</v>
      </c>
      <c r="O987">
        <v>16.7019755024787</v>
      </c>
      <c r="P987">
        <v>63.021335530583201</v>
      </c>
      <c r="Q987">
        <v>0.12663990470935099</v>
      </c>
    </row>
    <row r="988" spans="1:17" hidden="1" x14ac:dyDescent="0.3">
      <c r="A988" t="s">
        <v>2129</v>
      </c>
      <c r="B988" t="s">
        <v>2130</v>
      </c>
      <c r="C988" t="str">
        <f>IFERROR(VLOOKUP(Table1[[#This Row],[Ticker]],[1]!Table1[[Symbol]:[Industry]],2,FALSE),"-")</f>
        <v>-</v>
      </c>
      <c r="D988" t="s">
        <v>158</v>
      </c>
      <c r="E988">
        <v>2968.4734953500001</v>
      </c>
      <c r="F988">
        <v>310.75</v>
      </c>
      <c r="G988">
        <v>-19.590051275362701</v>
      </c>
      <c r="H988">
        <v>-13.1637405118421</v>
      </c>
      <c r="I988">
        <v>-18.5975359958816</v>
      </c>
      <c r="J988">
        <v>-4.9513788799368399</v>
      </c>
      <c r="K988">
        <v>342.29340418983099</v>
      </c>
      <c r="L988">
        <v>342.87088462845901</v>
      </c>
      <c r="M988">
        <v>43.0254642965645</v>
      </c>
      <c r="N988">
        <v>1.1632630035371601</v>
      </c>
      <c r="O988">
        <v>55.494770716009597</v>
      </c>
      <c r="P988">
        <v>17.663763725861401</v>
      </c>
      <c r="Q988">
        <v>8.4901841652967006E-2</v>
      </c>
    </row>
    <row r="989" spans="1:17" hidden="1" x14ac:dyDescent="0.3">
      <c r="A989" t="s">
        <v>2131</v>
      </c>
      <c r="B989" t="s">
        <v>2132</v>
      </c>
      <c r="C989" t="str">
        <f>IFERROR(VLOOKUP(Table1[[#This Row],[Ticker]],[1]!Table1[[Symbol]:[Industry]],2,FALSE),"-")</f>
        <v>-</v>
      </c>
      <c r="D989" t="s">
        <v>1314</v>
      </c>
      <c r="E989">
        <v>2939.1159483000001</v>
      </c>
      <c r="F989">
        <v>557.9</v>
      </c>
      <c r="G989">
        <v>93.089386263123302</v>
      </c>
      <c r="H989">
        <v>2.3829092740681901</v>
      </c>
      <c r="I989">
        <v>121.07936228880099</v>
      </c>
      <c r="J989">
        <v>-7.4073213863111302</v>
      </c>
      <c r="K989">
        <v>500.34114356849199</v>
      </c>
      <c r="L989">
        <v>371.46866352858399</v>
      </c>
      <c r="M989">
        <v>55.326509569944598</v>
      </c>
      <c r="N989">
        <v>1.1537767035653601</v>
      </c>
      <c r="O989">
        <v>10.0017924359204</v>
      </c>
      <c r="P989">
        <v>163.59555870540899</v>
      </c>
      <c r="Q989">
        <v>0.10280149043937201</v>
      </c>
    </row>
    <row r="990" spans="1:17" hidden="1" x14ac:dyDescent="0.3">
      <c r="A990" t="s">
        <v>2133</v>
      </c>
      <c r="B990" t="s">
        <v>2134</v>
      </c>
      <c r="C990" t="str">
        <f>IFERROR(VLOOKUP(Table1[[#This Row],[Ticker]],[1]!Table1[[Symbol]:[Industry]],2,FALSE),"-")</f>
        <v>-</v>
      </c>
      <c r="D990" t="s">
        <v>464</v>
      </c>
      <c r="E990">
        <v>2934.4920487999998</v>
      </c>
      <c r="F990">
        <v>517.4</v>
      </c>
      <c r="G990">
        <v>-7.2746087692042298</v>
      </c>
      <c r="H990">
        <v>-1.1421022231690301</v>
      </c>
      <c r="I990">
        <v>-3.57971629281431</v>
      </c>
      <c r="J990">
        <v>-0.82150637060643295</v>
      </c>
      <c r="K990">
        <v>517.57263629063505</v>
      </c>
      <c r="L990">
        <v>507.12680227556802</v>
      </c>
      <c r="M990">
        <v>57.246927946573898</v>
      </c>
      <c r="N990">
        <v>0.71111188716166995</v>
      </c>
      <c r="O990">
        <v>27.5512176265945</v>
      </c>
      <c r="P990">
        <v>34.302401038286803</v>
      </c>
      <c r="Q990">
        <v>2.4032771338058E-2</v>
      </c>
    </row>
    <row r="991" spans="1:17" hidden="1" x14ac:dyDescent="0.3">
      <c r="A991" t="s">
        <v>2135</v>
      </c>
      <c r="B991" t="s">
        <v>2136</v>
      </c>
      <c r="C991" t="str">
        <f>IFERROR(VLOOKUP(Table1[[#This Row],[Ticker]],[1]!Table1[[Symbol]:[Industry]],2,FALSE),"-")</f>
        <v>-</v>
      </c>
      <c r="D991" t="s">
        <v>291</v>
      </c>
      <c r="E991">
        <v>2928.84795282</v>
      </c>
      <c r="F991">
        <v>163.99</v>
      </c>
      <c r="G991">
        <v>63.572835261875802</v>
      </c>
      <c r="H991">
        <v>16.1454524726358</v>
      </c>
      <c r="I991">
        <v>29.152090911421801</v>
      </c>
      <c r="J991">
        <v>1.9205981172655</v>
      </c>
      <c r="K991">
        <v>146.94560431859</v>
      </c>
      <c r="L991">
        <v>131.36080873792099</v>
      </c>
      <c r="M991">
        <v>58.002691421605697</v>
      </c>
      <c r="N991">
        <v>2.59567639651334</v>
      </c>
      <c r="O991">
        <v>10.5494237453503</v>
      </c>
      <c r="P991">
        <v>95.226190476190496</v>
      </c>
      <c r="Q991">
        <v>0.17108433436787601</v>
      </c>
    </row>
    <row r="992" spans="1:17" hidden="1" x14ac:dyDescent="0.3">
      <c r="A992" t="s">
        <v>2137</v>
      </c>
      <c r="B992" t="s">
        <v>2138</v>
      </c>
      <c r="C992" t="str">
        <f>IFERROR(VLOOKUP(Table1[[#This Row],[Ticker]],[1]!Table1[[Symbol]:[Industry]],2,FALSE),"-")</f>
        <v>-</v>
      </c>
      <c r="D992" t="s">
        <v>765</v>
      </c>
      <c r="E992">
        <v>2922.5367000000001</v>
      </c>
      <c r="F992">
        <v>34.29</v>
      </c>
      <c r="G992">
        <v>120.172990865543</v>
      </c>
      <c r="H992">
        <v>-6.2703407213595099</v>
      </c>
      <c r="I992">
        <v>-19.546906564359499</v>
      </c>
      <c r="J992">
        <v>-12.1781797785899</v>
      </c>
      <c r="K992">
        <v>34.791650037996298</v>
      </c>
      <c r="L992">
        <v>32.339775778830699</v>
      </c>
      <c r="M992">
        <v>47.8737302192634</v>
      </c>
      <c r="N992">
        <v>1.5154413796230799</v>
      </c>
      <c r="O992">
        <v>31.962671332749998</v>
      </c>
      <c r="P992">
        <v>163.76923076923001</v>
      </c>
      <c r="Q992">
        <v>0.151220773114249</v>
      </c>
    </row>
    <row r="993" spans="1:17" hidden="1" x14ac:dyDescent="0.3">
      <c r="A993" t="s">
        <v>2139</v>
      </c>
      <c r="B993" t="s">
        <v>2140</v>
      </c>
      <c r="C993" t="str">
        <f>IFERROR(VLOOKUP(Table1[[#This Row],[Ticker]],[1]!Table1[[Symbol]:[Industry]],2,FALSE),"-")</f>
        <v>-</v>
      </c>
      <c r="D993" t="s">
        <v>1396</v>
      </c>
      <c r="E993">
        <v>2918.5451394299998</v>
      </c>
      <c r="F993">
        <v>386.45</v>
      </c>
      <c r="G993">
        <v>22.351495621423499</v>
      </c>
      <c r="H993">
        <v>-16.0194551211438</v>
      </c>
      <c r="I993">
        <v>15.7311309818753</v>
      </c>
      <c r="J993">
        <v>-7.8072877846928801</v>
      </c>
      <c r="K993">
        <v>395.28074383582998</v>
      </c>
      <c r="L993">
        <v>345.993240836155</v>
      </c>
      <c r="M993">
        <v>31.368885857426701</v>
      </c>
      <c r="N993">
        <v>0.299428634964229</v>
      </c>
      <c r="O993">
        <v>16.9232759736059</v>
      </c>
      <c r="P993">
        <v>55.795202580124901</v>
      </c>
      <c r="Q993">
        <v>1.8310859974425001E-2</v>
      </c>
    </row>
    <row r="994" spans="1:17" hidden="1" x14ac:dyDescent="0.3">
      <c r="A994" t="s">
        <v>2141</v>
      </c>
      <c r="B994" t="s">
        <v>2142</v>
      </c>
      <c r="C994" t="str">
        <f>IFERROR(VLOOKUP(Table1[[#This Row],[Ticker]],[1]!Table1[[Symbol]:[Industry]],2,FALSE),"-")</f>
        <v>-</v>
      </c>
      <c r="D994" t="s">
        <v>78</v>
      </c>
      <c r="E994">
        <v>2912.7247858699998</v>
      </c>
      <c r="F994">
        <v>510.85</v>
      </c>
      <c r="G994">
        <v>-18.736306812412401</v>
      </c>
      <c r="H994">
        <v>-13.352283837280501</v>
      </c>
      <c r="I994">
        <v>-7.6648669117528296</v>
      </c>
      <c r="J994">
        <v>-2.1274795602550798</v>
      </c>
      <c r="K994">
        <v>536.09563995600399</v>
      </c>
      <c r="M994">
        <v>51.031490028629698</v>
      </c>
      <c r="O994">
        <v>22.8344915337183</v>
      </c>
      <c r="P994">
        <v>8.6452573373032795</v>
      </c>
    </row>
    <row r="995" spans="1:17" hidden="1" x14ac:dyDescent="0.3">
      <c r="A995" t="s">
        <v>2143</v>
      </c>
      <c r="B995" t="s">
        <v>2144</v>
      </c>
      <c r="C995" t="str">
        <f>IFERROR(VLOOKUP(Table1[[#This Row],[Ticker]],[1]!Table1[[Symbol]:[Industry]],2,FALSE),"-")</f>
        <v>-</v>
      </c>
      <c r="D995" t="s">
        <v>625</v>
      </c>
      <c r="E995">
        <v>2906.7067229200002</v>
      </c>
      <c r="F995">
        <v>2033.15</v>
      </c>
      <c r="G995">
        <v>286.90156099991401</v>
      </c>
      <c r="H995">
        <v>9.6396281259925196</v>
      </c>
      <c r="I995">
        <v>26.118474514559601</v>
      </c>
      <c r="J995">
        <v>11.518452902744</v>
      </c>
      <c r="K995">
        <v>1869.91094153422</v>
      </c>
      <c r="L995">
        <v>1484.9329229816301</v>
      </c>
      <c r="M995">
        <v>64.945998037931801</v>
      </c>
      <c r="N995">
        <v>0.84730243940483496</v>
      </c>
      <c r="O995">
        <v>10.439465853478501</v>
      </c>
      <c r="P995">
        <v>319.20618556700998</v>
      </c>
      <c r="Q995">
        <v>0.25147457161367498</v>
      </c>
    </row>
    <row r="996" spans="1:17" hidden="1" x14ac:dyDescent="0.3">
      <c r="A996" t="s">
        <v>2145</v>
      </c>
      <c r="B996" t="s">
        <v>2146</v>
      </c>
      <c r="C996" t="str">
        <f>IFERROR(VLOOKUP(Table1[[#This Row],[Ticker]],[1]!Table1[[Symbol]:[Industry]],2,FALSE),"-")</f>
        <v>-</v>
      </c>
      <c r="D996" t="s">
        <v>234</v>
      </c>
      <c r="E996">
        <v>2901.1819597200001</v>
      </c>
      <c r="F996">
        <v>2661.2</v>
      </c>
      <c r="G996">
        <v>150.89690329082001</v>
      </c>
      <c r="H996">
        <v>32.820928272583203</v>
      </c>
      <c r="I996">
        <v>116.26062463073499</v>
      </c>
      <c r="J996">
        <v>5.11128852556498</v>
      </c>
      <c r="K996">
        <v>2133.0950388014599</v>
      </c>
      <c r="L996">
        <v>1613.3033276762001</v>
      </c>
      <c r="M996">
        <v>70.371982468919001</v>
      </c>
      <c r="N996">
        <v>1.5084059650758901</v>
      </c>
      <c r="O996">
        <v>5.1668420261536001</v>
      </c>
      <c r="P996">
        <v>189.24514972012301</v>
      </c>
      <c r="Q996">
        <v>0.13581740733185499</v>
      </c>
    </row>
    <row r="997" spans="1:17" hidden="1" x14ac:dyDescent="0.3">
      <c r="A997" t="s">
        <v>2147</v>
      </c>
      <c r="B997" t="s">
        <v>2148</v>
      </c>
      <c r="C997" t="str">
        <f>IFERROR(VLOOKUP(Table1[[#This Row],[Ticker]],[1]!Table1[[Symbol]:[Industry]],2,FALSE),"-")</f>
        <v>-</v>
      </c>
      <c r="D997" t="s">
        <v>400</v>
      </c>
      <c r="E997">
        <v>2894.6285575000002</v>
      </c>
      <c r="F997">
        <v>1689.85</v>
      </c>
      <c r="G997">
        <v>293.13344061578101</v>
      </c>
      <c r="H997">
        <v>-9.9481995893632806</v>
      </c>
      <c r="I997">
        <v>164.34559280035799</v>
      </c>
      <c r="J997">
        <v>-6.4506328257045498</v>
      </c>
      <c r="K997">
        <v>1693.6846020928799</v>
      </c>
      <c r="L997">
        <v>1213.4841915669899</v>
      </c>
      <c r="M997">
        <v>41.283652956695498</v>
      </c>
      <c r="N997">
        <v>0.35275565389958202</v>
      </c>
      <c r="O997">
        <v>28.9581915554635</v>
      </c>
      <c r="P997">
        <v>333.29487179487103</v>
      </c>
      <c r="Q997">
        <v>0.27921294077842501</v>
      </c>
    </row>
    <row r="998" spans="1:17" hidden="1" x14ac:dyDescent="0.3">
      <c r="A998" t="s">
        <v>2149</v>
      </c>
      <c r="B998" t="s">
        <v>2150</v>
      </c>
      <c r="C998" t="str">
        <f>IFERROR(VLOOKUP(Table1[[#This Row],[Ticker]],[1]!Table1[[Symbol]:[Industry]],2,FALSE),"-")</f>
        <v>-</v>
      </c>
      <c r="D998" t="s">
        <v>535</v>
      </c>
      <c r="E998">
        <v>2890.4776327300001</v>
      </c>
      <c r="F998">
        <v>94.79</v>
      </c>
      <c r="G998">
        <v>18.709423292386301</v>
      </c>
      <c r="H998">
        <v>1.8491646467343801</v>
      </c>
      <c r="I998">
        <v>18.050399617599702</v>
      </c>
      <c r="J998">
        <v>-3.4948437025070098</v>
      </c>
      <c r="K998">
        <v>82.923431878533705</v>
      </c>
      <c r="L998">
        <v>76.055487683842301</v>
      </c>
      <c r="M998">
        <v>74.863160477024607</v>
      </c>
      <c r="N998">
        <v>2.73893781614668</v>
      </c>
      <c r="O998">
        <v>23.27249709885</v>
      </c>
      <c r="P998">
        <v>84.058252427184399</v>
      </c>
      <c r="Q998">
        <v>0.15422910979907201</v>
      </c>
    </row>
    <row r="999" spans="1:17" hidden="1" x14ac:dyDescent="0.3">
      <c r="A999" t="s">
        <v>2151</v>
      </c>
      <c r="B999" t="s">
        <v>2152</v>
      </c>
      <c r="C999" t="str">
        <f>IFERROR(VLOOKUP(Table1[[#This Row],[Ticker]],[1]!Table1[[Symbol]:[Industry]],2,FALSE),"-")</f>
        <v>-</v>
      </c>
      <c r="D999" t="s">
        <v>338</v>
      </c>
      <c r="E999">
        <v>2879.9650204650002</v>
      </c>
      <c r="F999">
        <v>871.35</v>
      </c>
      <c r="G999">
        <v>38.734996565728302</v>
      </c>
      <c r="H999">
        <v>23.901144214645701</v>
      </c>
      <c r="I999">
        <v>94.391862454445103</v>
      </c>
      <c r="J999">
        <v>5.2416547788275301</v>
      </c>
      <c r="K999">
        <v>720.79725868138905</v>
      </c>
      <c r="L999">
        <v>577.93815270450102</v>
      </c>
      <c r="M999">
        <v>69.530890174356301</v>
      </c>
      <c r="N999">
        <v>0.50469366278008199</v>
      </c>
      <c r="O999">
        <v>1.9108280254776999</v>
      </c>
      <c r="P999">
        <v>112.78388278388201</v>
      </c>
      <c r="Q999">
        <v>-2.5460487545826999E-2</v>
      </c>
    </row>
    <row r="1000" spans="1:17" hidden="1" x14ac:dyDescent="0.3">
      <c r="A1000" t="s">
        <v>2153</v>
      </c>
      <c r="B1000" t="s">
        <v>2154</v>
      </c>
      <c r="C1000" t="str">
        <f>IFERROR(VLOOKUP(Table1[[#This Row],[Ticker]],[1]!Table1[[Symbol]:[Industry]],2,FALSE),"-")</f>
        <v>-</v>
      </c>
      <c r="D1000" t="s">
        <v>201</v>
      </c>
      <c r="E1000">
        <v>2874.7201196699998</v>
      </c>
      <c r="F1000">
        <v>1986.45</v>
      </c>
      <c r="G1000">
        <v>42.031449006287801</v>
      </c>
      <c r="H1000">
        <v>-8.9898072285150192</v>
      </c>
      <c r="I1000">
        <v>-3.6423342200014899</v>
      </c>
      <c r="J1000">
        <v>-3.8300512972774299</v>
      </c>
      <c r="K1000">
        <v>2031.28553206375</v>
      </c>
      <c r="L1000">
        <v>1861.1808402384299</v>
      </c>
      <c r="M1000">
        <v>47.844524579067603</v>
      </c>
      <c r="N1000">
        <v>1.08705675867108</v>
      </c>
      <c r="O1000">
        <v>24.845830501648599</v>
      </c>
      <c r="P1000">
        <v>72.076403326403295</v>
      </c>
      <c r="Q1000">
        <v>0.12721374573351699</v>
      </c>
    </row>
    <row r="1001" spans="1:17" hidden="1" x14ac:dyDescent="0.3">
      <c r="A1001" t="s">
        <v>2155</v>
      </c>
      <c r="B1001" t="s">
        <v>2156</v>
      </c>
      <c r="C1001" t="str">
        <f>IFERROR(VLOOKUP(Table1[[#This Row],[Ticker]],[1]!Table1[[Symbol]:[Industry]],2,FALSE),"-")</f>
        <v>-</v>
      </c>
      <c r="D1001" t="s">
        <v>282</v>
      </c>
      <c r="E1001">
        <v>2852.3780842880001</v>
      </c>
      <c r="F1001">
        <v>96.64</v>
      </c>
      <c r="G1001">
        <v>58.087171997246202</v>
      </c>
      <c r="H1001">
        <v>16.0543340083454</v>
      </c>
      <c r="I1001">
        <v>86.906863199448594</v>
      </c>
      <c r="J1001">
        <v>-3.7376246944055702</v>
      </c>
      <c r="K1001">
        <v>76.742186940642796</v>
      </c>
      <c r="L1001">
        <v>62.413239074695603</v>
      </c>
      <c r="M1001">
        <v>65.130968940774693</v>
      </c>
      <c r="N1001">
        <v>1.2314388210985301</v>
      </c>
      <c r="O1001">
        <v>7.2537251655629298</v>
      </c>
      <c r="P1001">
        <v>110.31556039173</v>
      </c>
      <c r="Q1001">
        <v>8.9989368584130994E-2</v>
      </c>
    </row>
    <row r="1002" spans="1:17" hidden="1" x14ac:dyDescent="0.3">
      <c r="A1002" t="s">
        <v>2157</v>
      </c>
      <c r="B1002" t="s">
        <v>2158</v>
      </c>
      <c r="C1002" t="str">
        <f>IFERROR(VLOOKUP(Table1[[#This Row],[Ticker]],[1]!Table1[[Symbol]:[Industry]],2,FALSE),"-")</f>
        <v>-</v>
      </c>
      <c r="D1002" t="s">
        <v>375</v>
      </c>
      <c r="E1002">
        <v>2848.3369593749999</v>
      </c>
      <c r="F1002">
        <v>1908.75</v>
      </c>
      <c r="G1002">
        <v>-44.712237843025697</v>
      </c>
      <c r="H1002">
        <v>0.232239686505291</v>
      </c>
      <c r="I1002">
        <v>-8.1169898253775301</v>
      </c>
      <c r="J1002">
        <v>-2.1786595223689398</v>
      </c>
      <c r="K1002">
        <v>1888.5266254972601</v>
      </c>
      <c r="L1002">
        <v>1970.1099971953599</v>
      </c>
      <c r="M1002">
        <v>62.645863478824403</v>
      </c>
      <c r="N1002">
        <v>0.46725837397659498</v>
      </c>
      <c r="O1002">
        <v>28.880157170923301</v>
      </c>
      <c r="P1002">
        <v>12.943786982248501</v>
      </c>
      <c r="Q1002">
        <v>-0.106383569987474</v>
      </c>
    </row>
    <row r="1003" spans="1:17" hidden="1" x14ac:dyDescent="0.3">
      <c r="A1003" t="s">
        <v>2159</v>
      </c>
      <c r="B1003" t="s">
        <v>2160</v>
      </c>
      <c r="C1003" t="str">
        <f>IFERROR(VLOOKUP(Table1[[#This Row],[Ticker]],[1]!Table1[[Symbol]:[Industry]],2,FALSE),"-")</f>
        <v>-</v>
      </c>
      <c r="E1003">
        <v>2836.7986698</v>
      </c>
      <c r="F1003">
        <v>1543.05</v>
      </c>
      <c r="G1003">
        <v>6343.4710118359299</v>
      </c>
      <c r="H1003">
        <v>78.656294792659097</v>
      </c>
      <c r="I1003">
        <v>371.19077789234098</v>
      </c>
      <c r="J1003">
        <v>19.515548907109199</v>
      </c>
      <c r="K1003">
        <v>947.59113081017995</v>
      </c>
      <c r="L1003">
        <v>593.44192667422601</v>
      </c>
      <c r="M1003">
        <v>99.866768852288104</v>
      </c>
      <c r="N1003">
        <v>0.26042636299179001</v>
      </c>
      <c r="O1003">
        <v>0</v>
      </c>
      <c r="P1003">
        <v>6369.8113207547103</v>
      </c>
    </row>
    <row r="1004" spans="1:17" hidden="1" x14ac:dyDescent="0.3">
      <c r="A1004" t="s">
        <v>2161</v>
      </c>
      <c r="B1004" t="s">
        <v>2162</v>
      </c>
      <c r="C1004" t="str">
        <f>IFERROR(VLOOKUP(Table1[[#This Row],[Ticker]],[1]!Table1[[Symbol]:[Industry]],2,FALSE),"-")</f>
        <v>-</v>
      </c>
      <c r="D1004" t="s">
        <v>1960</v>
      </c>
      <c r="E1004">
        <v>2834.24</v>
      </c>
      <c r="F1004">
        <v>442.85</v>
      </c>
      <c r="G1004">
        <v>48.181858568900402</v>
      </c>
      <c r="H1004">
        <v>33.783676673214302</v>
      </c>
      <c r="I1004">
        <v>68.181835207227493</v>
      </c>
      <c r="J1004">
        <v>9.3973815966146894</v>
      </c>
      <c r="K1004">
        <v>358.95791421419898</v>
      </c>
      <c r="L1004">
        <v>298.845862025472</v>
      </c>
      <c r="M1004">
        <v>66.395701947012597</v>
      </c>
      <c r="N1004">
        <v>2.2701591229056701</v>
      </c>
      <c r="O1004">
        <v>7.6210906627526196</v>
      </c>
      <c r="P1004">
        <v>95.045144241356496</v>
      </c>
      <c r="Q1004">
        <v>0.18452588526677899</v>
      </c>
    </row>
    <row r="1005" spans="1:17" hidden="1" x14ac:dyDescent="0.3">
      <c r="A1005" t="s">
        <v>2163</v>
      </c>
      <c r="B1005" t="s">
        <v>2164</v>
      </c>
      <c r="C1005" t="str">
        <f>IFERROR(VLOOKUP(Table1[[#This Row],[Ticker]],[1]!Table1[[Symbol]:[Industry]],2,FALSE),"-")</f>
        <v>-</v>
      </c>
      <c r="D1005" t="s">
        <v>673</v>
      </c>
      <c r="E1005">
        <v>2831.9414767950002</v>
      </c>
      <c r="F1005">
        <v>2389.65</v>
      </c>
      <c r="G1005">
        <v>-31.382926788486799</v>
      </c>
      <c r="H1005">
        <v>-12.1302888971648</v>
      </c>
      <c r="I1005">
        <v>3.45970453978267</v>
      </c>
      <c r="J1005">
        <v>-2.94387869052921</v>
      </c>
      <c r="K1005">
        <v>2515.5990518633798</v>
      </c>
      <c r="L1005">
        <v>2416.43396900998</v>
      </c>
      <c r="M1005">
        <v>44.513469683358501</v>
      </c>
      <c r="N1005">
        <v>0.65587364072325305</v>
      </c>
      <c r="O1005">
        <v>35.166237733559299</v>
      </c>
      <c r="P1005">
        <v>22.731825068693599</v>
      </c>
      <c r="Q1005">
        <v>7.5233691502874997E-2</v>
      </c>
    </row>
    <row r="1006" spans="1:17" hidden="1" x14ac:dyDescent="0.3">
      <c r="A1006" t="s">
        <v>2165</v>
      </c>
      <c r="B1006" t="s">
        <v>2166</v>
      </c>
      <c r="C1006" t="str">
        <f>IFERROR(VLOOKUP(Table1[[#This Row],[Ticker]],[1]!Table1[[Symbol]:[Industry]],2,FALSE),"-")</f>
        <v>-</v>
      </c>
      <c r="D1006" t="s">
        <v>383</v>
      </c>
      <c r="E1006">
        <v>2820.0819093599998</v>
      </c>
      <c r="F1006">
        <v>952.8</v>
      </c>
      <c r="G1006">
        <v>73.996108238490706</v>
      </c>
      <c r="H1006">
        <v>-4.9298285195256097</v>
      </c>
      <c r="I1006">
        <v>83.915828379178507</v>
      </c>
      <c r="J1006">
        <v>-5.46072315064953</v>
      </c>
      <c r="K1006">
        <v>855.47087488482998</v>
      </c>
      <c r="L1006">
        <v>686.244448079422</v>
      </c>
      <c r="M1006">
        <v>55.630122856230003</v>
      </c>
      <c r="N1006">
        <v>0.54300132298782999</v>
      </c>
      <c r="O1006">
        <v>13.7961796809404</v>
      </c>
      <c r="P1006">
        <v>108.741373644429</v>
      </c>
      <c r="Q1006">
        <v>6.7537226480876997E-2</v>
      </c>
    </row>
    <row r="1007" spans="1:17" hidden="1" x14ac:dyDescent="0.3">
      <c r="A1007" t="s">
        <v>2167</v>
      </c>
      <c r="B1007" t="s">
        <v>2168</v>
      </c>
      <c r="C1007" t="str">
        <f>IFERROR(VLOOKUP(Table1[[#This Row],[Ticker]],[1]!Table1[[Symbol]:[Industry]],2,FALSE),"-")</f>
        <v>-</v>
      </c>
      <c r="D1007" t="s">
        <v>984</v>
      </c>
      <c r="E1007">
        <v>2810.9986960000001</v>
      </c>
      <c r="F1007">
        <v>1231.9000000000001</v>
      </c>
      <c r="G1007">
        <v>27.081448351282301</v>
      </c>
      <c r="H1007">
        <v>27.624321478439601</v>
      </c>
      <c r="I1007">
        <v>60.553581563478197</v>
      </c>
      <c r="J1007">
        <v>-8.8380773281256602</v>
      </c>
      <c r="K1007">
        <v>1030.6457358883599</v>
      </c>
      <c r="L1007">
        <v>854.34247506178201</v>
      </c>
      <c r="M1007">
        <v>59.2929611062915</v>
      </c>
      <c r="N1007">
        <v>0.42289075113480801</v>
      </c>
      <c r="O1007">
        <v>8.3691858105365604</v>
      </c>
      <c r="P1007">
        <v>91.720488677923896</v>
      </c>
      <c r="Q1007">
        <v>8.6055747701249005E-2</v>
      </c>
    </row>
    <row r="1008" spans="1:17" hidden="1" x14ac:dyDescent="0.3">
      <c r="A1008" t="s">
        <v>2169</v>
      </c>
      <c r="B1008" t="s">
        <v>2170</v>
      </c>
      <c r="C1008" t="str">
        <f>IFERROR(VLOOKUP(Table1[[#This Row],[Ticker]],[1]!Table1[[Symbol]:[Industry]],2,FALSE),"-")</f>
        <v>-</v>
      </c>
      <c r="D1008" t="s">
        <v>127</v>
      </c>
      <c r="E1008">
        <v>2810.0026159560002</v>
      </c>
      <c r="F1008">
        <v>53.01</v>
      </c>
      <c r="G1008">
        <v>22.355343255128702</v>
      </c>
      <c r="H1008">
        <v>7.9369571620745996</v>
      </c>
      <c r="I1008">
        <v>33.928991944442203</v>
      </c>
      <c r="J1008">
        <v>-1.17622727955988</v>
      </c>
      <c r="K1008">
        <v>47.364600702172297</v>
      </c>
      <c r="L1008">
        <v>41.271428867564801</v>
      </c>
      <c r="M1008">
        <v>70.919756180643901</v>
      </c>
      <c r="N1008">
        <v>0.52877938465094498</v>
      </c>
      <c r="O1008">
        <v>2.3391812865496999</v>
      </c>
      <c r="P1008">
        <v>72.783572359843504</v>
      </c>
      <c r="Q1008">
        <v>0.118361949065782</v>
      </c>
    </row>
    <row r="1009" spans="1:17" x14ac:dyDescent="0.3">
      <c r="A1009" t="s">
        <v>2171</v>
      </c>
      <c r="B1009" t="s">
        <v>2172</v>
      </c>
      <c r="C1009" t="str">
        <f>IFERROR(VLOOKUP(Table1[[#This Row],[Ticker]],[1]!Table1[[Symbol]:[Industry]],2,FALSE),"-")</f>
        <v>-</v>
      </c>
      <c r="D1009" t="s">
        <v>46</v>
      </c>
      <c r="E1009">
        <v>2796.7283550500001</v>
      </c>
      <c r="F1009">
        <v>705.5</v>
      </c>
      <c r="G1009">
        <v>-37.820860989047702</v>
      </c>
      <c r="H1009">
        <v>-10.684153063125599</v>
      </c>
      <c r="I1009">
        <v>1.3041646897405399</v>
      </c>
      <c r="J1009">
        <v>-2.8142382517556501</v>
      </c>
      <c r="K1009">
        <v>679.32108227650804</v>
      </c>
      <c r="L1009">
        <v>693.09710950047497</v>
      </c>
      <c r="M1009">
        <v>69.577205337465898</v>
      </c>
      <c r="N1009">
        <v>0.52533395730788202</v>
      </c>
      <c r="O1009">
        <v>18.3557760453578</v>
      </c>
      <c r="P1009">
        <v>17.602933822303701</v>
      </c>
      <c r="Q1009">
        <v>4.0066262842187998E-2</v>
      </c>
    </row>
    <row r="1010" spans="1:17" hidden="1" x14ac:dyDescent="0.3">
      <c r="A1010" t="s">
        <v>2173</v>
      </c>
      <c r="B1010" t="s">
        <v>2174</v>
      </c>
      <c r="C1010" t="str">
        <f>IFERROR(VLOOKUP(Table1[[#This Row],[Ticker]],[1]!Table1[[Symbol]:[Industry]],2,FALSE),"-")</f>
        <v>-</v>
      </c>
      <c r="D1010" t="s">
        <v>127</v>
      </c>
      <c r="E1010">
        <v>2792.1249280000002</v>
      </c>
      <c r="F1010">
        <v>578.29999999999995</v>
      </c>
      <c r="G1010">
        <v>1.66588885665705</v>
      </c>
      <c r="H1010">
        <v>-7.5006651519727097</v>
      </c>
      <c r="I1010">
        <v>17.194052587555898</v>
      </c>
      <c r="J1010">
        <v>-7.8984952205204202</v>
      </c>
      <c r="K1010">
        <v>590.08623833666104</v>
      </c>
      <c r="L1010">
        <v>544.78873151126595</v>
      </c>
      <c r="M1010">
        <v>47.922887922232803</v>
      </c>
      <c r="N1010">
        <v>0.47546643428472002</v>
      </c>
      <c r="O1010">
        <v>26.197475358810301</v>
      </c>
      <c r="P1010">
        <v>40.193939393939303</v>
      </c>
      <c r="Q1010">
        <v>1.9658647028812998E-2</v>
      </c>
    </row>
    <row r="1011" spans="1:17" hidden="1" x14ac:dyDescent="0.3">
      <c r="A1011" t="s">
        <v>2175</v>
      </c>
      <c r="B1011" t="s">
        <v>2176</v>
      </c>
      <c r="C1011" t="str">
        <f>IFERROR(VLOOKUP(Table1[[#This Row],[Ticker]],[1]!Table1[[Symbol]:[Industry]],2,FALSE),"-")</f>
        <v>-</v>
      </c>
      <c r="D1011" t="s">
        <v>211</v>
      </c>
      <c r="E1011">
        <v>2778.82</v>
      </c>
      <c r="F1011">
        <v>631.54999999999995</v>
      </c>
      <c r="G1011">
        <v>87.998737407365397</v>
      </c>
      <c r="H1011">
        <v>33.158541983670403</v>
      </c>
      <c r="I1011">
        <v>135.694770958032</v>
      </c>
      <c r="J1011">
        <v>-9.6870595403921396</v>
      </c>
      <c r="K1011">
        <v>505.77971917083698</v>
      </c>
      <c r="L1011">
        <v>385.57725821235101</v>
      </c>
      <c r="M1011">
        <v>69.6488891778138</v>
      </c>
      <c r="N1011">
        <v>1.06253853137168</v>
      </c>
      <c r="O1011">
        <v>6.0881957089700096</v>
      </c>
      <c r="P1011">
        <v>177.66542097164199</v>
      </c>
      <c r="Q1011">
        <v>0.206072657554836</v>
      </c>
    </row>
    <row r="1012" spans="1:17" hidden="1" x14ac:dyDescent="0.3">
      <c r="A1012" t="s">
        <v>2177</v>
      </c>
      <c r="B1012" t="s">
        <v>2178</v>
      </c>
      <c r="C1012" t="str">
        <f>IFERROR(VLOOKUP(Table1[[#This Row],[Ticker]],[1]!Table1[[Symbol]:[Industry]],2,FALSE),"-")</f>
        <v>-</v>
      </c>
      <c r="D1012" t="s">
        <v>211</v>
      </c>
      <c r="E1012">
        <v>2762.36643</v>
      </c>
      <c r="F1012">
        <v>1770</v>
      </c>
      <c r="G1012">
        <v>52.628346288495798</v>
      </c>
      <c r="H1012">
        <v>-9.0970385406741503</v>
      </c>
      <c r="I1012">
        <v>10.2674975196958</v>
      </c>
      <c r="J1012">
        <v>3.48379459820393</v>
      </c>
      <c r="K1012">
        <v>1867.58378126197</v>
      </c>
      <c r="L1012">
        <v>1588.5491755313201</v>
      </c>
      <c r="M1012">
        <v>44.5561858925374</v>
      </c>
      <c r="N1012">
        <v>0.45308461624901603</v>
      </c>
      <c r="O1012">
        <v>42.372881355932201</v>
      </c>
      <c r="P1012">
        <v>91.134387992008996</v>
      </c>
    </row>
    <row r="1013" spans="1:17" x14ac:dyDescent="0.3">
      <c r="A1013" t="s">
        <v>2179</v>
      </c>
      <c r="B1013" t="s">
        <v>2180</v>
      </c>
      <c r="C1013" t="str">
        <f>IFERROR(VLOOKUP(Table1[[#This Row],[Ticker]],[1]!Table1[[Symbol]:[Industry]],2,FALSE),"-")</f>
        <v>-</v>
      </c>
      <c r="D1013" t="s">
        <v>261</v>
      </c>
      <c r="E1013">
        <v>2760.3146837999998</v>
      </c>
      <c r="F1013">
        <v>404.35</v>
      </c>
      <c r="G1013">
        <v>-58.210570081378997</v>
      </c>
      <c r="H1013">
        <v>-6.1900466707554402</v>
      </c>
      <c r="I1013">
        <v>-24.485303683593798</v>
      </c>
      <c r="J1013">
        <v>-5.6899676065281497</v>
      </c>
      <c r="K1013">
        <v>423.30926174291102</v>
      </c>
      <c r="L1013">
        <v>469.82314635504599</v>
      </c>
      <c r="M1013">
        <v>38.007800122237803</v>
      </c>
      <c r="N1013">
        <v>0.71232886263432904</v>
      </c>
      <c r="O1013">
        <v>48.905651044886802</v>
      </c>
      <c r="P1013">
        <v>1.62101030409651</v>
      </c>
      <c r="Q1013">
        <v>-0.14431749226292001</v>
      </c>
    </row>
    <row r="1014" spans="1:17" hidden="1" x14ac:dyDescent="0.3">
      <c r="A1014" t="s">
        <v>2181</v>
      </c>
      <c r="B1014" t="s">
        <v>2182</v>
      </c>
      <c r="C1014" t="str">
        <f>IFERROR(VLOOKUP(Table1[[#This Row],[Ticker]],[1]!Table1[[Symbol]:[Industry]],2,FALSE),"-")</f>
        <v>-</v>
      </c>
      <c r="D1014" t="s">
        <v>46</v>
      </c>
      <c r="E1014">
        <v>2759.6876845500001</v>
      </c>
      <c r="F1014">
        <v>410.5</v>
      </c>
      <c r="G1014">
        <v>108.701202675833</v>
      </c>
      <c r="H1014">
        <v>-14.129626418796899</v>
      </c>
      <c r="I1014">
        <v>50.388919521019801</v>
      </c>
      <c r="J1014">
        <v>-4.32893018462127</v>
      </c>
      <c r="K1014">
        <v>433.64654353467699</v>
      </c>
      <c r="L1014">
        <v>351.85197057338502</v>
      </c>
      <c r="M1014">
        <v>42.657775906169299</v>
      </c>
      <c r="N1014">
        <v>0.159198574465298</v>
      </c>
      <c r="O1014">
        <v>57.369062119366603</v>
      </c>
      <c r="P1014">
        <v>160.22187004754301</v>
      </c>
      <c r="Q1014">
        <v>2.9793501728203001E-2</v>
      </c>
    </row>
    <row r="1015" spans="1:17" hidden="1" x14ac:dyDescent="0.3">
      <c r="A1015" t="s">
        <v>2183</v>
      </c>
      <c r="B1015" t="s">
        <v>2184</v>
      </c>
      <c r="C1015" t="str">
        <f>IFERROR(VLOOKUP(Table1[[#This Row],[Ticker]],[1]!Table1[[Symbol]:[Industry]],2,FALSE),"-")</f>
        <v>-</v>
      </c>
      <c r="D1015" t="s">
        <v>108</v>
      </c>
      <c r="E1015">
        <v>2752.9632000000001</v>
      </c>
      <c r="F1015">
        <v>412.8</v>
      </c>
      <c r="G1015">
        <v>109.81529748853799</v>
      </c>
      <c r="H1015">
        <v>-8.8013551461413098</v>
      </c>
      <c r="I1015">
        <v>0.34519063738581401</v>
      </c>
      <c r="J1015">
        <v>0.62072866556838002</v>
      </c>
      <c r="K1015">
        <v>399.16998188756997</v>
      </c>
      <c r="L1015">
        <v>355.50236382422497</v>
      </c>
      <c r="M1015">
        <v>71.924394512591604</v>
      </c>
      <c r="N1015">
        <v>0.65764781690409402</v>
      </c>
      <c r="O1015">
        <v>24.491279069767401</v>
      </c>
      <c r="P1015">
        <v>159.64985847573101</v>
      </c>
      <c r="Q1015">
        <v>0.236572643247693</v>
      </c>
    </row>
    <row r="1016" spans="1:17" x14ac:dyDescent="0.3">
      <c r="A1016" t="s">
        <v>2185</v>
      </c>
      <c r="B1016" t="s">
        <v>2186</v>
      </c>
      <c r="C1016" t="str">
        <f>IFERROR(VLOOKUP(Table1[[#This Row],[Ticker]],[1]!Table1[[Symbol]:[Industry]],2,FALSE),"-")</f>
        <v>-</v>
      </c>
      <c r="D1016" t="s">
        <v>258</v>
      </c>
      <c r="E1016">
        <v>2737.2523734849901</v>
      </c>
      <c r="F1016">
        <v>1833.85</v>
      </c>
      <c r="G1016">
        <v>-2.99408393139566</v>
      </c>
      <c r="H1016">
        <v>-2.11688970679044</v>
      </c>
      <c r="I1016">
        <v>-2.0682517341739999</v>
      </c>
      <c r="J1016">
        <v>0.79873853739804401</v>
      </c>
      <c r="K1016">
        <v>1774.31520517953</v>
      </c>
      <c r="L1016">
        <v>1698.4920379980199</v>
      </c>
      <c r="M1016">
        <v>69.787798504951894</v>
      </c>
      <c r="N1016">
        <v>0.57471258759399801</v>
      </c>
      <c r="O1016">
        <v>16.007307031654701</v>
      </c>
      <c r="P1016">
        <v>39.988549618320597</v>
      </c>
      <c r="Q1016">
        <v>2.7176327369097E-2</v>
      </c>
    </row>
    <row r="1017" spans="1:17" hidden="1" x14ac:dyDescent="0.3">
      <c r="A1017" t="s">
        <v>2187</v>
      </c>
      <c r="B1017" t="s">
        <v>2188</v>
      </c>
      <c r="C1017" t="str">
        <f>IFERROR(VLOOKUP(Table1[[#This Row],[Ticker]],[1]!Table1[[Symbol]:[Industry]],2,FALSE),"-")</f>
        <v>-</v>
      </c>
      <c r="D1017" t="s">
        <v>21</v>
      </c>
      <c r="E1017">
        <v>2710.4812736700001</v>
      </c>
      <c r="F1017">
        <v>415.85</v>
      </c>
      <c r="G1017">
        <v>12.1148267562615</v>
      </c>
      <c r="H1017">
        <v>14.410374117044601</v>
      </c>
      <c r="I1017">
        <v>-6.8475419421240904</v>
      </c>
      <c r="J1017">
        <v>-6.36515067500501</v>
      </c>
      <c r="K1017">
        <v>367.92692299594199</v>
      </c>
      <c r="L1017">
        <v>370.69984006329003</v>
      </c>
      <c r="M1017">
        <v>66.549820367140498</v>
      </c>
      <c r="N1017">
        <v>1.77217012291048</v>
      </c>
      <c r="O1017">
        <v>66.1055669111458</v>
      </c>
      <c r="P1017">
        <v>73.959422714913202</v>
      </c>
      <c r="Q1017">
        <v>0.12543229745708501</v>
      </c>
    </row>
    <row r="1018" spans="1:17" hidden="1" x14ac:dyDescent="0.3">
      <c r="A1018" t="s">
        <v>2189</v>
      </c>
      <c r="B1018" t="s">
        <v>2190</v>
      </c>
      <c r="C1018" t="str">
        <f>IFERROR(VLOOKUP(Table1[[#This Row],[Ticker]],[1]!Table1[[Symbol]:[Industry]],2,FALSE),"-")</f>
        <v>-</v>
      </c>
      <c r="D1018" t="s">
        <v>979</v>
      </c>
      <c r="E1018">
        <v>2701.4065177500001</v>
      </c>
      <c r="F1018">
        <v>148.22999999999999</v>
      </c>
      <c r="G1018">
        <v>2.4769327601937499</v>
      </c>
      <c r="H1018">
        <v>25.706294792659101</v>
      </c>
      <c r="I1018">
        <v>13.5483726608533</v>
      </c>
      <c r="J1018">
        <v>5.3703998450660997</v>
      </c>
      <c r="M1018">
        <v>67.525686674003694</v>
      </c>
      <c r="O1018">
        <v>7.1308102273494001</v>
      </c>
      <c r="P1018">
        <v>38.403361344537799</v>
      </c>
    </row>
    <row r="1019" spans="1:17" hidden="1" x14ac:dyDescent="0.3">
      <c r="A1019" t="s">
        <v>2191</v>
      </c>
      <c r="B1019" t="s">
        <v>2192</v>
      </c>
      <c r="C1019" t="str">
        <f>IFERROR(VLOOKUP(Table1[[#This Row],[Ticker]],[1]!Table1[[Symbol]:[Industry]],2,FALSE),"-")</f>
        <v>-</v>
      </c>
      <c r="D1019" t="s">
        <v>2193</v>
      </c>
      <c r="E1019">
        <v>2698.1691575899999</v>
      </c>
      <c r="F1019">
        <v>5464.3</v>
      </c>
      <c r="G1019">
        <v>68.080711877856899</v>
      </c>
      <c r="H1019">
        <v>3.1503462166937002</v>
      </c>
      <c r="I1019">
        <v>50.280862856932202</v>
      </c>
      <c r="J1019">
        <v>2.3011831192286101</v>
      </c>
      <c r="K1019">
        <v>5153.1371725914596</v>
      </c>
      <c r="L1019">
        <v>4215.6368557680498</v>
      </c>
      <c r="M1019">
        <v>71.521755851920901</v>
      </c>
      <c r="N1019">
        <v>0.41452083549225799</v>
      </c>
      <c r="O1019">
        <v>17.9108028475742</v>
      </c>
      <c r="P1019">
        <v>130.17270429654499</v>
      </c>
      <c r="Q1019">
        <v>0.15278411619503901</v>
      </c>
    </row>
    <row r="1020" spans="1:17" hidden="1" x14ac:dyDescent="0.3">
      <c r="A1020" t="s">
        <v>2194</v>
      </c>
      <c r="B1020" t="s">
        <v>2195</v>
      </c>
      <c r="C1020" t="str">
        <f>IFERROR(VLOOKUP(Table1[[#This Row],[Ticker]],[1]!Table1[[Symbol]:[Industry]],2,FALSE),"-")</f>
        <v>-</v>
      </c>
      <c r="D1020" t="s">
        <v>375</v>
      </c>
      <c r="E1020">
        <v>2691.0436002900001</v>
      </c>
      <c r="F1020">
        <v>809.85</v>
      </c>
      <c r="G1020">
        <v>-41.654540854369301</v>
      </c>
      <c r="H1020">
        <v>-2.4927831486117702</v>
      </c>
      <c r="I1020">
        <v>-14.585087082400101</v>
      </c>
      <c r="J1020">
        <v>-3.9889817095051701</v>
      </c>
      <c r="K1020">
        <v>791.24862605981195</v>
      </c>
      <c r="L1020">
        <v>826.27955018404202</v>
      </c>
      <c r="M1020">
        <v>62.644351854675001</v>
      </c>
      <c r="N1020">
        <v>0.77063526284989703</v>
      </c>
      <c r="O1020">
        <v>20.374143359881401</v>
      </c>
      <c r="P1020">
        <v>13.329135180520501</v>
      </c>
      <c r="Q1020">
        <v>2.2977389331349001E-2</v>
      </c>
    </row>
    <row r="1021" spans="1:17" hidden="1" x14ac:dyDescent="0.3">
      <c r="A1021" t="s">
        <v>2196</v>
      </c>
      <c r="B1021" t="s">
        <v>2197</v>
      </c>
      <c r="C1021" t="str">
        <f>IFERROR(VLOOKUP(Table1[[#This Row],[Ticker]],[1]!Table1[[Symbol]:[Industry]],2,FALSE),"-")</f>
        <v>-</v>
      </c>
      <c r="D1021" t="s">
        <v>400</v>
      </c>
      <c r="E1021">
        <v>2689.2087185949999</v>
      </c>
      <c r="F1021">
        <v>1165.8499999999999</v>
      </c>
      <c r="G1021">
        <v>-39.033610300444401</v>
      </c>
      <c r="H1021">
        <v>-7.9162366256531902</v>
      </c>
      <c r="I1021">
        <v>-16.392607462700902</v>
      </c>
      <c r="J1021">
        <v>-3.5074638851061399</v>
      </c>
      <c r="K1021">
        <v>1177.0234539375499</v>
      </c>
      <c r="L1021">
        <v>1205.66601162348</v>
      </c>
      <c r="M1021">
        <v>46.217017666548301</v>
      </c>
      <c r="N1021">
        <v>0.89675792184112602</v>
      </c>
      <c r="O1021">
        <v>23.515031950937001</v>
      </c>
      <c r="P1021">
        <v>6.8606782768102503</v>
      </c>
      <c r="Q1021">
        <v>-2.0829117838455001E-2</v>
      </c>
    </row>
    <row r="1022" spans="1:17" hidden="1" x14ac:dyDescent="0.3">
      <c r="A1022" t="s">
        <v>2198</v>
      </c>
      <c r="B1022" t="s">
        <v>2199</v>
      </c>
      <c r="C1022" t="str">
        <f>IFERROR(VLOOKUP(Table1[[#This Row],[Ticker]],[1]!Table1[[Symbol]:[Industry]],2,FALSE),"-")</f>
        <v>-</v>
      </c>
      <c r="D1022" t="s">
        <v>282</v>
      </c>
      <c r="E1022">
        <v>2688.3584280300001</v>
      </c>
      <c r="F1022">
        <v>2135.1</v>
      </c>
      <c r="G1022">
        <v>329.05054103322499</v>
      </c>
      <c r="H1022">
        <v>36.614501222439202</v>
      </c>
      <c r="I1022">
        <v>240.87791997270099</v>
      </c>
      <c r="J1022">
        <v>-9.0051124540804999</v>
      </c>
      <c r="K1022">
        <v>1599.8897639351401</v>
      </c>
      <c r="L1022">
        <v>998.02600500010999</v>
      </c>
      <c r="M1022">
        <v>60.172349876776302</v>
      </c>
      <c r="N1022">
        <v>0.59535961806108095</v>
      </c>
      <c r="O1022">
        <v>11.4701887499414</v>
      </c>
      <c r="P1022">
        <v>458.26905477840199</v>
      </c>
    </row>
    <row r="1023" spans="1:17" hidden="1" x14ac:dyDescent="0.3">
      <c r="A1023" t="s">
        <v>2200</v>
      </c>
      <c r="B1023" t="s">
        <v>2201</v>
      </c>
      <c r="C1023" t="str">
        <f>IFERROR(VLOOKUP(Table1[[#This Row],[Ticker]],[1]!Table1[[Symbol]:[Industry]],2,FALSE),"-")</f>
        <v>-</v>
      </c>
      <c r="D1023" t="s">
        <v>1552</v>
      </c>
      <c r="E1023">
        <v>2682.1207535849999</v>
      </c>
      <c r="F1023">
        <v>359.45</v>
      </c>
      <c r="G1023">
        <v>-36.477808918784199</v>
      </c>
      <c r="H1023">
        <v>-11.239077957983399</v>
      </c>
      <c r="I1023">
        <v>-25.4063690181246</v>
      </c>
      <c r="J1023">
        <v>-8.2247746333771605</v>
      </c>
      <c r="O1023">
        <v>19.947141466128802</v>
      </c>
      <c r="P1023">
        <v>0.92657588094904297</v>
      </c>
    </row>
    <row r="1024" spans="1:17" hidden="1" x14ac:dyDescent="0.3">
      <c r="A1024" t="s">
        <v>2202</v>
      </c>
      <c r="B1024" t="s">
        <v>2203</v>
      </c>
      <c r="C1024" t="str">
        <f>IFERROR(VLOOKUP(Table1[[#This Row],[Ticker]],[1]!Table1[[Symbol]:[Industry]],2,FALSE),"-")</f>
        <v>-</v>
      </c>
      <c r="D1024" t="s">
        <v>625</v>
      </c>
      <c r="E1024">
        <v>2681.3283630000001</v>
      </c>
      <c r="F1024">
        <v>610.04999999999995</v>
      </c>
      <c r="G1024">
        <v>-9.1919651837866603</v>
      </c>
      <c r="H1024">
        <v>-14.286774773207901</v>
      </c>
      <c r="I1024">
        <v>8.3231082914377605</v>
      </c>
      <c r="J1024">
        <v>-7.1684209392793203</v>
      </c>
      <c r="K1024">
        <v>623.96431083012703</v>
      </c>
      <c r="L1024">
        <v>574.34064807792799</v>
      </c>
      <c r="M1024">
        <v>38.004841446930698</v>
      </c>
      <c r="N1024">
        <v>0.530258753555922</v>
      </c>
      <c r="O1024">
        <v>14.744693057946</v>
      </c>
      <c r="P1024">
        <v>34.076923076923002</v>
      </c>
      <c r="Q1024">
        <v>1.0137082375955E-2</v>
      </c>
    </row>
    <row r="1025" spans="1:17" hidden="1" x14ac:dyDescent="0.3">
      <c r="A1025" t="s">
        <v>2204</v>
      </c>
      <c r="B1025" t="s">
        <v>2205</v>
      </c>
      <c r="C1025" t="str">
        <f>IFERROR(VLOOKUP(Table1[[#This Row],[Ticker]],[1]!Table1[[Symbol]:[Industry]],2,FALSE),"-")</f>
        <v>-</v>
      </c>
      <c r="D1025" t="s">
        <v>282</v>
      </c>
      <c r="E1025">
        <v>2680.2174697290002</v>
      </c>
      <c r="F1025">
        <v>105.39</v>
      </c>
      <c r="G1025">
        <v>-3.2930234546861801</v>
      </c>
      <c r="H1025">
        <v>11.310065818161</v>
      </c>
      <c r="I1025">
        <v>19.6735125439752</v>
      </c>
      <c r="J1025">
        <v>-4.5566746100072102</v>
      </c>
      <c r="K1025">
        <v>95.645975322733904</v>
      </c>
      <c r="L1025">
        <v>87.940786552622598</v>
      </c>
      <c r="M1025">
        <v>52.788284272223997</v>
      </c>
      <c r="N1025">
        <v>1.1927720264133601</v>
      </c>
      <c r="O1025">
        <v>7.2682417686687497</v>
      </c>
      <c r="P1025">
        <v>47.605042016806699</v>
      </c>
      <c r="Q1025">
        <v>-3.4113098302777999E-2</v>
      </c>
    </row>
    <row r="1026" spans="1:17" hidden="1" x14ac:dyDescent="0.3">
      <c r="A1026" t="s">
        <v>2206</v>
      </c>
      <c r="B1026" t="s">
        <v>2207</v>
      </c>
      <c r="C1026" t="str">
        <f>IFERROR(VLOOKUP(Table1[[#This Row],[Ticker]],[1]!Table1[[Symbol]:[Industry]],2,FALSE),"-")</f>
        <v>-</v>
      </c>
      <c r="D1026" t="s">
        <v>132</v>
      </c>
      <c r="E1026">
        <v>2675.1347000000001</v>
      </c>
      <c r="F1026">
        <v>478.6</v>
      </c>
      <c r="G1026">
        <v>-40.730792775326499</v>
      </c>
      <c r="H1026">
        <v>10.5820571737277</v>
      </c>
      <c r="I1026">
        <v>2.8456423342939399</v>
      </c>
      <c r="J1026">
        <v>-8.8971558619052402</v>
      </c>
      <c r="K1026">
        <v>428.14420756174098</v>
      </c>
      <c r="L1026">
        <v>438.88266110579701</v>
      </c>
      <c r="M1026">
        <v>61.127513456374899</v>
      </c>
      <c r="N1026">
        <v>2.06647749751549</v>
      </c>
      <c r="O1026">
        <v>25.365649811951499</v>
      </c>
      <c r="P1026">
        <v>47.2615384615384</v>
      </c>
      <c r="Q1026">
        <v>0.26232750519165898</v>
      </c>
    </row>
    <row r="1027" spans="1:17" hidden="1" x14ac:dyDescent="0.3">
      <c r="A1027" t="s">
        <v>2208</v>
      </c>
      <c r="B1027" t="s">
        <v>2209</v>
      </c>
      <c r="C1027" t="str">
        <f>IFERROR(VLOOKUP(Table1[[#This Row],[Ticker]],[1]!Table1[[Symbol]:[Industry]],2,FALSE),"-")</f>
        <v>-</v>
      </c>
      <c r="D1027" t="s">
        <v>234</v>
      </c>
      <c r="E1027">
        <v>2661.0468845400001</v>
      </c>
      <c r="F1027">
        <v>6095.9</v>
      </c>
      <c r="G1027">
        <v>95.6880642669162</v>
      </c>
      <c r="H1027">
        <v>-0.12995716761264201</v>
      </c>
      <c r="I1027">
        <v>53.693255238704197</v>
      </c>
      <c r="J1027">
        <v>-1.7629572532590401</v>
      </c>
      <c r="K1027">
        <v>5809.8540322243998</v>
      </c>
      <c r="L1027">
        <v>4670.3784887490601</v>
      </c>
      <c r="M1027">
        <v>66.190885815484094</v>
      </c>
      <c r="N1027">
        <v>0.111038878177688</v>
      </c>
      <c r="O1027">
        <v>10.896668252431899</v>
      </c>
      <c r="P1027">
        <v>147.39351880034801</v>
      </c>
      <c r="Q1027">
        <v>0.11124888075361899</v>
      </c>
    </row>
    <row r="1028" spans="1:17" hidden="1" x14ac:dyDescent="0.3">
      <c r="A1028" t="s">
        <v>2210</v>
      </c>
      <c r="B1028" t="s">
        <v>2211</v>
      </c>
      <c r="C1028" t="str">
        <f>IFERROR(VLOOKUP(Table1[[#This Row],[Ticker]],[1]!Table1[[Symbol]:[Industry]],2,FALSE),"-")</f>
        <v>-</v>
      </c>
      <c r="D1028" t="s">
        <v>161</v>
      </c>
      <c r="E1028">
        <v>2656.2545707949998</v>
      </c>
      <c r="F1028">
        <v>1762.95</v>
      </c>
      <c r="G1028">
        <v>137.712712874071</v>
      </c>
      <c r="H1028">
        <v>11.170114540584899</v>
      </c>
      <c r="I1028">
        <v>30.622392153672699</v>
      </c>
      <c r="J1028">
        <v>-2.29031398796903</v>
      </c>
      <c r="K1028">
        <v>1628.38600152298</v>
      </c>
      <c r="L1028">
        <v>1251.5278442262399</v>
      </c>
      <c r="M1028">
        <v>49.683234855050202</v>
      </c>
      <c r="N1028">
        <v>0.88085347693939497</v>
      </c>
      <c r="O1028">
        <v>10.439887688249801</v>
      </c>
      <c r="P1028">
        <v>229.062062529164</v>
      </c>
      <c r="Q1028">
        <v>0.10713151266540499</v>
      </c>
    </row>
    <row r="1029" spans="1:17" x14ac:dyDescent="0.3">
      <c r="A1029" t="s">
        <v>2212</v>
      </c>
      <c r="B1029" t="s">
        <v>2213</v>
      </c>
      <c r="C1029" t="str">
        <f>IFERROR(VLOOKUP(Table1[[#This Row],[Ticker]],[1]!Table1[[Symbol]:[Industry]],2,FALSE),"-")</f>
        <v>-</v>
      </c>
      <c r="D1029" t="s">
        <v>417</v>
      </c>
      <c r="E1029">
        <v>2655.8510824800001</v>
      </c>
      <c r="F1029">
        <v>500.4</v>
      </c>
      <c r="G1029">
        <v>-24.0717620150442</v>
      </c>
      <c r="H1029">
        <v>3.6873143154357502</v>
      </c>
      <c r="I1029">
        <v>-12.958503039797</v>
      </c>
      <c r="J1029">
        <v>0.214351304414927</v>
      </c>
      <c r="K1029">
        <v>476.74752274477498</v>
      </c>
      <c r="L1029">
        <v>493.73432962759398</v>
      </c>
      <c r="M1029">
        <v>71.538071481682294</v>
      </c>
      <c r="N1029">
        <v>2.7003850763781498</v>
      </c>
      <c r="O1029">
        <v>16.306954436450798</v>
      </c>
      <c r="P1029">
        <v>15.5391364580928</v>
      </c>
      <c r="Q1029">
        <v>-2.3531286354410001E-3</v>
      </c>
    </row>
    <row r="1030" spans="1:17" hidden="1" x14ac:dyDescent="0.3">
      <c r="A1030" t="s">
        <v>2214</v>
      </c>
      <c r="B1030" t="s">
        <v>2215</v>
      </c>
      <c r="C1030" t="str">
        <f>IFERROR(VLOOKUP(Table1[[#This Row],[Ticker]],[1]!Table1[[Symbol]:[Industry]],2,FALSE),"-")</f>
        <v>-</v>
      </c>
      <c r="D1030" t="s">
        <v>2216</v>
      </c>
      <c r="E1030">
        <v>2654.3994980000002</v>
      </c>
      <c r="F1030">
        <v>269.63</v>
      </c>
      <c r="G1030">
        <v>134.04597789917801</v>
      </c>
      <c r="H1030">
        <v>41.972186493659699</v>
      </c>
      <c r="I1030">
        <v>75.282367730991993</v>
      </c>
      <c r="J1030">
        <v>20.411774587853699</v>
      </c>
      <c r="K1030">
        <v>185.84903038355</v>
      </c>
      <c r="M1030">
        <v>88.359199614530993</v>
      </c>
      <c r="N1030">
        <v>3.3742183184073502</v>
      </c>
      <c r="O1030">
        <v>1.5836516708081301</v>
      </c>
      <c r="P1030">
        <v>203.46651660101199</v>
      </c>
    </row>
    <row r="1031" spans="1:17" hidden="1" x14ac:dyDescent="0.3">
      <c r="A1031" t="s">
        <v>2217</v>
      </c>
      <c r="B1031" t="s">
        <v>2218</v>
      </c>
      <c r="C1031" t="str">
        <f>IFERROR(VLOOKUP(Table1[[#This Row],[Ticker]],[1]!Table1[[Symbol]:[Industry]],2,FALSE),"-")</f>
        <v>-</v>
      </c>
      <c r="D1031" t="s">
        <v>54</v>
      </c>
      <c r="E1031">
        <v>2649.8163340400001</v>
      </c>
      <c r="F1031">
        <v>1073.2</v>
      </c>
      <c r="G1031">
        <v>17.020631503337</v>
      </c>
      <c r="H1031">
        <v>-6.9489011964019003</v>
      </c>
      <c r="I1031">
        <v>4.9237617355992098</v>
      </c>
      <c r="J1031">
        <v>-6.6177779965794103</v>
      </c>
      <c r="K1031">
        <v>1109.4960545174899</v>
      </c>
      <c r="L1031">
        <v>1009.6618711277901</v>
      </c>
      <c r="M1031">
        <v>28.9370146225335</v>
      </c>
      <c r="N1031">
        <v>0.60425167384296297</v>
      </c>
      <c r="O1031">
        <v>15.5423033917256</v>
      </c>
      <c r="P1031">
        <v>78.8815734644553</v>
      </c>
      <c r="Q1031">
        <v>5.6689833466500002E-3</v>
      </c>
    </row>
    <row r="1032" spans="1:17" hidden="1" x14ac:dyDescent="0.3">
      <c r="A1032" t="s">
        <v>2219</v>
      </c>
      <c r="B1032" t="s">
        <v>2220</v>
      </c>
      <c r="C1032" t="str">
        <f>IFERROR(VLOOKUP(Table1[[#This Row],[Ticker]],[1]!Table1[[Symbol]:[Industry]],2,FALSE),"-")</f>
        <v>-</v>
      </c>
      <c r="D1032" t="s">
        <v>1688</v>
      </c>
      <c r="E1032">
        <v>2644.090741</v>
      </c>
      <c r="F1032">
        <v>63.62</v>
      </c>
      <c r="G1032">
        <v>-2.2279406004073499</v>
      </c>
      <c r="H1032">
        <v>-1.21454467714935</v>
      </c>
      <c r="I1032">
        <v>-3.5960587671153101</v>
      </c>
      <c r="J1032">
        <v>-0.59055296187116701</v>
      </c>
      <c r="K1032">
        <v>62.175107197494803</v>
      </c>
      <c r="L1032">
        <v>59.5978408218078</v>
      </c>
      <c r="M1032">
        <v>53.860821394049402</v>
      </c>
      <c r="N1032">
        <v>1.2868245196766499</v>
      </c>
      <c r="O1032">
        <v>3.66237032379754</v>
      </c>
      <c r="P1032">
        <v>29.545917328446301</v>
      </c>
      <c r="Q1032">
        <v>-2.7484158448541001E-2</v>
      </c>
    </row>
    <row r="1033" spans="1:17" hidden="1" x14ac:dyDescent="0.3">
      <c r="A1033" t="s">
        <v>2221</v>
      </c>
      <c r="B1033" t="s">
        <v>2222</v>
      </c>
      <c r="C1033" t="str">
        <f>IFERROR(VLOOKUP(Table1[[#This Row],[Ticker]],[1]!Table1[[Symbol]:[Industry]],2,FALSE),"-")</f>
        <v>-</v>
      </c>
      <c r="D1033" t="s">
        <v>514</v>
      </c>
      <c r="E1033">
        <v>2638.43510406</v>
      </c>
      <c r="F1033">
        <v>394.1</v>
      </c>
      <c r="G1033">
        <v>12.4761757589191</v>
      </c>
      <c r="H1033">
        <v>11.078869476983099</v>
      </c>
      <c r="I1033">
        <v>11.5941601143395</v>
      </c>
      <c r="J1033">
        <v>-3.5829266869120202</v>
      </c>
      <c r="K1033">
        <v>341.05290718978603</v>
      </c>
      <c r="L1033">
        <v>319.19162462752098</v>
      </c>
      <c r="M1033">
        <v>70.345419679856406</v>
      </c>
      <c r="N1033">
        <v>1.9232601948346499</v>
      </c>
      <c r="O1033">
        <v>2.7150469424004098</v>
      </c>
      <c r="P1033">
        <v>67.488312792180196</v>
      </c>
    </row>
    <row r="1034" spans="1:17" hidden="1" x14ac:dyDescent="0.3">
      <c r="A1034" t="s">
        <v>2223</v>
      </c>
      <c r="B1034" t="s">
        <v>2224</v>
      </c>
      <c r="C1034" t="str">
        <f>IFERROR(VLOOKUP(Table1[[#This Row],[Ticker]],[1]!Table1[[Symbol]:[Industry]],2,FALSE),"-")</f>
        <v>-</v>
      </c>
      <c r="D1034" t="s">
        <v>282</v>
      </c>
      <c r="E1034">
        <v>2633.1222720000001</v>
      </c>
      <c r="F1034">
        <v>1147.2</v>
      </c>
      <c r="G1034">
        <v>103.720856227109</v>
      </c>
      <c r="H1034">
        <v>1.80797814115781</v>
      </c>
      <c r="I1034">
        <v>94.303655643914098</v>
      </c>
      <c r="J1034">
        <v>1.2329969916939201</v>
      </c>
      <c r="K1034">
        <v>1037.2114665326201</v>
      </c>
      <c r="L1034">
        <v>801.517630649029</v>
      </c>
      <c r="M1034">
        <v>47.973207101843798</v>
      </c>
      <c r="N1034">
        <v>1.0340420711867799</v>
      </c>
      <c r="O1034">
        <v>9.6975244072524394</v>
      </c>
      <c r="P1034">
        <v>135.78255061144699</v>
      </c>
    </row>
    <row r="1035" spans="1:17" hidden="1" x14ac:dyDescent="0.3">
      <c r="A1035" t="s">
        <v>2225</v>
      </c>
      <c r="B1035" t="s">
        <v>2226</v>
      </c>
      <c r="C1035" t="str">
        <f>IFERROR(VLOOKUP(Table1[[#This Row],[Ticker]],[1]!Table1[[Symbol]:[Industry]],2,FALSE),"-")</f>
        <v>-</v>
      </c>
      <c r="D1035" t="s">
        <v>995</v>
      </c>
      <c r="E1035">
        <v>2620.5001787249998</v>
      </c>
      <c r="F1035">
        <v>397.65</v>
      </c>
      <c r="G1035">
        <v>-2.6544613293596901</v>
      </c>
      <c r="H1035">
        <v>-6.70335346099451</v>
      </c>
      <c r="I1035">
        <v>19.413603462823701</v>
      </c>
      <c r="J1035">
        <v>-5.0108290577100396</v>
      </c>
      <c r="K1035">
        <v>398.05027037166099</v>
      </c>
      <c r="M1035">
        <v>40.825699349947499</v>
      </c>
      <c r="N1035">
        <v>0.32331320013435699</v>
      </c>
      <c r="O1035">
        <v>19.4266314598264</v>
      </c>
      <c r="P1035">
        <v>40.910701630049601</v>
      </c>
    </row>
    <row r="1036" spans="1:17" hidden="1" x14ac:dyDescent="0.3">
      <c r="A1036" t="s">
        <v>2227</v>
      </c>
      <c r="B1036" t="s">
        <v>2228</v>
      </c>
      <c r="C1036" t="str">
        <f>IFERROR(VLOOKUP(Table1[[#This Row],[Ticker]],[1]!Table1[[Symbol]:[Industry]],2,FALSE),"-")</f>
        <v>-</v>
      </c>
      <c r="D1036" t="s">
        <v>261</v>
      </c>
      <c r="E1036">
        <v>2616.3547388249999</v>
      </c>
      <c r="F1036">
        <v>17991.650000000001</v>
      </c>
      <c r="G1036">
        <v>-5.15463028396828</v>
      </c>
      <c r="H1036">
        <v>-9.2802385406741408</v>
      </c>
      <c r="I1036">
        <v>18.8015729862645</v>
      </c>
      <c r="J1036">
        <v>-2.5521165641749199</v>
      </c>
      <c r="K1036">
        <v>17922.831368057901</v>
      </c>
      <c r="L1036">
        <v>15747.1891229209</v>
      </c>
      <c r="M1036">
        <v>39.8244703060695</v>
      </c>
      <c r="N1036">
        <v>0.383040901492746</v>
      </c>
      <c r="O1036">
        <v>16.164998763315101</v>
      </c>
      <c r="P1036">
        <v>42.790873015872997</v>
      </c>
      <c r="Q1036">
        <v>0.14040592490722201</v>
      </c>
    </row>
    <row r="1037" spans="1:17" hidden="1" x14ac:dyDescent="0.3">
      <c r="A1037" t="s">
        <v>2229</v>
      </c>
      <c r="B1037" t="s">
        <v>2230</v>
      </c>
      <c r="C1037" t="str">
        <f>IFERROR(VLOOKUP(Table1[[#This Row],[Ticker]],[1]!Table1[[Symbol]:[Industry]],2,FALSE),"-")</f>
        <v>-</v>
      </c>
      <c r="D1037" t="s">
        <v>258</v>
      </c>
      <c r="E1037">
        <v>2612.2197500000002</v>
      </c>
      <c r="F1037">
        <v>4162.8999999999996</v>
      </c>
      <c r="G1037">
        <v>2375.4024795427499</v>
      </c>
      <c r="H1037">
        <v>10.956294792659101</v>
      </c>
      <c r="I1037">
        <v>205.682520673868</v>
      </c>
      <c r="J1037">
        <v>-1.56518792860158</v>
      </c>
      <c r="K1037">
        <v>3653.4329834687901</v>
      </c>
      <c r="L1037">
        <v>2289.7044534945298</v>
      </c>
      <c r="M1037">
        <v>49.4835932619822</v>
      </c>
      <c r="N1037">
        <v>0.91241743097467098</v>
      </c>
      <c r="O1037">
        <v>15.2778111412717</v>
      </c>
      <c r="P1037">
        <v>2453.9263803680901</v>
      </c>
      <c r="Q1037">
        <v>0.23990036934301701</v>
      </c>
    </row>
    <row r="1038" spans="1:17" hidden="1" x14ac:dyDescent="0.3">
      <c r="A1038" t="s">
        <v>2231</v>
      </c>
      <c r="B1038" t="s">
        <v>2232</v>
      </c>
      <c r="C1038" t="str">
        <f>IFERROR(VLOOKUP(Table1[[#This Row],[Ticker]],[1]!Table1[[Symbol]:[Industry]],2,FALSE),"-")</f>
        <v>-</v>
      </c>
      <c r="D1038" t="s">
        <v>135</v>
      </c>
      <c r="E1038">
        <v>2611.068444906</v>
      </c>
      <c r="F1038">
        <v>9.98</v>
      </c>
      <c r="G1038">
        <v>257.50584492736903</v>
      </c>
      <c r="H1038">
        <v>-7.6593993723307499</v>
      </c>
      <c r="I1038">
        <v>-18.375665134629401</v>
      </c>
      <c r="J1038">
        <v>-8.8628956267190908</v>
      </c>
      <c r="K1038">
        <v>10.1144528298134</v>
      </c>
      <c r="L1038">
        <v>9.5319547978392603</v>
      </c>
      <c r="M1038">
        <v>56.015813928633897</v>
      </c>
      <c r="N1038">
        <v>0.92672717508386704</v>
      </c>
      <c r="O1038">
        <v>98.396793587174301</v>
      </c>
      <c r="P1038">
        <v>353.636363636363</v>
      </c>
      <c r="Q1038">
        <v>0.13585006767330299</v>
      </c>
    </row>
    <row r="1039" spans="1:17" hidden="1" x14ac:dyDescent="0.3">
      <c r="A1039" t="s">
        <v>2233</v>
      </c>
      <c r="B1039" t="s">
        <v>2234</v>
      </c>
      <c r="C1039" t="str">
        <f>IFERROR(VLOOKUP(Table1[[#This Row],[Ticker]],[1]!Table1[[Symbol]:[Industry]],2,FALSE),"-")</f>
        <v>-</v>
      </c>
      <c r="D1039" t="s">
        <v>158</v>
      </c>
      <c r="E1039">
        <v>2599.8101780299999</v>
      </c>
      <c r="F1039">
        <v>1429.85</v>
      </c>
      <c r="G1039">
        <v>418.36445298597698</v>
      </c>
      <c r="H1039">
        <v>0.94848886934089605</v>
      </c>
      <c r="I1039">
        <v>471.93852317900001</v>
      </c>
      <c r="J1039">
        <v>5.7526992845806797</v>
      </c>
      <c r="K1039">
        <v>1310.2803879328801</v>
      </c>
      <c r="M1039">
        <v>70.945424623265495</v>
      </c>
      <c r="N1039">
        <v>0.286704951782424</v>
      </c>
      <c r="O1039">
        <v>9.7317900479071398</v>
      </c>
      <c r="P1039">
        <v>518.046250270153</v>
      </c>
    </row>
    <row r="1040" spans="1:17" hidden="1" x14ac:dyDescent="0.3">
      <c r="A1040" t="s">
        <v>2235</v>
      </c>
      <c r="B1040" t="s">
        <v>2236</v>
      </c>
      <c r="C1040" t="str">
        <f>IFERROR(VLOOKUP(Table1[[#This Row],[Ticker]],[1]!Table1[[Symbol]:[Industry]],2,FALSE),"-")</f>
        <v>-</v>
      </c>
      <c r="D1040" t="s">
        <v>375</v>
      </c>
      <c r="E1040">
        <v>2598.4350399250002</v>
      </c>
      <c r="F1040">
        <v>1179.25</v>
      </c>
      <c r="G1040">
        <v>-0.63409422951872296</v>
      </c>
      <c r="H1040">
        <v>2.46324567310403</v>
      </c>
      <c r="I1040">
        <v>-1.0779132710538299</v>
      </c>
      <c r="J1040">
        <v>-2.6377473544164198</v>
      </c>
      <c r="K1040">
        <v>1113.6172747387</v>
      </c>
      <c r="L1040">
        <v>1050.0853240282599</v>
      </c>
      <c r="M1040">
        <v>56.010770835041598</v>
      </c>
      <c r="N1040">
        <v>0.540927608994761</v>
      </c>
      <c r="O1040">
        <v>10.0529997880008</v>
      </c>
      <c r="P1040">
        <v>37.1220930232558</v>
      </c>
      <c r="Q1040">
        <v>0.12802962445070801</v>
      </c>
    </row>
    <row r="1041" spans="1:17" x14ac:dyDescent="0.3">
      <c r="A1041" t="s">
        <v>2237</v>
      </c>
      <c r="B1041" t="s">
        <v>2238</v>
      </c>
      <c r="C1041" t="str">
        <f>IFERROR(VLOOKUP(Table1[[#This Row],[Ticker]],[1]!Table1[[Symbol]:[Industry]],2,FALSE),"-")</f>
        <v>-</v>
      </c>
      <c r="D1041" t="s">
        <v>279</v>
      </c>
      <c r="E1041">
        <v>2598.1957797949999</v>
      </c>
      <c r="F1041">
        <v>804.65</v>
      </c>
      <c r="G1041">
        <v>0.206832702667338</v>
      </c>
      <c r="H1041">
        <v>8.1881788506301891</v>
      </c>
      <c r="I1041">
        <v>28.200864422189099</v>
      </c>
      <c r="J1041">
        <v>-5.3747215958073096E-3</v>
      </c>
      <c r="K1041">
        <v>702.20133883109997</v>
      </c>
      <c r="L1041">
        <v>651.34337088567804</v>
      </c>
      <c r="M1041">
        <v>76.3353655327887</v>
      </c>
      <c r="N1041">
        <v>1.0303363119926301</v>
      </c>
      <c r="O1041">
        <v>2.3923444976076498</v>
      </c>
      <c r="P1041">
        <v>52.3814032762049</v>
      </c>
      <c r="Q1041">
        <v>-2.0509331931165001E-2</v>
      </c>
    </row>
    <row r="1042" spans="1:17" x14ac:dyDescent="0.3">
      <c r="A1042" t="s">
        <v>2239</v>
      </c>
      <c r="B1042" t="s">
        <v>2240</v>
      </c>
      <c r="C1042" t="str">
        <f>IFERROR(VLOOKUP(Table1[[#This Row],[Ticker]],[1]!Table1[[Symbol]:[Industry]],2,FALSE),"-")</f>
        <v>-</v>
      </c>
      <c r="D1042" t="s">
        <v>1211</v>
      </c>
      <c r="E1042">
        <v>2593.6331706249998</v>
      </c>
      <c r="F1042">
        <v>358.75</v>
      </c>
      <c r="G1042">
        <v>-61.107105900328001</v>
      </c>
      <c r="H1042">
        <v>-15.9936232091069</v>
      </c>
      <c r="I1042">
        <v>-2.4544036093195798</v>
      </c>
      <c r="J1042">
        <v>-6.3530668325853901</v>
      </c>
      <c r="K1042">
        <v>391.70709226381598</v>
      </c>
      <c r="L1042">
        <v>419.4487177259</v>
      </c>
      <c r="M1042">
        <v>35.216734442349598</v>
      </c>
      <c r="N1042">
        <v>0.45236818370631299</v>
      </c>
      <c r="O1042">
        <v>64.961672473867594</v>
      </c>
      <c r="P1042">
        <v>13.8888888888888</v>
      </c>
      <c r="Q1042">
        <v>-3.3849599148259003E-2</v>
      </c>
    </row>
    <row r="1043" spans="1:17" hidden="1" x14ac:dyDescent="0.3">
      <c r="A1043" t="s">
        <v>2241</v>
      </c>
      <c r="B1043" t="s">
        <v>2242</v>
      </c>
      <c r="C1043" t="str">
        <f>IFERROR(VLOOKUP(Table1[[#This Row],[Ticker]],[1]!Table1[[Symbol]:[Industry]],2,FALSE),"-")</f>
        <v>-</v>
      </c>
      <c r="D1043" t="s">
        <v>161</v>
      </c>
      <c r="E1043">
        <v>2586.030750675</v>
      </c>
      <c r="F1043">
        <v>394.65</v>
      </c>
      <c r="G1043">
        <v>-11.332294930732299</v>
      </c>
      <c r="H1043">
        <v>-11.526958795857499</v>
      </c>
      <c r="I1043">
        <v>42.056225659969797</v>
      </c>
      <c r="J1043">
        <v>-6.2323181920103101</v>
      </c>
      <c r="K1043">
        <v>410.249772209394</v>
      </c>
      <c r="L1043">
        <v>367.45637632936001</v>
      </c>
      <c r="M1043">
        <v>35.604726004791502</v>
      </c>
      <c r="N1043">
        <v>0.65673812110509999</v>
      </c>
      <c r="O1043">
        <v>22.640314202457802</v>
      </c>
      <c r="P1043">
        <v>59.777327935222601</v>
      </c>
      <c r="Q1043">
        <v>0.103027419826454</v>
      </c>
    </row>
    <row r="1044" spans="1:17" hidden="1" x14ac:dyDescent="0.3">
      <c r="A1044" t="s">
        <v>2243</v>
      </c>
      <c r="B1044" t="s">
        <v>2244</v>
      </c>
      <c r="C1044" t="str">
        <f>IFERROR(VLOOKUP(Table1[[#This Row],[Ticker]],[1]!Table1[[Symbol]:[Industry]],2,FALSE),"-")</f>
        <v>-</v>
      </c>
      <c r="D1044" t="s">
        <v>75</v>
      </c>
      <c r="E1044">
        <v>2581.03387677</v>
      </c>
      <c r="F1044">
        <v>938.65</v>
      </c>
      <c r="G1044">
        <v>130.40203243788901</v>
      </c>
      <c r="H1044">
        <v>1.13903021866814</v>
      </c>
      <c r="I1044">
        <v>28.618614694606201</v>
      </c>
      <c r="J1044">
        <v>-9.2625066819509403</v>
      </c>
      <c r="K1044">
        <v>949.43294522918995</v>
      </c>
      <c r="L1044">
        <v>792.32302680493603</v>
      </c>
      <c r="M1044">
        <v>33.045622876980502</v>
      </c>
      <c r="N1044">
        <v>1.3237956988423301</v>
      </c>
      <c r="O1044">
        <v>16.518404090981701</v>
      </c>
      <c r="P1044">
        <v>167.07924313558101</v>
      </c>
      <c r="Q1044">
        <v>6.8807438261918E-2</v>
      </c>
    </row>
    <row r="1045" spans="1:17" hidden="1" x14ac:dyDescent="0.3">
      <c r="A1045" t="s">
        <v>2245</v>
      </c>
      <c r="B1045" t="s">
        <v>2246</v>
      </c>
      <c r="C1045" t="str">
        <f>IFERROR(VLOOKUP(Table1[[#This Row],[Ticker]],[1]!Table1[[Symbol]:[Industry]],2,FALSE),"-")</f>
        <v>-</v>
      </c>
      <c r="D1045" t="s">
        <v>1371</v>
      </c>
      <c r="E1045">
        <v>2580.8388</v>
      </c>
      <c r="F1045">
        <v>1000</v>
      </c>
      <c r="G1045">
        <v>-26.339308908784101</v>
      </c>
      <c r="H1045">
        <v>-5.0447052073408098</v>
      </c>
      <c r="I1045">
        <v>-15.267869008124499</v>
      </c>
      <c r="J1045">
        <v>-2.0294018827344802</v>
      </c>
      <c r="K1045">
        <v>999.99660599113895</v>
      </c>
      <c r="L1045">
        <v>999.99663134581203</v>
      </c>
      <c r="M1045">
        <v>55.379180563809697</v>
      </c>
      <c r="N1045">
        <v>0.86727401332979703</v>
      </c>
      <c r="O1045">
        <v>3</v>
      </c>
      <c r="P1045">
        <v>3.0927835051546202</v>
      </c>
      <c r="Q1045">
        <v>-0.101916752053546</v>
      </c>
    </row>
    <row r="1046" spans="1:17" hidden="1" x14ac:dyDescent="0.3">
      <c r="A1046" t="s">
        <v>2247</v>
      </c>
      <c r="B1046" t="s">
        <v>2248</v>
      </c>
      <c r="C1046" t="str">
        <f>IFERROR(VLOOKUP(Table1[[#This Row],[Ticker]],[1]!Table1[[Symbol]:[Industry]],2,FALSE),"-")</f>
        <v>-</v>
      </c>
      <c r="D1046" t="s">
        <v>46</v>
      </c>
      <c r="E1046">
        <v>2580.3370298999998</v>
      </c>
      <c r="F1046">
        <v>2062.1999999999998</v>
      </c>
      <c r="G1046">
        <v>31.440869352065</v>
      </c>
      <c r="H1046">
        <v>-19.489177333801699</v>
      </c>
      <c r="I1046">
        <v>13.5743411283875</v>
      </c>
      <c r="J1046">
        <v>-5.0183898219059504</v>
      </c>
      <c r="K1046">
        <v>2182.4439731431498</v>
      </c>
      <c r="L1046">
        <v>1945.97749815867</v>
      </c>
      <c r="M1046">
        <v>42.6021852983882</v>
      </c>
      <c r="N1046">
        <v>1.6553214174133399</v>
      </c>
      <c r="O1046">
        <v>28.018620890311301</v>
      </c>
      <c r="P1046">
        <v>64.844124700239703</v>
      </c>
      <c r="Q1046">
        <v>0.14287213251658301</v>
      </c>
    </row>
    <row r="1047" spans="1:17" x14ac:dyDescent="0.3">
      <c r="A1047" t="s">
        <v>2249</v>
      </c>
      <c r="B1047" t="s">
        <v>2250</v>
      </c>
      <c r="C1047" t="str">
        <f>IFERROR(VLOOKUP(Table1[[#This Row],[Ticker]],[1]!Table1[[Symbol]:[Industry]],2,FALSE),"-")</f>
        <v>-</v>
      </c>
      <c r="D1047" t="s">
        <v>1927</v>
      </c>
      <c r="E1047">
        <v>2577.7586156000002</v>
      </c>
      <c r="F1047">
        <v>14</v>
      </c>
      <c r="G1047">
        <v>-55.093489580361798</v>
      </c>
      <c r="H1047">
        <v>-12.276618279669901</v>
      </c>
      <c r="I1047">
        <v>-29.903015359588</v>
      </c>
      <c r="J1047">
        <v>-4.4718303544720897</v>
      </c>
      <c r="K1047">
        <v>14.950836907126099</v>
      </c>
      <c r="L1047">
        <v>16.638101409326001</v>
      </c>
      <c r="M1047">
        <v>37.576456305963099</v>
      </c>
      <c r="N1047">
        <v>0.76155783158839296</v>
      </c>
      <c r="O1047">
        <v>86.071428571428498</v>
      </c>
      <c r="P1047">
        <v>8.9494163424124604</v>
      </c>
      <c r="Q1047">
        <v>-3.3405764313736E-2</v>
      </c>
    </row>
    <row r="1048" spans="1:17" x14ac:dyDescent="0.3">
      <c r="A1048" t="s">
        <v>2251</v>
      </c>
      <c r="B1048" t="s">
        <v>2252</v>
      </c>
      <c r="C1048" t="str">
        <f>IFERROR(VLOOKUP(Table1[[#This Row],[Ticker]],[1]!Table1[[Symbol]:[Industry]],2,FALSE),"-")</f>
        <v>-</v>
      </c>
      <c r="D1048" t="s">
        <v>24</v>
      </c>
      <c r="E1048">
        <v>2573.8992899999998</v>
      </c>
      <c r="F1048">
        <v>50</v>
      </c>
      <c r="G1048">
        <v>-53.9290127565829</v>
      </c>
      <c r="H1048">
        <v>-9.6617540816914005</v>
      </c>
      <c r="I1048">
        <v>-25.903364103021801</v>
      </c>
      <c r="J1048">
        <v>-3.1662187953790801</v>
      </c>
      <c r="K1048">
        <v>51.242400809750599</v>
      </c>
      <c r="L1048">
        <v>59.341732945223001</v>
      </c>
      <c r="M1048">
        <v>48.067047888978898</v>
      </c>
      <c r="N1048">
        <v>0.63036605347889596</v>
      </c>
      <c r="O1048">
        <v>64.8</v>
      </c>
      <c r="P1048">
        <v>2.2913256955810102</v>
      </c>
    </row>
    <row r="1049" spans="1:17" hidden="1" x14ac:dyDescent="0.3">
      <c r="A1049" t="s">
        <v>2253</v>
      </c>
      <c r="B1049" t="s">
        <v>2254</v>
      </c>
      <c r="C1049" t="str">
        <f>IFERROR(VLOOKUP(Table1[[#This Row],[Ticker]],[1]!Table1[[Symbol]:[Industry]],2,FALSE),"-")</f>
        <v>-</v>
      </c>
      <c r="D1049" t="s">
        <v>438</v>
      </c>
      <c r="E1049">
        <v>2570.8460282999999</v>
      </c>
      <c r="F1049">
        <v>624.25</v>
      </c>
      <c r="G1049">
        <v>-37.403138381670701</v>
      </c>
      <c r="H1049">
        <v>2.1235302875397202</v>
      </c>
      <c r="I1049">
        <v>-15.976678784308801</v>
      </c>
      <c r="J1049">
        <v>-5.1307751276040996</v>
      </c>
      <c r="K1049">
        <v>614.29283048186198</v>
      </c>
      <c r="L1049">
        <v>640.50386447980395</v>
      </c>
      <c r="M1049">
        <v>52.7465059784045</v>
      </c>
      <c r="N1049">
        <v>2.3717639087060598</v>
      </c>
      <c r="O1049">
        <v>27.937525030035999</v>
      </c>
      <c r="P1049">
        <v>15.880824206422799</v>
      </c>
      <c r="Q1049">
        <v>2.2593055106000001E-4</v>
      </c>
    </row>
    <row r="1050" spans="1:17" hidden="1" x14ac:dyDescent="0.3">
      <c r="A1050" t="s">
        <v>2255</v>
      </c>
      <c r="B1050" t="s">
        <v>2256</v>
      </c>
      <c r="C1050" t="str">
        <f>IFERROR(VLOOKUP(Table1[[#This Row],[Ticker]],[1]!Table1[[Symbol]:[Industry]],2,FALSE),"-")</f>
        <v>-</v>
      </c>
      <c r="D1050" t="s">
        <v>72</v>
      </c>
      <c r="E1050">
        <v>2570.1406499999998</v>
      </c>
      <c r="F1050">
        <v>958.65</v>
      </c>
      <c r="G1050">
        <v>279.26578374040702</v>
      </c>
      <c r="H1050">
        <v>7.1995535419420298</v>
      </c>
      <c r="I1050">
        <v>-6.1143002734619296</v>
      </c>
      <c r="J1050">
        <v>-9.78554314352</v>
      </c>
      <c r="K1050">
        <v>1045.62488265758</v>
      </c>
      <c r="L1050">
        <v>930.91359548155197</v>
      </c>
      <c r="M1050">
        <v>27.664087089152801</v>
      </c>
      <c r="N1050">
        <v>1.4483715947304401</v>
      </c>
      <c r="O1050">
        <v>65.649611432743896</v>
      </c>
      <c r="P1050">
        <v>332.21370604147802</v>
      </c>
      <c r="Q1050">
        <v>0.16952724801857899</v>
      </c>
    </row>
    <row r="1051" spans="1:17" hidden="1" x14ac:dyDescent="0.3">
      <c r="A1051" t="s">
        <v>2257</v>
      </c>
      <c r="B1051" t="s">
        <v>2258</v>
      </c>
      <c r="C1051" t="str">
        <f>IFERROR(VLOOKUP(Table1[[#This Row],[Ticker]],[1]!Table1[[Symbol]:[Industry]],2,FALSE),"-")</f>
        <v>-</v>
      </c>
      <c r="D1051" t="s">
        <v>127</v>
      </c>
      <c r="E1051">
        <v>2565.1988593199999</v>
      </c>
      <c r="F1051">
        <v>198.36</v>
      </c>
      <c r="G1051">
        <v>1.0176365065769</v>
      </c>
      <c r="H1051">
        <v>18.430043266407601</v>
      </c>
      <c r="I1051">
        <v>54.924181174925501</v>
      </c>
      <c r="J1051">
        <v>4.8059475441314996</v>
      </c>
      <c r="K1051">
        <v>168.825132100383</v>
      </c>
      <c r="L1051">
        <v>156.64936574247201</v>
      </c>
      <c r="M1051">
        <v>69.2358237745498</v>
      </c>
      <c r="N1051">
        <v>2.49902476160148</v>
      </c>
      <c r="O1051">
        <v>5.8177051824964598</v>
      </c>
      <c r="P1051">
        <v>72.486956521739103</v>
      </c>
    </row>
    <row r="1052" spans="1:17" hidden="1" x14ac:dyDescent="0.3">
      <c r="A1052" t="s">
        <v>2259</v>
      </c>
      <c r="B1052" t="s">
        <v>2260</v>
      </c>
      <c r="C1052" t="str">
        <f>IFERROR(VLOOKUP(Table1[[#This Row],[Ticker]],[1]!Table1[[Symbol]:[Industry]],2,FALSE),"-")</f>
        <v>-</v>
      </c>
      <c r="D1052" t="s">
        <v>464</v>
      </c>
      <c r="E1052">
        <v>2565.0646827999999</v>
      </c>
      <c r="F1052">
        <v>322.55</v>
      </c>
      <c r="G1052">
        <v>-7.0761196046781301</v>
      </c>
      <c r="H1052">
        <v>-1.45118552230145</v>
      </c>
      <c r="I1052">
        <v>18.708285706693601</v>
      </c>
      <c r="J1052">
        <v>-3.1566916901558102</v>
      </c>
      <c r="K1052">
        <v>309.50752706001498</v>
      </c>
      <c r="L1052">
        <v>283.87538503997501</v>
      </c>
      <c r="M1052">
        <v>51.9768710525342</v>
      </c>
      <c r="N1052">
        <v>0.610498144751075</v>
      </c>
      <c r="O1052">
        <v>12.2306619128817</v>
      </c>
      <c r="P1052">
        <v>42.186466828300603</v>
      </c>
      <c r="Q1052">
        <v>-6.7633131787115996E-2</v>
      </c>
    </row>
    <row r="1053" spans="1:17" hidden="1" x14ac:dyDescent="0.3">
      <c r="A1053" t="s">
        <v>2261</v>
      </c>
      <c r="B1053" t="s">
        <v>2262</v>
      </c>
      <c r="C1053" t="str">
        <f>IFERROR(VLOOKUP(Table1[[#This Row],[Ticker]],[1]!Table1[[Symbol]:[Industry]],2,FALSE),"-")</f>
        <v>-</v>
      </c>
      <c r="D1053" t="s">
        <v>206</v>
      </c>
      <c r="E1053">
        <v>2561.2318293399999</v>
      </c>
      <c r="F1053">
        <v>2739.95</v>
      </c>
      <c r="G1053">
        <v>-5.7147173363148998</v>
      </c>
      <c r="H1053">
        <v>-8.8107059231604303</v>
      </c>
      <c r="I1053">
        <v>9.3337822472520298</v>
      </c>
      <c r="J1053">
        <v>-11.194787602570299</v>
      </c>
      <c r="K1053">
        <v>2826.3715693993499</v>
      </c>
      <c r="L1053">
        <v>2611.2175800688501</v>
      </c>
      <c r="M1053">
        <v>34.862539020692601</v>
      </c>
      <c r="N1053">
        <v>0.95284241344583298</v>
      </c>
      <c r="O1053">
        <v>10.724648260004701</v>
      </c>
      <c r="P1053">
        <v>30.535969509290101</v>
      </c>
      <c r="Q1053">
        <v>5.8566978929453999E-2</v>
      </c>
    </row>
    <row r="1054" spans="1:17" hidden="1" x14ac:dyDescent="0.3">
      <c r="A1054" t="s">
        <v>2263</v>
      </c>
      <c r="B1054" t="s">
        <v>2264</v>
      </c>
      <c r="C1054" t="str">
        <f>IFERROR(VLOOKUP(Table1[[#This Row],[Ticker]],[1]!Table1[[Symbol]:[Industry]],2,FALSE),"-")</f>
        <v>-</v>
      </c>
      <c r="D1054" t="s">
        <v>291</v>
      </c>
      <c r="E1054">
        <v>2560.8477553500002</v>
      </c>
      <c r="F1054">
        <v>420.25</v>
      </c>
      <c r="G1054">
        <v>51.242619456453397</v>
      </c>
      <c r="H1054">
        <v>-22.061470472848999</v>
      </c>
      <c r="I1054">
        <v>16.079779208160701</v>
      </c>
      <c r="J1054">
        <v>4.9007957655016803</v>
      </c>
      <c r="K1054">
        <v>424.953445101868</v>
      </c>
      <c r="L1054">
        <v>375.312619403295</v>
      </c>
      <c r="M1054">
        <v>54.464755938344901</v>
      </c>
      <c r="N1054">
        <v>0.65917280164733105</v>
      </c>
      <c r="O1054">
        <v>29.434860202260499</v>
      </c>
      <c r="P1054">
        <v>103.117448042532</v>
      </c>
      <c r="Q1054">
        <v>9.6167663007241E-2</v>
      </c>
    </row>
    <row r="1055" spans="1:17" x14ac:dyDescent="0.3">
      <c r="A1055" t="s">
        <v>2265</v>
      </c>
      <c r="B1055" t="s">
        <v>2266</v>
      </c>
      <c r="C1055" t="str">
        <f>IFERROR(VLOOKUP(Table1[[#This Row],[Ticker]],[1]!Table1[[Symbol]:[Industry]],2,FALSE),"-")</f>
        <v>-</v>
      </c>
      <c r="D1055" t="s">
        <v>625</v>
      </c>
      <c r="E1055">
        <v>2557.9954271199999</v>
      </c>
      <c r="F1055">
        <v>173.6</v>
      </c>
      <c r="G1055">
        <v>-55.454232969417099</v>
      </c>
      <c r="H1055">
        <v>5.0946919603450498</v>
      </c>
      <c r="I1055">
        <v>-17.410920878327499</v>
      </c>
      <c r="J1055">
        <v>-7.2371581154214697</v>
      </c>
      <c r="K1055">
        <v>172.288139862587</v>
      </c>
      <c r="L1055">
        <v>207.211544038781</v>
      </c>
      <c r="M1055">
        <v>53.555033254173303</v>
      </c>
      <c r="N1055">
        <v>1.22187448048016</v>
      </c>
      <c r="O1055">
        <v>79.723502304147402</v>
      </c>
      <c r="P1055">
        <v>20.622568093385201</v>
      </c>
    </row>
    <row r="1056" spans="1:17" hidden="1" x14ac:dyDescent="0.3">
      <c r="A1056" t="s">
        <v>2267</v>
      </c>
      <c r="B1056" t="s">
        <v>2268</v>
      </c>
      <c r="C1056" t="str">
        <f>IFERROR(VLOOKUP(Table1[[#This Row],[Ticker]],[1]!Table1[[Symbol]:[Industry]],2,FALSE),"-")</f>
        <v>-</v>
      </c>
      <c r="D1056" t="s">
        <v>1960</v>
      </c>
      <c r="E1056">
        <v>2528.4894789</v>
      </c>
      <c r="F1056">
        <v>632.04999999999995</v>
      </c>
      <c r="G1056">
        <v>1972.79619058304</v>
      </c>
      <c r="H1056">
        <v>-21.774562312895998</v>
      </c>
      <c r="I1056">
        <v>72.757309771106307</v>
      </c>
      <c r="J1056">
        <v>-0.23385483940195001</v>
      </c>
      <c r="K1056">
        <v>660.81626292011401</v>
      </c>
      <c r="L1056">
        <v>447.88310410558</v>
      </c>
      <c r="M1056">
        <v>34.022956815073897</v>
      </c>
      <c r="N1056">
        <v>0.43318806964163697</v>
      </c>
      <c r="O1056">
        <v>50.098884581916003</v>
      </c>
    </row>
    <row r="1057" spans="1:17" hidden="1" x14ac:dyDescent="0.3">
      <c r="A1057" t="s">
        <v>2269</v>
      </c>
      <c r="B1057" t="s">
        <v>2270</v>
      </c>
      <c r="C1057" t="str">
        <f>IFERROR(VLOOKUP(Table1[[#This Row],[Ticker]],[1]!Table1[[Symbol]:[Industry]],2,FALSE),"-")</f>
        <v>-</v>
      </c>
      <c r="D1057" t="s">
        <v>438</v>
      </c>
      <c r="E1057">
        <v>2525.625496875</v>
      </c>
      <c r="F1057">
        <v>16.25</v>
      </c>
      <c r="G1057">
        <v>5.5947384425147897</v>
      </c>
      <c r="H1057">
        <v>39.089868799879397</v>
      </c>
      <c r="I1057">
        <v>29.175575426319799</v>
      </c>
      <c r="J1057">
        <v>-3.57070891109452</v>
      </c>
      <c r="K1057">
        <v>12.064239559585801</v>
      </c>
      <c r="L1057">
        <v>12.1364398849264</v>
      </c>
      <c r="M1057">
        <v>73.095863355116904</v>
      </c>
      <c r="N1057">
        <v>3.6582364025979599</v>
      </c>
      <c r="O1057">
        <v>8</v>
      </c>
      <c r="P1057">
        <v>64.141414141414103</v>
      </c>
      <c r="Q1057">
        <v>0.12514436898706899</v>
      </c>
    </row>
    <row r="1058" spans="1:17" hidden="1" x14ac:dyDescent="0.3">
      <c r="A1058" t="s">
        <v>2271</v>
      </c>
      <c r="B1058" t="s">
        <v>2272</v>
      </c>
      <c r="C1058" t="str">
        <f>IFERROR(VLOOKUP(Table1[[#This Row],[Ticker]],[1]!Table1[[Symbol]:[Industry]],2,FALSE),"-")</f>
        <v>-</v>
      </c>
      <c r="D1058" t="s">
        <v>438</v>
      </c>
      <c r="E1058">
        <v>2523.0539523000002</v>
      </c>
      <c r="F1058">
        <v>389.75</v>
      </c>
      <c r="G1058">
        <v>98.948708422256203</v>
      </c>
      <c r="H1058">
        <v>-19.7626964020358</v>
      </c>
      <c r="I1058">
        <v>1.12653190766303</v>
      </c>
      <c r="J1058">
        <v>-6.3470015900158501</v>
      </c>
      <c r="K1058">
        <v>420.56406816850102</v>
      </c>
      <c r="L1058">
        <v>370.21107515209798</v>
      </c>
      <c r="M1058">
        <v>30.482205644702699</v>
      </c>
      <c r="N1058">
        <v>0.47399214986404198</v>
      </c>
      <c r="O1058">
        <v>31.802437459910202</v>
      </c>
      <c r="P1058">
        <v>139.55132145052201</v>
      </c>
      <c r="Q1058">
        <v>0.12919271375033201</v>
      </c>
    </row>
    <row r="1059" spans="1:17" hidden="1" x14ac:dyDescent="0.3">
      <c r="A1059" t="s">
        <v>2273</v>
      </c>
      <c r="B1059" t="s">
        <v>2274</v>
      </c>
      <c r="C1059" t="str">
        <f>IFERROR(VLOOKUP(Table1[[#This Row],[Ticker]],[1]!Table1[[Symbol]:[Industry]],2,FALSE),"-")</f>
        <v>-</v>
      </c>
      <c r="D1059" t="s">
        <v>464</v>
      </c>
      <c r="E1059">
        <v>2522.9354669999998</v>
      </c>
      <c r="F1059">
        <v>1005.45</v>
      </c>
      <c r="G1059">
        <v>61.5591491264409</v>
      </c>
      <c r="H1059">
        <v>6.4883652479599299</v>
      </c>
      <c r="I1059">
        <v>65.567461917127105</v>
      </c>
      <c r="J1059">
        <v>9.2253635739205606</v>
      </c>
      <c r="K1059">
        <v>878.96345243944495</v>
      </c>
      <c r="L1059">
        <v>704.51855552109396</v>
      </c>
      <c r="M1059">
        <v>59.769406909021903</v>
      </c>
      <c r="N1059">
        <v>0.91404987831778595</v>
      </c>
      <c r="O1059">
        <v>12.6958078472325</v>
      </c>
      <c r="P1059">
        <v>107.287908463045</v>
      </c>
      <c r="Q1059">
        <v>0.126116403686553</v>
      </c>
    </row>
    <row r="1060" spans="1:17" hidden="1" x14ac:dyDescent="0.3">
      <c r="A1060" t="s">
        <v>2275</v>
      </c>
      <c r="B1060" t="s">
        <v>2276</v>
      </c>
      <c r="C1060" t="str">
        <f>IFERROR(VLOOKUP(Table1[[#This Row],[Ticker]],[1]!Table1[[Symbol]:[Industry]],2,FALSE),"-")</f>
        <v>-</v>
      </c>
      <c r="D1060" t="s">
        <v>206</v>
      </c>
      <c r="E1060">
        <v>2521.2090184049998</v>
      </c>
      <c r="F1060">
        <v>265.43</v>
      </c>
      <c r="G1060">
        <v>-29.432678396695799</v>
      </c>
      <c r="H1060">
        <v>36.413191805111701</v>
      </c>
      <c r="I1060">
        <v>29.065008088998798</v>
      </c>
      <c r="J1060">
        <v>-0.57279348040390798</v>
      </c>
      <c r="K1060">
        <v>224.596233629419</v>
      </c>
      <c r="L1060">
        <v>212.510718754463</v>
      </c>
      <c r="M1060">
        <v>61.157565568850998</v>
      </c>
      <c r="N1060">
        <v>1.06995235028011</v>
      </c>
      <c r="O1060">
        <v>10.2362204724409</v>
      </c>
      <c r="P1060">
        <v>53.738777874312099</v>
      </c>
      <c r="Q1060">
        <v>0.103305474709477</v>
      </c>
    </row>
    <row r="1061" spans="1:17" hidden="1" x14ac:dyDescent="0.3">
      <c r="A1061" t="s">
        <v>2277</v>
      </c>
      <c r="B1061" t="s">
        <v>2278</v>
      </c>
      <c r="C1061" t="str">
        <f>IFERROR(VLOOKUP(Table1[[#This Row],[Ticker]],[1]!Table1[[Symbol]:[Industry]],2,FALSE),"-")</f>
        <v>-</v>
      </c>
      <c r="D1061" t="s">
        <v>2279</v>
      </c>
      <c r="E1061">
        <v>2510.7361427199999</v>
      </c>
      <c r="F1061">
        <v>504.4</v>
      </c>
      <c r="G1061">
        <v>112.82517235196001</v>
      </c>
      <c r="H1061">
        <v>-8.9935904406996503</v>
      </c>
      <c r="I1061">
        <v>45.521695215219303</v>
      </c>
      <c r="J1061">
        <v>-2.97624082148584</v>
      </c>
      <c r="K1061">
        <v>507.49125769170797</v>
      </c>
      <c r="L1061">
        <v>429.97592002179101</v>
      </c>
      <c r="M1061">
        <v>51.9298344378198</v>
      </c>
      <c r="N1061">
        <v>1.6280152519258599</v>
      </c>
      <c r="O1061">
        <v>22.5218080888184</v>
      </c>
      <c r="P1061">
        <v>145.450121654501</v>
      </c>
    </row>
    <row r="1062" spans="1:17" hidden="1" x14ac:dyDescent="0.3">
      <c r="A1062" t="s">
        <v>2280</v>
      </c>
      <c r="B1062" t="s">
        <v>2281</v>
      </c>
      <c r="C1062" t="str">
        <f>IFERROR(VLOOKUP(Table1[[#This Row],[Ticker]],[1]!Table1[[Symbol]:[Industry]],2,FALSE),"-")</f>
        <v>-</v>
      </c>
      <c r="D1062" t="s">
        <v>535</v>
      </c>
      <c r="E1062">
        <v>2508.996477015</v>
      </c>
      <c r="F1062">
        <v>723.15</v>
      </c>
      <c r="G1062">
        <v>25.6617930255142</v>
      </c>
      <c r="H1062">
        <v>-5.1977668319906796</v>
      </c>
      <c r="I1062">
        <v>67.8302574535806</v>
      </c>
      <c r="J1062">
        <v>1.09514607039729</v>
      </c>
      <c r="K1062">
        <v>718.288994033069</v>
      </c>
      <c r="L1062">
        <v>618.75118469194194</v>
      </c>
      <c r="M1062">
        <v>65.823146854563504</v>
      </c>
      <c r="N1062">
        <v>0.91733103971696095</v>
      </c>
      <c r="O1062">
        <v>29.710295236119698</v>
      </c>
      <c r="P1062">
        <v>87.831168831168796</v>
      </c>
      <c r="Q1062">
        <v>0.16297146091179299</v>
      </c>
    </row>
    <row r="1063" spans="1:17" hidden="1" x14ac:dyDescent="0.3">
      <c r="A1063" t="s">
        <v>2282</v>
      </c>
      <c r="B1063" t="s">
        <v>2283</v>
      </c>
      <c r="C1063" t="str">
        <f>IFERROR(VLOOKUP(Table1[[#This Row],[Ticker]],[1]!Table1[[Symbol]:[Industry]],2,FALSE),"-")</f>
        <v>-</v>
      </c>
      <c r="D1063" t="s">
        <v>1211</v>
      </c>
      <c r="E1063">
        <v>2505.6881370799902</v>
      </c>
      <c r="F1063">
        <v>881.8</v>
      </c>
      <c r="G1063">
        <v>12.1659347001586</v>
      </c>
      <c r="H1063">
        <v>1.0118503482147301</v>
      </c>
      <c r="I1063">
        <v>-18.3198282836955</v>
      </c>
      <c r="J1063">
        <v>-5.1750132475239399</v>
      </c>
      <c r="K1063">
        <v>850.94642739717005</v>
      </c>
      <c r="L1063">
        <v>840.97592698406902</v>
      </c>
      <c r="M1063">
        <v>53.981431298541402</v>
      </c>
      <c r="N1063">
        <v>0.64527861562251698</v>
      </c>
      <c r="O1063">
        <v>30.5227942844182</v>
      </c>
      <c r="P1063">
        <v>48.688980693027503</v>
      </c>
      <c r="Q1063">
        <v>2.3047784827614E-2</v>
      </c>
    </row>
    <row r="1064" spans="1:17" hidden="1" x14ac:dyDescent="0.3">
      <c r="A1064" t="s">
        <v>2284</v>
      </c>
      <c r="B1064" t="s">
        <v>2285</v>
      </c>
      <c r="C1064" t="str">
        <f>IFERROR(VLOOKUP(Table1[[#This Row],[Ticker]],[1]!Table1[[Symbol]:[Industry]],2,FALSE),"-")</f>
        <v>-</v>
      </c>
      <c r="D1064" t="s">
        <v>258</v>
      </c>
      <c r="E1064">
        <v>2501.6449121999999</v>
      </c>
      <c r="F1064">
        <v>3924.9</v>
      </c>
      <c r="G1064">
        <v>2072.4832204929799</v>
      </c>
      <c r="H1064">
        <v>-0.75875181186811103</v>
      </c>
      <c r="I1064">
        <v>306.740700359865</v>
      </c>
      <c r="J1064">
        <v>11.148534214607899</v>
      </c>
      <c r="K1064">
        <v>3453.68698868813</v>
      </c>
      <c r="L1064">
        <v>1975.2676023218801</v>
      </c>
      <c r="M1064">
        <v>72.872911763869496</v>
      </c>
      <c r="N1064">
        <v>0.76541858829047105</v>
      </c>
      <c r="O1064">
        <v>6.3721368697291698</v>
      </c>
      <c r="P1064">
        <v>2222.4260355029501</v>
      </c>
    </row>
    <row r="1065" spans="1:17" hidden="1" x14ac:dyDescent="0.3">
      <c r="A1065" t="s">
        <v>2286</v>
      </c>
      <c r="B1065" t="s">
        <v>2287</v>
      </c>
      <c r="C1065" t="str">
        <f>IFERROR(VLOOKUP(Table1[[#This Row],[Ticker]],[1]!Table1[[Symbol]:[Industry]],2,FALSE),"-")</f>
        <v>-</v>
      </c>
      <c r="D1065" t="s">
        <v>467</v>
      </c>
      <c r="E1065">
        <v>2495.9658534800001</v>
      </c>
      <c r="F1065">
        <v>412.6</v>
      </c>
      <c r="G1065">
        <v>0.55497018316870195</v>
      </c>
      <c r="H1065">
        <v>-3.5133428175269001</v>
      </c>
      <c r="I1065">
        <v>20.231951999937699</v>
      </c>
      <c r="J1065">
        <v>-0.77177062510323302</v>
      </c>
      <c r="K1065">
        <v>406.529885795962</v>
      </c>
      <c r="L1065">
        <v>368.55413273370101</v>
      </c>
      <c r="M1065">
        <v>49.914320022420597</v>
      </c>
      <c r="N1065">
        <v>0.460144899277591</v>
      </c>
      <c r="O1065">
        <v>9.6703829374696895</v>
      </c>
      <c r="P1065">
        <v>41.786941580756</v>
      </c>
      <c r="Q1065">
        <v>2.7882828042019001E-2</v>
      </c>
    </row>
    <row r="1066" spans="1:17" x14ac:dyDescent="0.3">
      <c r="A1066" t="s">
        <v>2288</v>
      </c>
      <c r="B1066" t="s">
        <v>2289</v>
      </c>
      <c r="C1066" t="str">
        <f>IFERROR(VLOOKUP(Table1[[#This Row],[Ticker]],[1]!Table1[[Symbol]:[Industry]],2,FALSE),"-")</f>
        <v>-</v>
      </c>
      <c r="D1066" t="s">
        <v>383</v>
      </c>
      <c r="E1066">
        <v>2495.8235453759999</v>
      </c>
      <c r="F1066">
        <v>216.72</v>
      </c>
      <c r="G1066">
        <v>-51.686502511619203</v>
      </c>
      <c r="H1066">
        <v>-3.2910411579857901</v>
      </c>
      <c r="I1066">
        <v>-29.878798096138802</v>
      </c>
      <c r="J1066">
        <v>-3.8247016256186801</v>
      </c>
      <c r="K1066">
        <v>219.30233806876299</v>
      </c>
      <c r="L1066">
        <v>249.54687004321599</v>
      </c>
      <c r="M1066">
        <v>46.330918743804602</v>
      </c>
      <c r="N1066">
        <v>0.83205282239959799</v>
      </c>
      <c r="O1066">
        <v>99.220191952750099</v>
      </c>
      <c r="P1066">
        <v>13.1697127937336</v>
      </c>
      <c r="Q1066">
        <v>-4.1684456071730998E-2</v>
      </c>
    </row>
    <row r="1067" spans="1:17" x14ac:dyDescent="0.3">
      <c r="A1067" t="s">
        <v>2290</v>
      </c>
      <c r="B1067" t="s">
        <v>2291</v>
      </c>
      <c r="C1067" t="str">
        <f>IFERROR(VLOOKUP(Table1[[#This Row],[Ticker]],[1]!Table1[[Symbol]:[Industry]],2,FALSE),"-")</f>
        <v>-</v>
      </c>
      <c r="D1067" t="s">
        <v>372</v>
      </c>
      <c r="E1067">
        <v>2492.3311452900002</v>
      </c>
      <c r="F1067">
        <v>49.77</v>
      </c>
      <c r="G1067">
        <v>-62.922877726123701</v>
      </c>
      <c r="H1067">
        <v>-10.632108793074099</v>
      </c>
      <c r="I1067">
        <v>-15.32910998198</v>
      </c>
      <c r="J1067">
        <v>-4.5692719358945499</v>
      </c>
      <c r="K1067">
        <v>51.703362920599602</v>
      </c>
      <c r="L1067">
        <v>58.386542532003197</v>
      </c>
      <c r="M1067">
        <v>40.129979996162703</v>
      </c>
      <c r="N1067">
        <v>1.2004468468653</v>
      </c>
      <c r="O1067">
        <v>68.876833433795397</v>
      </c>
      <c r="P1067">
        <v>3.6874999999999898</v>
      </c>
    </row>
    <row r="1068" spans="1:17" hidden="1" x14ac:dyDescent="0.3">
      <c r="A1068" t="s">
        <v>2292</v>
      </c>
      <c r="B1068" t="s">
        <v>2293</v>
      </c>
      <c r="C1068" t="str">
        <f>IFERROR(VLOOKUP(Table1[[#This Row],[Ticker]],[1]!Table1[[Symbol]:[Industry]],2,FALSE),"-")</f>
        <v>-</v>
      </c>
      <c r="D1068" t="s">
        <v>54</v>
      </c>
      <c r="E1068">
        <v>2479.5608327999998</v>
      </c>
      <c r="F1068">
        <v>269.39999999999998</v>
      </c>
      <c r="G1068">
        <v>40.429531368451002</v>
      </c>
      <c r="H1068">
        <v>8.9455019325512595</v>
      </c>
      <c r="I1068">
        <v>11.6569260348789</v>
      </c>
      <c r="J1068">
        <v>7.7008678475352497</v>
      </c>
      <c r="K1068">
        <v>244.82403377141</v>
      </c>
      <c r="L1068">
        <v>218.174505966662</v>
      </c>
      <c r="M1068">
        <v>65.940378891235994</v>
      </c>
      <c r="N1068">
        <v>2.1050881619875899</v>
      </c>
      <c r="O1068">
        <v>5.4194506310319301</v>
      </c>
      <c r="P1068">
        <v>89.7183098591549</v>
      </c>
      <c r="Q1068">
        <v>0.10271174649003</v>
      </c>
    </row>
    <row r="1069" spans="1:17" hidden="1" x14ac:dyDescent="0.3">
      <c r="A1069" t="s">
        <v>2294</v>
      </c>
      <c r="B1069" t="s">
        <v>2295</v>
      </c>
      <c r="C1069" t="str">
        <f>IFERROR(VLOOKUP(Table1[[#This Row],[Ticker]],[1]!Table1[[Symbol]:[Industry]],2,FALSE),"-")</f>
        <v>-</v>
      </c>
      <c r="D1069" t="s">
        <v>206</v>
      </c>
      <c r="E1069">
        <v>2473.9608211</v>
      </c>
      <c r="F1069">
        <v>444.7</v>
      </c>
      <c r="G1069">
        <v>-11.2076228346418</v>
      </c>
      <c r="H1069">
        <v>-13.104661591996599</v>
      </c>
      <c r="I1069">
        <v>22.494451923634902</v>
      </c>
      <c r="J1069">
        <v>-2.7106007928162299</v>
      </c>
      <c r="K1069">
        <v>434.84656940637302</v>
      </c>
      <c r="L1069">
        <v>398.858369164782</v>
      </c>
      <c r="M1069">
        <v>59.611453488168202</v>
      </c>
      <c r="N1069">
        <v>0.51701566522764997</v>
      </c>
      <c r="O1069">
        <v>9.96177198111085</v>
      </c>
      <c r="P1069">
        <v>42.053984986423799</v>
      </c>
      <c r="Q1069">
        <v>3.2601193813473997E-2</v>
      </c>
    </row>
    <row r="1070" spans="1:17" hidden="1" x14ac:dyDescent="0.3">
      <c r="A1070" t="s">
        <v>2296</v>
      </c>
      <c r="B1070" t="s">
        <v>2297</v>
      </c>
      <c r="C1070" t="str">
        <f>IFERROR(VLOOKUP(Table1[[#This Row],[Ticker]],[1]!Table1[[Symbol]:[Industry]],2,FALSE),"-")</f>
        <v>-</v>
      </c>
      <c r="D1070" t="s">
        <v>258</v>
      </c>
      <c r="E1070">
        <v>2472.3481825280001</v>
      </c>
      <c r="F1070">
        <v>241.36</v>
      </c>
      <c r="G1070">
        <v>-11.450743039119301</v>
      </c>
      <c r="H1070">
        <v>-9.5160456328727197</v>
      </c>
      <c r="I1070">
        <v>-0.37930313845972902</v>
      </c>
      <c r="J1070">
        <v>7.7617655256872897</v>
      </c>
      <c r="M1070">
        <v>72.207735439920498</v>
      </c>
      <c r="O1070">
        <v>9.3760357971494699</v>
      </c>
      <c r="P1070">
        <v>29.0005344735435</v>
      </c>
    </row>
    <row r="1071" spans="1:17" hidden="1" x14ac:dyDescent="0.3">
      <c r="A1071" t="s">
        <v>2298</v>
      </c>
      <c r="B1071" t="s">
        <v>2299</v>
      </c>
      <c r="C1071" t="str">
        <f>IFERROR(VLOOKUP(Table1[[#This Row],[Ticker]],[1]!Table1[[Symbol]:[Industry]],2,FALSE),"-")</f>
        <v>-</v>
      </c>
      <c r="D1071" t="s">
        <v>2300</v>
      </c>
      <c r="E1071">
        <v>2470.7199999999998</v>
      </c>
      <c r="F1071">
        <v>882.4</v>
      </c>
      <c r="G1071">
        <v>54.887869351907803</v>
      </c>
      <c r="H1071">
        <v>-18.1140205203391</v>
      </c>
      <c r="I1071">
        <v>23.060022657686599</v>
      </c>
      <c r="J1071">
        <v>-12.611412464744999</v>
      </c>
      <c r="K1071">
        <v>985.78188041278395</v>
      </c>
      <c r="L1071">
        <v>865.09195817062096</v>
      </c>
      <c r="M1071">
        <v>47.078172692841399</v>
      </c>
      <c r="N1071">
        <v>0.465088465715014</v>
      </c>
      <c r="O1071">
        <v>65.225521305530293</v>
      </c>
      <c r="P1071">
        <v>107.087538136587</v>
      </c>
      <c r="Q1071">
        <v>8.2870427798418994E-2</v>
      </c>
    </row>
    <row r="1072" spans="1:17" x14ac:dyDescent="0.3">
      <c r="A1072" t="s">
        <v>2301</v>
      </c>
      <c r="B1072" t="s">
        <v>2302</v>
      </c>
      <c r="C1072" t="str">
        <f>IFERROR(VLOOKUP(Table1[[#This Row],[Ticker]],[1]!Table1[[Symbol]:[Industry]],2,FALSE),"-")</f>
        <v>-</v>
      </c>
      <c r="D1072" t="s">
        <v>1927</v>
      </c>
      <c r="E1072">
        <v>2467.7403708639999</v>
      </c>
      <c r="F1072">
        <v>51.76</v>
      </c>
      <c r="G1072">
        <v>-3.54078341463241</v>
      </c>
      <c r="H1072">
        <v>-6.9958583173886701</v>
      </c>
      <c r="I1072">
        <v>-4.7886128815184303</v>
      </c>
      <c r="J1072">
        <v>-4.0565581267582003</v>
      </c>
      <c r="K1072">
        <v>52.434580625407499</v>
      </c>
      <c r="L1072">
        <v>51.817149168793499</v>
      </c>
      <c r="M1072">
        <v>52.182965590140903</v>
      </c>
      <c r="N1072">
        <v>0.51632874658530303</v>
      </c>
      <c r="O1072">
        <v>34.080370942812998</v>
      </c>
      <c r="P1072">
        <v>27.174447174447099</v>
      </c>
      <c r="Q1072">
        <v>-1.4575204268471999E-2</v>
      </c>
    </row>
    <row r="1073" spans="1:17" hidden="1" x14ac:dyDescent="0.3">
      <c r="A1073" t="s">
        <v>2303</v>
      </c>
      <c r="B1073" t="s">
        <v>2304</v>
      </c>
      <c r="C1073" t="str">
        <f>IFERROR(VLOOKUP(Table1[[#This Row],[Ticker]],[1]!Table1[[Symbol]:[Industry]],2,FALSE),"-")</f>
        <v>-</v>
      </c>
      <c r="D1073" t="s">
        <v>54</v>
      </c>
      <c r="E1073">
        <v>2458.3953353400002</v>
      </c>
      <c r="F1073">
        <v>1739.8</v>
      </c>
      <c r="G1073">
        <v>22.672581321462399</v>
      </c>
      <c r="H1073">
        <v>0.36312218890195602</v>
      </c>
      <c r="I1073">
        <v>2.4801073278535202</v>
      </c>
      <c r="J1073">
        <v>-4.7180501298272501</v>
      </c>
      <c r="K1073">
        <v>1609.48342989395</v>
      </c>
      <c r="L1073">
        <v>1481.3411906771901</v>
      </c>
      <c r="M1073">
        <v>57.174731291878601</v>
      </c>
      <c r="N1073">
        <v>1.02100220293322</v>
      </c>
      <c r="O1073">
        <v>8.8602138176802008</v>
      </c>
      <c r="P1073">
        <v>57.991282237558998</v>
      </c>
      <c r="Q1073">
        <v>9.6244221046195996E-2</v>
      </c>
    </row>
    <row r="1074" spans="1:17" x14ac:dyDescent="0.3">
      <c r="A1074" t="s">
        <v>2305</v>
      </c>
      <c r="B1074" t="s">
        <v>2306</v>
      </c>
      <c r="C1074" t="str">
        <f>IFERROR(VLOOKUP(Table1[[#This Row],[Ticker]],[1]!Table1[[Symbol]:[Industry]],2,FALSE),"-")</f>
        <v>-</v>
      </c>
      <c r="D1074" t="s">
        <v>1552</v>
      </c>
      <c r="E1074">
        <v>2451.7495812000002</v>
      </c>
      <c r="F1074">
        <v>593.20000000000005</v>
      </c>
      <c r="G1074">
        <v>-52.194943004153899</v>
      </c>
      <c r="H1074">
        <v>-9.4899861990763501</v>
      </c>
      <c r="I1074">
        <v>-30.9176425694932</v>
      </c>
      <c r="J1074">
        <v>-6.53881714537075</v>
      </c>
      <c r="K1074">
        <v>617.65310278384095</v>
      </c>
      <c r="L1074">
        <v>684.54624033432401</v>
      </c>
      <c r="M1074">
        <v>52.827777301406101</v>
      </c>
      <c r="N1074">
        <v>0.66651488517901802</v>
      </c>
      <c r="O1074">
        <v>52.562373567093701</v>
      </c>
      <c r="P1074">
        <v>9.6082779009608306</v>
      </c>
    </row>
    <row r="1075" spans="1:17" hidden="1" x14ac:dyDescent="0.3">
      <c r="A1075" t="s">
        <v>2307</v>
      </c>
      <c r="B1075" t="s">
        <v>2308</v>
      </c>
      <c r="C1075" t="str">
        <f>IFERROR(VLOOKUP(Table1[[#This Row],[Ticker]],[1]!Table1[[Symbol]:[Industry]],2,FALSE),"-")</f>
        <v>-</v>
      </c>
      <c r="D1075" t="s">
        <v>1514</v>
      </c>
      <c r="E1075">
        <v>2450.5774601399999</v>
      </c>
      <c r="F1075">
        <v>181.08</v>
      </c>
      <c r="G1075">
        <v>2.31333228903102</v>
      </c>
      <c r="H1075">
        <v>54.529844516415999</v>
      </c>
      <c r="I1075">
        <v>62.173561163159</v>
      </c>
      <c r="J1075">
        <v>-4.1474850174975204</v>
      </c>
      <c r="K1075">
        <v>143.73858728294201</v>
      </c>
      <c r="L1075">
        <v>119.74045237744301</v>
      </c>
      <c r="M1075">
        <v>58.8322155788834</v>
      </c>
      <c r="N1075">
        <v>1.44274014209486</v>
      </c>
      <c r="O1075">
        <v>12.602164789043499</v>
      </c>
      <c r="P1075">
        <v>99.977912755383699</v>
      </c>
      <c r="Q1075">
        <v>8.5075565111530999E-2</v>
      </c>
    </row>
    <row r="1076" spans="1:17" x14ac:dyDescent="0.3">
      <c r="A1076" t="s">
        <v>2309</v>
      </c>
      <c r="B1076" t="s">
        <v>2310</v>
      </c>
      <c r="C1076" t="str">
        <f>IFERROR(VLOOKUP(Table1[[#This Row],[Ticker]],[1]!Table1[[Symbol]:[Industry]],2,FALSE),"-")</f>
        <v>-</v>
      </c>
      <c r="D1076" t="s">
        <v>493</v>
      </c>
      <c r="E1076">
        <v>2448.5059104299999</v>
      </c>
      <c r="F1076">
        <v>626.65</v>
      </c>
      <c r="G1076">
        <v>-34.711415805755998</v>
      </c>
      <c r="H1076">
        <v>4.3606557215724804</v>
      </c>
      <c r="I1076">
        <v>5.7995235630191102</v>
      </c>
      <c r="J1076">
        <v>-6.4509598818052698</v>
      </c>
      <c r="K1076">
        <v>600.56984738458698</v>
      </c>
      <c r="L1076">
        <v>599.63541086420298</v>
      </c>
      <c r="M1076">
        <v>49.408561492267999</v>
      </c>
      <c r="N1076">
        <v>0.45696140866304202</v>
      </c>
      <c r="O1076">
        <v>26.338466448575701</v>
      </c>
      <c r="P1076">
        <v>35.918013230669096</v>
      </c>
      <c r="Q1076">
        <v>-9.5594173049286996E-2</v>
      </c>
    </row>
    <row r="1077" spans="1:17" hidden="1" x14ac:dyDescent="0.3">
      <c r="A1077" t="s">
        <v>2311</v>
      </c>
      <c r="B1077" t="s">
        <v>2312</v>
      </c>
      <c r="C1077" t="str">
        <f>IFERROR(VLOOKUP(Table1[[#This Row],[Ticker]],[1]!Table1[[Symbol]:[Industry]],2,FALSE),"-")</f>
        <v>-</v>
      </c>
      <c r="D1077" t="s">
        <v>2313</v>
      </c>
      <c r="E1077">
        <v>2441.5</v>
      </c>
      <c r="F1077">
        <v>488.3</v>
      </c>
      <c r="G1077">
        <v>106.183500605025</v>
      </c>
      <c r="H1077">
        <v>-14.8356502350178</v>
      </c>
      <c r="I1077">
        <v>117.254940505684</v>
      </c>
      <c r="J1077">
        <v>-5.3831851138183202</v>
      </c>
      <c r="K1077">
        <v>512.51272724291005</v>
      </c>
      <c r="M1077">
        <v>51.453272282928602</v>
      </c>
      <c r="N1077">
        <v>0.58431525555988995</v>
      </c>
      <c r="O1077">
        <v>46.784763465082897</v>
      </c>
      <c r="P1077">
        <v>144.15</v>
      </c>
    </row>
    <row r="1078" spans="1:17" hidden="1" x14ac:dyDescent="0.3">
      <c r="A1078" t="s">
        <v>2314</v>
      </c>
      <c r="B1078" t="s">
        <v>2315</v>
      </c>
      <c r="C1078" t="str">
        <f>IFERROR(VLOOKUP(Table1[[#This Row],[Ticker]],[1]!Table1[[Symbol]:[Industry]],2,FALSE),"-")</f>
        <v>-</v>
      </c>
      <c r="D1078" t="s">
        <v>95</v>
      </c>
      <c r="E1078">
        <v>2439.4488317999999</v>
      </c>
      <c r="F1078">
        <v>27.9</v>
      </c>
      <c r="G1078">
        <v>126.554906475054</v>
      </c>
      <c r="H1078">
        <v>2.38036678366029</v>
      </c>
      <c r="I1078">
        <v>28.991730775050101</v>
      </c>
      <c r="J1078">
        <v>1.4002010053521501</v>
      </c>
      <c r="K1078">
        <v>27.309323665258699</v>
      </c>
      <c r="L1078">
        <v>23.9218268106941</v>
      </c>
      <c r="M1078">
        <v>53.010411094771499</v>
      </c>
      <c r="N1078">
        <v>0.723442761433435</v>
      </c>
      <c r="O1078">
        <v>20.2508960573476</v>
      </c>
      <c r="P1078">
        <v>167.976122733837</v>
      </c>
      <c r="Q1078">
        <v>6.8898693050684995E-2</v>
      </c>
    </row>
    <row r="1079" spans="1:17" hidden="1" x14ac:dyDescent="0.3">
      <c r="A1079" t="s">
        <v>2316</v>
      </c>
      <c r="B1079" t="s">
        <v>2317</v>
      </c>
      <c r="C1079" t="str">
        <f>IFERROR(VLOOKUP(Table1[[#This Row],[Ticker]],[1]!Table1[[Symbol]:[Industry]],2,FALSE),"-")</f>
        <v>-</v>
      </c>
      <c r="D1079" t="s">
        <v>135</v>
      </c>
      <c r="E1079">
        <v>2436.5689418749998</v>
      </c>
      <c r="F1079">
        <v>686.65</v>
      </c>
      <c r="G1079">
        <v>69.972587237239296</v>
      </c>
      <c r="H1079">
        <v>-8.3202826862362205</v>
      </c>
      <c r="I1079">
        <v>9.9683525767403793</v>
      </c>
      <c r="J1079">
        <v>-3.13392971537291</v>
      </c>
      <c r="K1079">
        <v>683.923261723569</v>
      </c>
      <c r="L1079">
        <v>613.62258961371197</v>
      </c>
      <c r="M1079">
        <v>51.788320755901701</v>
      </c>
      <c r="N1079">
        <v>0.57767914879003601</v>
      </c>
      <c r="O1079">
        <v>19.245302374273699</v>
      </c>
      <c r="P1079">
        <v>111.51689337146</v>
      </c>
      <c r="Q1079">
        <v>7.7179612206873E-2</v>
      </c>
    </row>
    <row r="1080" spans="1:17" hidden="1" x14ac:dyDescent="0.3">
      <c r="A1080" t="s">
        <v>2318</v>
      </c>
      <c r="B1080" t="s">
        <v>2319</v>
      </c>
      <c r="C1080" t="str">
        <f>IFERROR(VLOOKUP(Table1[[#This Row],[Ticker]],[1]!Table1[[Symbol]:[Industry]],2,FALSE),"-")</f>
        <v>-</v>
      </c>
      <c r="D1080" t="s">
        <v>995</v>
      </c>
      <c r="E1080">
        <v>2432.4372735000002</v>
      </c>
      <c r="F1080">
        <v>685.1</v>
      </c>
      <c r="G1080">
        <v>83.748620857358006</v>
      </c>
      <c r="H1080">
        <v>14.982890537339999</v>
      </c>
      <c r="I1080">
        <v>150.53132496829599</v>
      </c>
      <c r="J1080">
        <v>-2.3606739675401398</v>
      </c>
      <c r="K1080">
        <v>587.80503915204702</v>
      </c>
      <c r="L1080">
        <v>446.22398267175799</v>
      </c>
      <c r="M1080">
        <v>68.726572014898196</v>
      </c>
      <c r="N1080">
        <v>0.82086933495715497</v>
      </c>
      <c r="O1080">
        <v>5.2401109327105502</v>
      </c>
      <c r="P1080">
        <v>168.561348490787</v>
      </c>
      <c r="Q1080">
        <v>0.16641803946901301</v>
      </c>
    </row>
    <row r="1081" spans="1:17" hidden="1" x14ac:dyDescent="0.3">
      <c r="A1081" t="s">
        <v>2320</v>
      </c>
      <c r="B1081" t="s">
        <v>2321</v>
      </c>
      <c r="C1081" t="str">
        <f>IFERROR(VLOOKUP(Table1[[#This Row],[Ticker]],[1]!Table1[[Symbol]:[Industry]],2,FALSE),"-")</f>
        <v>-</v>
      </c>
      <c r="D1081" t="s">
        <v>998</v>
      </c>
      <c r="E1081">
        <v>2430.9750439999998</v>
      </c>
      <c r="F1081">
        <v>365</v>
      </c>
      <c r="G1081">
        <v>319.98672521067499</v>
      </c>
      <c r="H1081">
        <v>-8.9915829005416903</v>
      </c>
      <c r="I1081">
        <v>130.90365408162501</v>
      </c>
      <c r="J1081">
        <v>-4.1590193403393201</v>
      </c>
      <c r="K1081">
        <v>358.36729322785197</v>
      </c>
      <c r="L1081">
        <v>244.40191501095899</v>
      </c>
      <c r="M1081">
        <v>27.708911468099299</v>
      </c>
      <c r="N1081">
        <v>0.67366162011681996</v>
      </c>
      <c r="O1081">
        <v>19.2191780821917</v>
      </c>
      <c r="Q1081">
        <v>0.17316218747177101</v>
      </c>
    </row>
    <row r="1082" spans="1:17" hidden="1" x14ac:dyDescent="0.3">
      <c r="A1082" t="s">
        <v>2322</v>
      </c>
      <c r="B1082" t="s">
        <v>2323</v>
      </c>
      <c r="C1082" t="str">
        <f>IFERROR(VLOOKUP(Table1[[#This Row],[Ticker]],[1]!Table1[[Symbol]:[Industry]],2,FALSE),"-")</f>
        <v>-</v>
      </c>
      <c r="D1082" t="s">
        <v>320</v>
      </c>
      <c r="E1082">
        <v>2418.07614195</v>
      </c>
      <c r="F1082">
        <v>940.75</v>
      </c>
      <c r="G1082">
        <v>88.7620118769171</v>
      </c>
      <c r="H1082">
        <v>-21.110250330403701</v>
      </c>
      <c r="I1082">
        <v>78.082276804504005</v>
      </c>
      <c r="J1082">
        <v>-9.88990423438063</v>
      </c>
      <c r="K1082">
        <v>959.97559040521105</v>
      </c>
      <c r="L1082">
        <v>754.23994464365398</v>
      </c>
      <c r="M1082">
        <v>33.577354536337602</v>
      </c>
      <c r="N1082">
        <v>0.75555554074255304</v>
      </c>
      <c r="O1082">
        <v>29.152272123305799</v>
      </c>
      <c r="P1082">
        <v>134.01741293532299</v>
      </c>
      <c r="Q1082">
        <v>0.150324656118341</v>
      </c>
    </row>
    <row r="1083" spans="1:17" hidden="1" x14ac:dyDescent="0.3">
      <c r="A1083" t="s">
        <v>2324</v>
      </c>
      <c r="B1083" t="s">
        <v>2325</v>
      </c>
      <c r="C1083" t="str">
        <f>IFERROR(VLOOKUP(Table1[[#This Row],[Ticker]],[1]!Table1[[Symbol]:[Industry]],2,FALSE),"-")</f>
        <v>-</v>
      </c>
      <c r="D1083" t="s">
        <v>206</v>
      </c>
      <c r="E1083">
        <v>2416.0215687999998</v>
      </c>
      <c r="F1083">
        <v>1485.7</v>
      </c>
      <c r="G1083">
        <v>50.728995651861098</v>
      </c>
      <c r="H1083">
        <v>6.2387531212678597</v>
      </c>
      <c r="I1083">
        <v>70.362417294113698</v>
      </c>
      <c r="J1083">
        <v>-2.69741807706647</v>
      </c>
      <c r="K1083">
        <v>1345.16911515467</v>
      </c>
      <c r="L1083">
        <v>1109.0610299815201</v>
      </c>
      <c r="M1083">
        <v>61.127135166758997</v>
      </c>
      <c r="N1083">
        <v>0.90568649119133704</v>
      </c>
      <c r="O1083">
        <v>3.7827286800834599</v>
      </c>
      <c r="P1083">
        <v>91.567274837212295</v>
      </c>
      <c r="Q1083">
        <v>5.6299780762932003E-2</v>
      </c>
    </row>
    <row r="1084" spans="1:17" hidden="1" x14ac:dyDescent="0.3">
      <c r="A1084" t="s">
        <v>2326</v>
      </c>
      <c r="B1084" t="s">
        <v>2327</v>
      </c>
      <c r="C1084" t="str">
        <f>IFERROR(VLOOKUP(Table1[[#This Row],[Ticker]],[1]!Table1[[Symbol]:[Industry]],2,FALSE),"-")</f>
        <v>-</v>
      </c>
      <c r="D1084" t="s">
        <v>54</v>
      </c>
      <c r="E1084">
        <v>2406.4</v>
      </c>
      <c r="F1084">
        <v>25.6</v>
      </c>
      <c r="G1084">
        <v>178.42159584312</v>
      </c>
      <c r="H1084">
        <v>50.021076889243297</v>
      </c>
      <c r="I1084">
        <v>96.301378915759699</v>
      </c>
      <c r="J1084">
        <v>13.706861853529199</v>
      </c>
      <c r="K1084">
        <v>18.662071764832401</v>
      </c>
      <c r="L1084">
        <v>14.497273841060601</v>
      </c>
      <c r="M1084">
        <v>66.651017174060499</v>
      </c>
      <c r="N1084">
        <v>1.9657687510306701</v>
      </c>
      <c r="O1084">
        <v>8.9843749999999698</v>
      </c>
      <c r="P1084">
        <v>253.10344827586201</v>
      </c>
    </row>
    <row r="1085" spans="1:17" hidden="1" x14ac:dyDescent="0.3">
      <c r="A1085" t="s">
        <v>2328</v>
      </c>
      <c r="B1085" t="s">
        <v>2329</v>
      </c>
      <c r="C1085" t="str">
        <f>IFERROR(VLOOKUP(Table1[[#This Row],[Ticker]],[1]!Table1[[Symbol]:[Industry]],2,FALSE),"-")</f>
        <v>-</v>
      </c>
      <c r="D1085" t="s">
        <v>220</v>
      </c>
      <c r="E1085">
        <v>2405.63881176</v>
      </c>
      <c r="F1085">
        <v>49.2</v>
      </c>
      <c r="G1085">
        <v>42.731856029669302</v>
      </c>
      <c r="H1085">
        <v>-14.6548163184519</v>
      </c>
      <c r="I1085">
        <v>20.943755566593001</v>
      </c>
      <c r="J1085">
        <v>-5.8331070463135104</v>
      </c>
      <c r="K1085">
        <v>51.449917638036602</v>
      </c>
      <c r="L1085">
        <v>44.521923123482402</v>
      </c>
      <c r="M1085">
        <v>33.307740212039199</v>
      </c>
      <c r="N1085">
        <v>0.247334540917234</v>
      </c>
      <c r="O1085">
        <v>39.999999999999901</v>
      </c>
      <c r="P1085">
        <v>74.159292035398195</v>
      </c>
      <c r="Q1085">
        <v>6.8139459929740007E-2</v>
      </c>
    </row>
    <row r="1086" spans="1:17" hidden="1" x14ac:dyDescent="0.3">
      <c r="A1086" t="s">
        <v>2330</v>
      </c>
      <c r="B1086" t="s">
        <v>2331</v>
      </c>
      <c r="C1086" t="str">
        <f>IFERROR(VLOOKUP(Table1[[#This Row],[Ticker]],[1]!Table1[[Symbol]:[Industry]],2,FALSE),"-")</f>
        <v>-</v>
      </c>
      <c r="D1086" t="s">
        <v>46</v>
      </c>
      <c r="E1086">
        <v>2397.7798400000001</v>
      </c>
      <c r="F1086">
        <v>106.36</v>
      </c>
      <c r="G1086">
        <v>78.987876409400997</v>
      </c>
      <c r="H1086">
        <v>-14.5297679251108</v>
      </c>
      <c r="I1086">
        <v>58.097064152209498</v>
      </c>
      <c r="J1086">
        <v>-5.7004874486935098</v>
      </c>
      <c r="K1086">
        <v>104.273904096967</v>
      </c>
      <c r="L1086">
        <v>83.432379265581304</v>
      </c>
      <c r="M1086">
        <v>46.908981128700603</v>
      </c>
      <c r="N1086">
        <v>0.43210623501537798</v>
      </c>
      <c r="O1086">
        <v>13.444904099285401</v>
      </c>
      <c r="P1086">
        <v>121.583333333333</v>
      </c>
      <c r="Q1086">
        <v>0.14868298863511001</v>
      </c>
    </row>
    <row r="1087" spans="1:17" hidden="1" x14ac:dyDescent="0.3">
      <c r="A1087" t="s">
        <v>2332</v>
      </c>
      <c r="B1087" t="s">
        <v>2333</v>
      </c>
      <c r="C1087" t="str">
        <f>IFERROR(VLOOKUP(Table1[[#This Row],[Ticker]],[1]!Table1[[Symbol]:[Industry]],2,FALSE),"-")</f>
        <v>-</v>
      </c>
      <c r="D1087" t="s">
        <v>438</v>
      </c>
      <c r="E1087">
        <v>2390.4954014650002</v>
      </c>
      <c r="F1087">
        <v>772.15</v>
      </c>
      <c r="G1087">
        <v>2.7817646598110501</v>
      </c>
      <c r="H1087">
        <v>-1.10000583142793</v>
      </c>
      <c r="I1087">
        <v>55.372014959775903</v>
      </c>
      <c r="J1087">
        <v>-7.3797434582135901</v>
      </c>
      <c r="K1087">
        <v>727.91630408691299</v>
      </c>
      <c r="L1087">
        <v>629.70377440723098</v>
      </c>
      <c r="M1087">
        <v>43.099154926789403</v>
      </c>
      <c r="N1087">
        <v>0.451016683142964</v>
      </c>
      <c r="O1087">
        <v>15.1006928705562</v>
      </c>
      <c r="P1087">
        <v>75.468696739006901</v>
      </c>
      <c r="Q1087">
        <v>0.15168681559093</v>
      </c>
    </row>
    <row r="1088" spans="1:17" hidden="1" x14ac:dyDescent="0.3">
      <c r="A1088" t="s">
        <v>2334</v>
      </c>
      <c r="B1088" t="s">
        <v>2335</v>
      </c>
      <c r="C1088" t="str">
        <f>IFERROR(VLOOKUP(Table1[[#This Row],[Ticker]],[1]!Table1[[Symbol]:[Industry]],2,FALSE),"-")</f>
        <v>-</v>
      </c>
      <c r="D1088" t="s">
        <v>1514</v>
      </c>
      <c r="E1088">
        <v>2387.7478027500001</v>
      </c>
      <c r="F1088">
        <v>334.5</v>
      </c>
      <c r="G1088">
        <v>45.860463281987897</v>
      </c>
      <c r="H1088">
        <v>16.227950445454301</v>
      </c>
      <c r="I1088">
        <v>70.564464315208696</v>
      </c>
      <c r="J1088">
        <v>-4.1907851680370696</v>
      </c>
      <c r="K1088">
        <v>289.83690757159599</v>
      </c>
      <c r="L1088">
        <v>244.03371603080799</v>
      </c>
      <c r="M1088">
        <v>59.457513307619102</v>
      </c>
      <c r="N1088">
        <v>0.69332846748561905</v>
      </c>
      <c r="O1088">
        <v>7.6980568011958104</v>
      </c>
      <c r="P1088">
        <v>147.777777777777</v>
      </c>
      <c r="Q1088">
        <v>8.3770180677851996E-2</v>
      </c>
    </row>
    <row r="1089" spans="1:17" hidden="1" x14ac:dyDescent="0.3">
      <c r="A1089" t="s">
        <v>2336</v>
      </c>
      <c r="B1089" t="s">
        <v>2337</v>
      </c>
      <c r="C1089" t="str">
        <f>IFERROR(VLOOKUP(Table1[[#This Row],[Ticker]],[1]!Table1[[Symbol]:[Industry]],2,FALSE),"-")</f>
        <v>-</v>
      </c>
      <c r="D1089" t="s">
        <v>383</v>
      </c>
      <c r="E1089">
        <v>2374.4467438249999</v>
      </c>
      <c r="F1089">
        <v>1210.75</v>
      </c>
      <c r="G1089">
        <v>-37.9063011764717</v>
      </c>
      <c r="H1089">
        <v>-9.5603454609065803</v>
      </c>
      <c r="I1089">
        <v>-0.21137590779486001</v>
      </c>
      <c r="J1089">
        <v>-2.1826935096972302</v>
      </c>
      <c r="K1089">
        <v>1225.0307338545899</v>
      </c>
      <c r="L1089">
        <v>1215.28629133451</v>
      </c>
      <c r="M1089">
        <v>54.638681657526703</v>
      </c>
      <c r="N1089">
        <v>0.234864417497822</v>
      </c>
      <c r="O1089">
        <v>21.775758827173199</v>
      </c>
      <c r="P1089">
        <v>46.748681898066799</v>
      </c>
      <c r="Q1089">
        <v>-3.9914892048330999E-2</v>
      </c>
    </row>
    <row r="1090" spans="1:17" hidden="1" x14ac:dyDescent="0.3">
      <c r="A1090" t="s">
        <v>2338</v>
      </c>
      <c r="B1090" t="s">
        <v>2339</v>
      </c>
      <c r="C1090" t="str">
        <f>IFERROR(VLOOKUP(Table1[[#This Row],[Ticker]],[1]!Table1[[Symbol]:[Industry]],2,FALSE),"-")</f>
        <v>-</v>
      </c>
      <c r="D1090" t="s">
        <v>108</v>
      </c>
      <c r="E1090">
        <v>2368.3509397110001</v>
      </c>
      <c r="F1090">
        <v>20.190000000000001</v>
      </c>
      <c r="G1090">
        <v>30.597993861754201</v>
      </c>
      <c r="H1090">
        <v>-12.113472649201199</v>
      </c>
      <c r="I1090">
        <v>0.45751870863849498</v>
      </c>
      <c r="J1090">
        <v>-3.2651903157547499</v>
      </c>
      <c r="K1090">
        <v>20.350303814597002</v>
      </c>
      <c r="L1090">
        <v>19.041325180843899</v>
      </c>
      <c r="M1090">
        <v>44.6731189787603</v>
      </c>
      <c r="N1090">
        <v>0.64333097779377502</v>
      </c>
      <c r="O1090">
        <v>57.923032317537697</v>
      </c>
      <c r="P1090">
        <v>81.032565033152196</v>
      </c>
      <c r="Q1090">
        <v>0.15654427496434001</v>
      </c>
    </row>
    <row r="1091" spans="1:17" hidden="1" x14ac:dyDescent="0.3">
      <c r="A1091" t="s">
        <v>2340</v>
      </c>
      <c r="B1091" t="s">
        <v>2341</v>
      </c>
      <c r="C1091" t="str">
        <f>IFERROR(VLOOKUP(Table1[[#This Row],[Ticker]],[1]!Table1[[Symbol]:[Industry]],2,FALSE),"-")</f>
        <v>-</v>
      </c>
      <c r="D1091" t="s">
        <v>467</v>
      </c>
      <c r="E1091">
        <v>2365.4479919999999</v>
      </c>
      <c r="F1091">
        <v>2075.1</v>
      </c>
      <c r="G1091">
        <v>-9.8794266648837006</v>
      </c>
      <c r="H1091">
        <v>6.0131259276534799</v>
      </c>
      <c r="I1091">
        <v>20.807723657044999</v>
      </c>
      <c r="J1091">
        <v>-6.4866621503101802</v>
      </c>
      <c r="K1091">
        <v>1942.39829176752</v>
      </c>
      <c r="L1091">
        <v>1832.8776775896399</v>
      </c>
      <c r="M1091">
        <v>59.033519987922702</v>
      </c>
      <c r="N1091">
        <v>0.96444132903992497</v>
      </c>
      <c r="O1091">
        <v>16.941352223989199</v>
      </c>
      <c r="P1091">
        <v>36.970297029702898</v>
      </c>
    </row>
    <row r="1092" spans="1:17" hidden="1" x14ac:dyDescent="0.3">
      <c r="A1092" t="s">
        <v>2342</v>
      </c>
      <c r="B1092" t="s">
        <v>2343</v>
      </c>
      <c r="C1092" t="str">
        <f>IFERROR(VLOOKUP(Table1[[#This Row],[Ticker]],[1]!Table1[[Symbol]:[Industry]],2,FALSE),"-")</f>
        <v>-</v>
      </c>
      <c r="D1092" t="s">
        <v>234</v>
      </c>
      <c r="E1092">
        <v>2363.7135742299902</v>
      </c>
      <c r="F1092">
        <v>4602.1000000000004</v>
      </c>
      <c r="G1092">
        <v>55.939124688503597</v>
      </c>
      <c r="H1092">
        <v>-0.65290060963966801</v>
      </c>
      <c r="I1092">
        <v>33.483474378345697</v>
      </c>
      <c r="J1092">
        <v>-5.3094870797525902</v>
      </c>
      <c r="K1092">
        <v>4387.1538316603701</v>
      </c>
      <c r="L1092">
        <v>3728.1165809388299</v>
      </c>
      <c r="M1092">
        <v>57.696222988361498</v>
      </c>
      <c r="N1092">
        <v>0.69024821295524696</v>
      </c>
      <c r="O1092">
        <v>8.2114686773429408</v>
      </c>
      <c r="P1092">
        <v>95.792384599021503</v>
      </c>
      <c r="Q1092">
        <v>0.10384639566631799</v>
      </c>
    </row>
    <row r="1093" spans="1:17" x14ac:dyDescent="0.3">
      <c r="A1093" t="s">
        <v>2344</v>
      </c>
      <c r="B1093" t="s">
        <v>2345</v>
      </c>
      <c r="C1093" t="str">
        <f>IFERROR(VLOOKUP(Table1[[#This Row],[Ticker]],[1]!Table1[[Symbol]:[Industry]],2,FALSE),"-")</f>
        <v>-</v>
      </c>
      <c r="D1093" t="s">
        <v>211</v>
      </c>
      <c r="E1093">
        <v>2361.69822256</v>
      </c>
      <c r="F1093">
        <v>305.60000000000002</v>
      </c>
      <c r="G1093">
        <v>-39.694434237752198</v>
      </c>
      <c r="H1093">
        <v>-4.1578449006968503</v>
      </c>
      <c r="I1093">
        <v>-6.0479969666592801</v>
      </c>
      <c r="J1093">
        <v>1.5201697206926901</v>
      </c>
      <c r="K1093">
        <v>295.44412000627699</v>
      </c>
      <c r="L1093">
        <v>313.53280624558602</v>
      </c>
      <c r="M1093">
        <v>75.991457205916802</v>
      </c>
      <c r="N1093">
        <v>0.74251277395290205</v>
      </c>
      <c r="O1093">
        <v>22.709424083769601</v>
      </c>
      <c r="P1093">
        <v>24.5060093705439</v>
      </c>
    </row>
    <row r="1094" spans="1:17" x14ac:dyDescent="0.3">
      <c r="A1094" t="s">
        <v>2346</v>
      </c>
      <c r="B1094" t="s">
        <v>2347</v>
      </c>
      <c r="C1094" t="str">
        <f>IFERROR(VLOOKUP(Table1[[#This Row],[Ticker]],[1]!Table1[[Symbol]:[Industry]],2,FALSE),"-")</f>
        <v>-</v>
      </c>
      <c r="D1094" t="s">
        <v>713</v>
      </c>
      <c r="E1094">
        <v>2352.2496830099999</v>
      </c>
      <c r="F1094">
        <v>442.1</v>
      </c>
      <c r="G1094">
        <v>-42.696377408047297</v>
      </c>
      <c r="H1094">
        <v>-14.6447663235534</v>
      </c>
      <c r="I1094">
        <v>-6.2160816476263303</v>
      </c>
      <c r="J1094">
        <v>-5.3045110530401596</v>
      </c>
      <c r="K1094">
        <v>466.63497765227697</v>
      </c>
      <c r="L1094">
        <v>480.965202479384</v>
      </c>
      <c r="M1094">
        <v>35.4743371699861</v>
      </c>
      <c r="N1094">
        <v>0.43182063776048202</v>
      </c>
      <c r="O1094">
        <v>29.925356254241098</v>
      </c>
      <c r="P1094">
        <v>13.621177075301899</v>
      </c>
      <c r="Q1094">
        <v>-0.11041599567039</v>
      </c>
    </row>
    <row r="1095" spans="1:17" hidden="1" x14ac:dyDescent="0.3">
      <c r="A1095" t="s">
        <v>2348</v>
      </c>
      <c r="B1095" t="s">
        <v>2349</v>
      </c>
      <c r="C1095" t="str">
        <f>IFERROR(VLOOKUP(Table1[[#This Row],[Ticker]],[1]!Table1[[Symbol]:[Industry]],2,FALSE),"-")</f>
        <v>-</v>
      </c>
      <c r="D1095" t="s">
        <v>46</v>
      </c>
      <c r="E1095">
        <v>2350.2983881</v>
      </c>
      <c r="F1095">
        <v>557.79999999999995</v>
      </c>
      <c r="G1095">
        <v>-23.110920559387498</v>
      </c>
      <c r="H1095">
        <v>0.47869699025319101</v>
      </c>
      <c r="I1095">
        <v>-4.7696614111515698</v>
      </c>
      <c r="J1095">
        <v>-5.8705758145428497</v>
      </c>
      <c r="K1095">
        <v>570.69343550875794</v>
      </c>
      <c r="L1095">
        <v>571.28363808680501</v>
      </c>
      <c r="M1095">
        <v>42.776823585008998</v>
      </c>
      <c r="N1095">
        <v>0.85751011804386501</v>
      </c>
      <c r="O1095">
        <v>52.384367156686899</v>
      </c>
      <c r="P1095">
        <v>28.956190035833899</v>
      </c>
      <c r="Q1095">
        <v>0.17642662289411401</v>
      </c>
    </row>
    <row r="1096" spans="1:17" hidden="1" x14ac:dyDescent="0.3">
      <c r="A1096" t="s">
        <v>2350</v>
      </c>
      <c r="B1096" t="s">
        <v>2351</v>
      </c>
      <c r="C1096" t="str">
        <f>IFERROR(VLOOKUP(Table1[[#This Row],[Ticker]],[1]!Table1[[Symbol]:[Industry]],2,FALSE),"-")</f>
        <v>-</v>
      </c>
      <c r="D1096" t="s">
        <v>251</v>
      </c>
      <c r="E1096">
        <v>2335.376450064</v>
      </c>
      <c r="F1096">
        <v>119.77</v>
      </c>
      <c r="G1096">
        <v>-32.520788317186202</v>
      </c>
      <c r="H1096">
        <v>4.3405403547893604</v>
      </c>
      <c r="I1096">
        <v>20.957245631556901</v>
      </c>
      <c r="J1096">
        <v>3.8408442022767</v>
      </c>
      <c r="K1096">
        <v>112.969424325185</v>
      </c>
      <c r="L1096">
        <v>113.22949270881</v>
      </c>
      <c r="M1096">
        <v>71.049989443406005</v>
      </c>
      <c r="N1096">
        <v>1.17162680664833</v>
      </c>
      <c r="O1096">
        <v>30.249645153210299</v>
      </c>
      <c r="P1096">
        <v>38.526486236409902</v>
      </c>
      <c r="Q1096">
        <v>0.19771222617516099</v>
      </c>
    </row>
    <row r="1097" spans="1:17" hidden="1" x14ac:dyDescent="0.3">
      <c r="A1097" t="s">
        <v>2352</v>
      </c>
      <c r="B1097" t="s">
        <v>2353</v>
      </c>
      <c r="C1097" t="str">
        <f>IFERROR(VLOOKUP(Table1[[#This Row],[Ticker]],[1]!Table1[[Symbol]:[Industry]],2,FALSE),"-")</f>
        <v>-</v>
      </c>
      <c r="D1097" t="s">
        <v>625</v>
      </c>
      <c r="E1097">
        <v>2334.2543999999998</v>
      </c>
      <c r="F1097">
        <v>415.2</v>
      </c>
      <c r="G1097">
        <v>15.1488715208136</v>
      </c>
      <c r="H1097">
        <v>-10.5439910849851</v>
      </c>
      <c r="I1097">
        <v>20.9292612098563</v>
      </c>
      <c r="J1097">
        <v>-4.2537274861419698</v>
      </c>
      <c r="K1097">
        <v>410.029643915294</v>
      </c>
      <c r="L1097">
        <v>362.90069826066201</v>
      </c>
      <c r="M1097">
        <v>42.698006940034197</v>
      </c>
      <c r="N1097">
        <v>0.35455409555233203</v>
      </c>
      <c r="O1097">
        <v>14.161849710982599</v>
      </c>
      <c r="P1097">
        <v>59.385796545105499</v>
      </c>
      <c r="Q1097">
        <v>7.1305309110628004E-2</v>
      </c>
    </row>
    <row r="1098" spans="1:17" hidden="1" x14ac:dyDescent="0.3">
      <c r="A1098" t="s">
        <v>2354</v>
      </c>
      <c r="B1098" t="s">
        <v>2355</v>
      </c>
      <c r="C1098" t="str">
        <f>IFERROR(VLOOKUP(Table1[[#This Row],[Ticker]],[1]!Table1[[Symbol]:[Industry]],2,FALSE),"-")</f>
        <v>-</v>
      </c>
      <c r="D1098" t="s">
        <v>21</v>
      </c>
      <c r="E1098">
        <v>2332.3768264349901</v>
      </c>
      <c r="F1098">
        <v>256.70999999999998</v>
      </c>
      <c r="G1098">
        <v>-56.200964656489099</v>
      </c>
      <c r="H1098">
        <v>4.70858837064082</v>
      </c>
      <c r="I1098">
        <v>-23.6521666626642</v>
      </c>
      <c r="J1098">
        <v>-3.3084908413085099</v>
      </c>
      <c r="K1098">
        <v>239.46773869273699</v>
      </c>
      <c r="M1098">
        <v>69.833406042147303</v>
      </c>
      <c r="N1098">
        <v>1.0729518469350501</v>
      </c>
      <c r="O1098">
        <v>65.050056483970195</v>
      </c>
      <c r="P1098">
        <v>25.224390243902398</v>
      </c>
    </row>
    <row r="1099" spans="1:17" hidden="1" x14ac:dyDescent="0.3">
      <c r="A1099" t="s">
        <v>2356</v>
      </c>
      <c r="B1099" t="s">
        <v>2357</v>
      </c>
      <c r="C1099" t="str">
        <f>IFERROR(VLOOKUP(Table1[[#This Row],[Ticker]],[1]!Table1[[Symbol]:[Industry]],2,FALSE),"-")</f>
        <v>-</v>
      </c>
      <c r="D1099" t="s">
        <v>127</v>
      </c>
      <c r="E1099">
        <v>2327.4994276799998</v>
      </c>
      <c r="F1099">
        <v>285.60000000000002</v>
      </c>
      <c r="G1099">
        <v>9.8542547435905803</v>
      </c>
      <c r="H1099">
        <v>-1.1968468083666399</v>
      </c>
      <c r="I1099">
        <v>33.481130981875303</v>
      </c>
      <c r="J1099">
        <v>-2.4509722322865599</v>
      </c>
      <c r="K1099">
        <v>282.26253530663701</v>
      </c>
      <c r="L1099">
        <v>259.04654527148801</v>
      </c>
      <c r="M1099">
        <v>60.826570374846</v>
      </c>
      <c r="N1099">
        <v>0.46547908908922397</v>
      </c>
      <c r="O1099">
        <v>19.117647058823501</v>
      </c>
      <c r="P1099">
        <v>54.045307443365701</v>
      </c>
      <c r="Q1099">
        <v>8.5151925926229999E-2</v>
      </c>
    </row>
    <row r="1100" spans="1:17" hidden="1" x14ac:dyDescent="0.3">
      <c r="A1100" t="s">
        <v>2358</v>
      </c>
      <c r="B1100" t="s">
        <v>2359</v>
      </c>
      <c r="C1100" t="str">
        <f>IFERROR(VLOOKUP(Table1[[#This Row],[Ticker]],[1]!Table1[[Symbol]:[Industry]],2,FALSE),"-")</f>
        <v>-</v>
      </c>
      <c r="D1100" t="s">
        <v>234</v>
      </c>
      <c r="E1100">
        <v>2326.7293815599901</v>
      </c>
      <c r="F1100">
        <v>617.70000000000005</v>
      </c>
      <c r="G1100">
        <v>-0.68937319868661295</v>
      </c>
      <c r="H1100">
        <v>-4.1934493050789703</v>
      </c>
      <c r="I1100">
        <v>8.5931722892746301</v>
      </c>
      <c r="J1100">
        <v>0.93730692468228904</v>
      </c>
      <c r="K1100">
        <v>603.31107987793098</v>
      </c>
      <c r="L1100">
        <v>568.23930854474997</v>
      </c>
      <c r="M1100">
        <v>74.289361665968201</v>
      </c>
      <c r="N1100">
        <v>0.36006418619292802</v>
      </c>
      <c r="O1100">
        <v>17.856564675408698</v>
      </c>
      <c r="P1100">
        <v>38.187919463087198</v>
      </c>
      <c r="Q1100">
        <v>4.6208459938481002E-2</v>
      </c>
    </row>
    <row r="1101" spans="1:17" hidden="1" x14ac:dyDescent="0.3">
      <c r="A1101" t="s">
        <v>2360</v>
      </c>
      <c r="B1101" t="s">
        <v>2361</v>
      </c>
      <c r="C1101" t="str">
        <f>IFERROR(VLOOKUP(Table1[[#This Row],[Ticker]],[1]!Table1[[Symbol]:[Industry]],2,FALSE),"-")</f>
        <v>-</v>
      </c>
      <c r="D1101" t="s">
        <v>127</v>
      </c>
      <c r="E1101">
        <v>2326.2031299779901</v>
      </c>
      <c r="F1101">
        <v>172.38</v>
      </c>
      <c r="G1101">
        <v>34.762494819533501</v>
      </c>
      <c r="H1101">
        <v>-9.4770913190802393</v>
      </c>
      <c r="I1101">
        <v>41.725666501001001</v>
      </c>
      <c r="J1101">
        <v>-2.8160638529117801</v>
      </c>
      <c r="K1101">
        <v>174.155563375247</v>
      </c>
      <c r="L1101">
        <v>149.23867796655099</v>
      </c>
      <c r="M1101">
        <v>47.8208976772871</v>
      </c>
      <c r="N1101">
        <v>1.01572898176376</v>
      </c>
      <c r="O1101">
        <v>18.412808910546399</v>
      </c>
      <c r="P1101">
        <v>83.188097768331502</v>
      </c>
      <c r="Q1101">
        <v>0.17116094805668</v>
      </c>
    </row>
    <row r="1102" spans="1:17" hidden="1" x14ac:dyDescent="0.3">
      <c r="A1102" t="s">
        <v>2362</v>
      </c>
      <c r="B1102" t="s">
        <v>2363</v>
      </c>
      <c r="C1102" t="str">
        <f>IFERROR(VLOOKUP(Table1[[#This Row],[Ticker]],[1]!Table1[[Symbol]:[Industry]],2,FALSE),"-")</f>
        <v>-</v>
      </c>
      <c r="D1102" t="s">
        <v>792</v>
      </c>
      <c r="E1102">
        <v>2324.8970124990001</v>
      </c>
      <c r="F1102">
        <v>21.57</v>
      </c>
      <c r="G1102">
        <v>0.16995501083450601</v>
      </c>
      <c r="H1102">
        <v>-5.8070639859667601</v>
      </c>
      <c r="I1102">
        <v>-4.36912608753335</v>
      </c>
      <c r="J1102">
        <v>5.82808957651394</v>
      </c>
      <c r="K1102">
        <v>21.551038600760599</v>
      </c>
      <c r="L1102">
        <v>22.014510895767799</v>
      </c>
      <c r="M1102">
        <v>57.565762757825198</v>
      </c>
      <c r="N1102">
        <v>1.52952025283787</v>
      </c>
      <c r="O1102">
        <v>49.281409364858597</v>
      </c>
      <c r="P1102">
        <v>32.331288343558199</v>
      </c>
      <c r="Q1102">
        <v>-4.5163067770651003E-2</v>
      </c>
    </row>
    <row r="1103" spans="1:17" hidden="1" x14ac:dyDescent="0.3">
      <c r="A1103" t="s">
        <v>2364</v>
      </c>
      <c r="B1103" t="s">
        <v>2365</v>
      </c>
      <c r="C1103" t="str">
        <f>IFERROR(VLOOKUP(Table1[[#This Row],[Ticker]],[1]!Table1[[Symbol]:[Industry]],2,FALSE),"-")</f>
        <v>-</v>
      </c>
      <c r="D1103" t="s">
        <v>138</v>
      </c>
      <c r="E1103">
        <v>2313.8151938000001</v>
      </c>
      <c r="F1103">
        <v>3144.95</v>
      </c>
      <c r="G1103">
        <v>322.23336102844098</v>
      </c>
      <c r="H1103">
        <v>42.506727069316199</v>
      </c>
      <c r="I1103">
        <v>304.05779764854202</v>
      </c>
      <c r="J1103">
        <v>19.509309365439499</v>
      </c>
      <c r="K1103">
        <v>2219.3182513842098</v>
      </c>
      <c r="L1103">
        <v>1588.7662707158199</v>
      </c>
      <c r="M1103">
        <v>88.273940123270904</v>
      </c>
      <c r="N1103">
        <v>1.0752253914566201</v>
      </c>
      <c r="O1103">
        <v>0</v>
      </c>
      <c r="P1103">
        <v>454.90957212174601</v>
      </c>
      <c r="Q1103">
        <v>0.24826385091325701</v>
      </c>
    </row>
    <row r="1104" spans="1:17" hidden="1" x14ac:dyDescent="0.3">
      <c r="A1104" t="s">
        <v>2366</v>
      </c>
      <c r="B1104" t="s">
        <v>2367</v>
      </c>
      <c r="C1104" t="str">
        <f>IFERROR(VLOOKUP(Table1[[#This Row],[Ticker]],[1]!Table1[[Symbol]:[Industry]],2,FALSE),"-")</f>
        <v>-</v>
      </c>
      <c r="D1104" t="s">
        <v>51</v>
      </c>
      <c r="E1104">
        <v>2296.3298606819999</v>
      </c>
      <c r="F1104">
        <v>208.78</v>
      </c>
      <c r="G1104">
        <v>-25.504761949453101</v>
      </c>
      <c r="H1104">
        <v>-4.0821667458023496</v>
      </c>
      <c r="I1104">
        <v>-2.1396357480081201</v>
      </c>
      <c r="J1104">
        <v>-3.38691045523671</v>
      </c>
      <c r="K1104">
        <v>215.06651945774701</v>
      </c>
      <c r="L1104">
        <v>222.68396627312799</v>
      </c>
      <c r="M1104">
        <v>40.942665711240899</v>
      </c>
      <c r="N1104">
        <v>0.689549672908502</v>
      </c>
      <c r="O1104">
        <v>35.8128173196666</v>
      </c>
      <c r="P1104">
        <v>14.056268779022099</v>
      </c>
      <c r="Q1104">
        <v>9.784275977529E-2</v>
      </c>
    </row>
    <row r="1105" spans="1:17" hidden="1" x14ac:dyDescent="0.3">
      <c r="A1105" t="s">
        <v>2368</v>
      </c>
      <c r="B1105" t="s">
        <v>2369</v>
      </c>
      <c r="C1105" t="str">
        <f>IFERROR(VLOOKUP(Table1[[#This Row],[Ticker]],[1]!Table1[[Symbol]:[Industry]],2,FALSE),"-")</f>
        <v>-</v>
      </c>
      <c r="D1105" t="s">
        <v>127</v>
      </c>
      <c r="E1105">
        <v>2296.0344960699999</v>
      </c>
      <c r="F1105">
        <v>158.9</v>
      </c>
      <c r="G1105">
        <v>-31.813241696892501</v>
      </c>
      <c r="H1105">
        <v>-10.143705207340799</v>
      </c>
      <c r="I1105">
        <v>-4.3826164012369704</v>
      </c>
      <c r="J1105">
        <v>-4.0301763760867404</v>
      </c>
      <c r="K1105">
        <v>159.99550223108599</v>
      </c>
      <c r="L1105">
        <v>163.02455731818</v>
      </c>
      <c r="M1105">
        <v>64.406748373177095</v>
      </c>
      <c r="N1105">
        <v>0.75166625061666004</v>
      </c>
      <c r="O1105">
        <v>33.920704845814903</v>
      </c>
      <c r="P1105">
        <v>17.703703703703699</v>
      </c>
      <c r="Q1105">
        <v>9.6123612648300004E-4</v>
      </c>
    </row>
    <row r="1106" spans="1:17" hidden="1" x14ac:dyDescent="0.3">
      <c r="A1106" t="s">
        <v>2370</v>
      </c>
      <c r="B1106" t="s">
        <v>2371</v>
      </c>
      <c r="C1106" t="str">
        <f>IFERROR(VLOOKUP(Table1[[#This Row],[Ticker]],[1]!Table1[[Symbol]:[Industry]],2,FALSE),"-")</f>
        <v>-</v>
      </c>
      <c r="D1106" t="s">
        <v>467</v>
      </c>
      <c r="E1106">
        <v>2292.0656816000001</v>
      </c>
      <c r="F1106">
        <v>442.1</v>
      </c>
      <c r="G1106">
        <v>-39.201253040199397</v>
      </c>
      <c r="H1106">
        <v>-2.0041558586728199</v>
      </c>
      <c r="I1106">
        <v>-6.4174594403823901</v>
      </c>
      <c r="J1106">
        <v>-4.0820569474377404</v>
      </c>
      <c r="K1106">
        <v>440.850730521591</v>
      </c>
      <c r="L1106">
        <v>454.374852041662</v>
      </c>
      <c r="M1106">
        <v>50.317624166945699</v>
      </c>
      <c r="N1106">
        <v>1.19373647621118</v>
      </c>
      <c r="O1106">
        <v>27.425921737163499</v>
      </c>
      <c r="P1106">
        <v>15.4308093994778</v>
      </c>
      <c r="Q1106">
        <v>-1.0777918391715E-2</v>
      </c>
    </row>
    <row r="1107" spans="1:17" hidden="1" x14ac:dyDescent="0.3">
      <c r="A1107" t="s">
        <v>2372</v>
      </c>
      <c r="B1107" t="s">
        <v>2373</v>
      </c>
      <c r="C1107" t="str">
        <f>IFERROR(VLOOKUP(Table1[[#This Row],[Ticker]],[1]!Table1[[Symbol]:[Industry]],2,FALSE),"-")</f>
        <v>-</v>
      </c>
      <c r="D1107" t="s">
        <v>173</v>
      </c>
      <c r="E1107">
        <v>2284.7742997199998</v>
      </c>
      <c r="F1107">
        <v>85.14</v>
      </c>
      <c r="G1107">
        <v>282.69163919555598</v>
      </c>
      <c r="H1107">
        <v>-21.6278636231824</v>
      </c>
      <c r="I1107">
        <v>-42.375033401686203</v>
      </c>
      <c r="J1107">
        <v>-4.0756755718404101</v>
      </c>
      <c r="K1107">
        <v>89.580656330106805</v>
      </c>
      <c r="L1107">
        <v>83.527686148301399</v>
      </c>
      <c r="M1107">
        <v>41.698041636912698</v>
      </c>
      <c r="N1107">
        <v>0.47345622891762401</v>
      </c>
      <c r="O1107">
        <v>64.435048155978293</v>
      </c>
      <c r="P1107">
        <v>346.57749803304398</v>
      </c>
      <c r="Q1107">
        <v>0.18296342511799199</v>
      </c>
    </row>
    <row r="1108" spans="1:17" hidden="1" x14ac:dyDescent="0.3">
      <c r="A1108" t="s">
        <v>2374</v>
      </c>
      <c r="B1108" t="s">
        <v>2375</v>
      </c>
      <c r="C1108" t="str">
        <f>IFERROR(VLOOKUP(Table1[[#This Row],[Ticker]],[1]!Table1[[Symbol]:[Industry]],2,FALSE),"-")</f>
        <v>-</v>
      </c>
      <c r="D1108" t="s">
        <v>620</v>
      </c>
      <c r="E1108">
        <v>2281.1746238000001</v>
      </c>
      <c r="F1108">
        <v>361.7</v>
      </c>
      <c r="G1108">
        <v>-35.001925080400397</v>
      </c>
      <c r="H1108">
        <v>-0.28251117749007398</v>
      </c>
      <c r="I1108">
        <v>3.4965225431953502</v>
      </c>
      <c r="J1108">
        <v>-0.97843729880129304</v>
      </c>
      <c r="K1108">
        <v>346.84780510242098</v>
      </c>
      <c r="L1108">
        <v>335.96263416448102</v>
      </c>
      <c r="M1108">
        <v>69.609268442445497</v>
      </c>
      <c r="N1108">
        <v>0.45777627412737598</v>
      </c>
      <c r="O1108">
        <v>11.238595521150099</v>
      </c>
      <c r="P1108">
        <v>29.178571428571399</v>
      </c>
      <c r="Q1108">
        <v>7.7099008005846001E-2</v>
      </c>
    </row>
    <row r="1109" spans="1:17" hidden="1" x14ac:dyDescent="0.3">
      <c r="A1109" t="s">
        <v>2376</v>
      </c>
      <c r="B1109" t="s">
        <v>2377</v>
      </c>
      <c r="C1109" t="str">
        <f>IFERROR(VLOOKUP(Table1[[#This Row],[Ticker]],[1]!Table1[[Symbol]:[Industry]],2,FALSE),"-")</f>
        <v>-</v>
      </c>
      <c r="D1109" t="s">
        <v>127</v>
      </c>
      <c r="E1109">
        <v>2279.82038517</v>
      </c>
      <c r="F1109">
        <v>330.15</v>
      </c>
      <c r="G1109">
        <v>-27.882119726370998</v>
      </c>
      <c r="H1109">
        <v>-16.5586959210579</v>
      </c>
      <c r="I1109">
        <v>-16.8106798257114</v>
      </c>
      <c r="J1109">
        <v>-3.7388035921361902</v>
      </c>
      <c r="K1109">
        <v>350.09671427448899</v>
      </c>
      <c r="M1109">
        <v>36.467727604905001</v>
      </c>
      <c r="O1109">
        <v>21.157049825836701</v>
      </c>
      <c r="P1109">
        <v>6.4999999999999902</v>
      </c>
    </row>
    <row r="1110" spans="1:17" hidden="1" x14ac:dyDescent="0.3">
      <c r="A1110" t="s">
        <v>2378</v>
      </c>
      <c r="B1110" t="s">
        <v>2379</v>
      </c>
      <c r="C1110" t="str">
        <f>IFERROR(VLOOKUP(Table1[[#This Row],[Ticker]],[1]!Table1[[Symbol]:[Industry]],2,FALSE),"-")</f>
        <v>-</v>
      </c>
      <c r="D1110" t="s">
        <v>261</v>
      </c>
      <c r="E1110">
        <v>2279.6666805599998</v>
      </c>
      <c r="F1110">
        <v>632.54999999999995</v>
      </c>
      <c r="G1110">
        <v>1.7840581057245399</v>
      </c>
      <c r="H1110">
        <v>-0.54997649233127299</v>
      </c>
      <c r="I1110">
        <v>15.938349401290401</v>
      </c>
      <c r="J1110">
        <v>-1.46984952462097</v>
      </c>
      <c r="K1110">
        <v>625.91810346647696</v>
      </c>
      <c r="L1110">
        <v>611.76274602800095</v>
      </c>
      <c r="M1110">
        <v>56.109517082061799</v>
      </c>
      <c r="N1110">
        <v>0.42626017929359</v>
      </c>
      <c r="O1110">
        <v>47.814402023555402</v>
      </c>
      <c r="P1110">
        <v>45.530886920510703</v>
      </c>
      <c r="Q1110">
        <v>6.3932154380908005E-2</v>
      </c>
    </row>
    <row r="1111" spans="1:17" hidden="1" x14ac:dyDescent="0.3">
      <c r="A1111" t="s">
        <v>2380</v>
      </c>
      <c r="B1111" t="s">
        <v>2381</v>
      </c>
      <c r="C1111" t="str">
        <f>IFERROR(VLOOKUP(Table1[[#This Row],[Ticker]],[1]!Table1[[Symbol]:[Industry]],2,FALSE),"-")</f>
        <v>-</v>
      </c>
      <c r="D1111" t="s">
        <v>467</v>
      </c>
      <c r="E1111">
        <v>2278.2691967249998</v>
      </c>
      <c r="F1111">
        <v>973.95</v>
      </c>
      <c r="G1111">
        <v>-67.137220960605404</v>
      </c>
      <c r="H1111">
        <v>-6.8569280973857696</v>
      </c>
      <c r="I1111">
        <v>-34.607143894931099</v>
      </c>
      <c r="J1111">
        <v>-1.8232163157241701</v>
      </c>
      <c r="K1111">
        <v>1014.86440975253</v>
      </c>
      <c r="L1111">
        <v>1205.67987032157</v>
      </c>
      <c r="M1111">
        <v>47.211691373899299</v>
      </c>
      <c r="N1111">
        <v>0.89269286366024303</v>
      </c>
      <c r="O1111">
        <v>71.466707736536705</v>
      </c>
      <c r="P1111">
        <v>4.4730490748190004</v>
      </c>
      <c r="Q1111">
        <v>-0.14463730255262999</v>
      </c>
    </row>
    <row r="1112" spans="1:17" hidden="1" x14ac:dyDescent="0.3">
      <c r="A1112" t="s">
        <v>2382</v>
      </c>
      <c r="B1112" t="s">
        <v>2383</v>
      </c>
      <c r="C1112" t="str">
        <f>IFERROR(VLOOKUP(Table1[[#This Row],[Ticker]],[1]!Table1[[Symbol]:[Industry]],2,FALSE),"-")</f>
        <v>-</v>
      </c>
      <c r="D1112" t="s">
        <v>54</v>
      </c>
      <c r="E1112">
        <v>2274.7731973199998</v>
      </c>
      <c r="F1112">
        <v>787.35</v>
      </c>
      <c r="G1112">
        <v>-1.14552437434157</v>
      </c>
      <c r="H1112">
        <v>-3.1086402722758799</v>
      </c>
      <c r="I1112">
        <v>15.162672438017101</v>
      </c>
      <c r="J1112">
        <v>-6.9245915107485398</v>
      </c>
      <c r="K1112">
        <v>774.09127951186997</v>
      </c>
      <c r="L1112">
        <v>711.34414695011196</v>
      </c>
      <c r="M1112">
        <v>41.985589828716002</v>
      </c>
      <c r="N1112">
        <v>0.61207503157530196</v>
      </c>
      <c r="O1112">
        <v>9.5573760081285304</v>
      </c>
      <c r="P1112">
        <v>39.625820180883103</v>
      </c>
      <c r="Q1112">
        <v>-3.4250238660403998E-2</v>
      </c>
    </row>
    <row r="1113" spans="1:17" hidden="1" x14ac:dyDescent="0.3">
      <c r="A1113" t="s">
        <v>2384</v>
      </c>
      <c r="B1113" t="s">
        <v>2385</v>
      </c>
      <c r="C1113" t="str">
        <f>IFERROR(VLOOKUP(Table1[[#This Row],[Ticker]],[1]!Table1[[Symbol]:[Industry]],2,FALSE),"-")</f>
        <v>-</v>
      </c>
      <c r="D1113" t="s">
        <v>258</v>
      </c>
      <c r="E1113">
        <v>2267.1596572799999</v>
      </c>
      <c r="F1113">
        <v>1500.8</v>
      </c>
      <c r="G1113">
        <v>17.215097843853801</v>
      </c>
      <c r="H1113">
        <v>-10.013190821987701</v>
      </c>
      <c r="I1113">
        <v>-8.7611690678017098</v>
      </c>
      <c r="J1113">
        <v>-3.06380637055834</v>
      </c>
      <c r="K1113">
        <v>1593.3241626798799</v>
      </c>
      <c r="L1113">
        <v>1504.09087216943</v>
      </c>
      <c r="M1113">
        <v>33.430784233984099</v>
      </c>
      <c r="N1113">
        <v>0.53334349751119303</v>
      </c>
      <c r="O1113">
        <v>30.2771855010661</v>
      </c>
      <c r="P1113">
        <v>46.562499999999901</v>
      </c>
      <c r="Q1113">
        <v>-1.0469653852838001E-2</v>
      </c>
    </row>
    <row r="1114" spans="1:17" hidden="1" x14ac:dyDescent="0.3">
      <c r="A1114" t="s">
        <v>2386</v>
      </c>
      <c r="B1114" t="s">
        <v>2387</v>
      </c>
      <c r="C1114" t="str">
        <f>IFERROR(VLOOKUP(Table1[[#This Row],[Ticker]],[1]!Table1[[Symbol]:[Industry]],2,FALSE),"-")</f>
        <v>-</v>
      </c>
      <c r="D1114" t="s">
        <v>138</v>
      </c>
      <c r="E1114">
        <v>2259.7785225399998</v>
      </c>
      <c r="F1114">
        <v>1752.2</v>
      </c>
      <c r="G1114">
        <v>-10.874081571173001</v>
      </c>
      <c r="H1114">
        <v>3.5710215737696598</v>
      </c>
      <c r="I1114">
        <v>6.9634295518091101</v>
      </c>
      <c r="J1114">
        <v>-9.2809926148739805</v>
      </c>
      <c r="K1114">
        <v>1676.1652255947699</v>
      </c>
      <c r="L1114">
        <v>1611.3318703807799</v>
      </c>
      <c r="M1114">
        <v>54.8644112622042</v>
      </c>
      <c r="N1114">
        <v>1.69800003594815</v>
      </c>
      <c r="O1114">
        <v>19.792261157402098</v>
      </c>
      <c r="P1114">
        <v>37.643362136684999</v>
      </c>
      <c r="Q1114">
        <v>0.121372106108566</v>
      </c>
    </row>
    <row r="1115" spans="1:17" hidden="1" x14ac:dyDescent="0.3">
      <c r="A1115" t="s">
        <v>2388</v>
      </c>
      <c r="B1115" t="s">
        <v>2389</v>
      </c>
      <c r="C1115" t="str">
        <f>IFERROR(VLOOKUP(Table1[[#This Row],[Ticker]],[1]!Table1[[Symbol]:[Industry]],2,FALSE),"-")</f>
        <v>-</v>
      </c>
      <c r="D1115" t="s">
        <v>135</v>
      </c>
      <c r="E1115">
        <v>2259.2202526340002</v>
      </c>
      <c r="F1115">
        <v>132.62</v>
      </c>
      <c r="G1115">
        <v>26.0089156647884</v>
      </c>
      <c r="H1115">
        <v>20.303517014881301</v>
      </c>
      <c r="I1115">
        <v>22.733212147328</v>
      </c>
      <c r="J1115">
        <v>-9.9375651480405995</v>
      </c>
      <c r="K1115">
        <v>121.611154701839</v>
      </c>
      <c r="L1115">
        <v>113.06788476542</v>
      </c>
      <c r="M1115">
        <v>49.4832808209541</v>
      </c>
      <c r="N1115">
        <v>1.2634531099771</v>
      </c>
      <c r="O1115">
        <v>11.295430553460999</v>
      </c>
      <c r="P1115">
        <v>64.745341614906806</v>
      </c>
      <c r="Q1115">
        <v>3.824857804469E-2</v>
      </c>
    </row>
    <row r="1116" spans="1:17" hidden="1" x14ac:dyDescent="0.3">
      <c r="A1116" t="s">
        <v>2390</v>
      </c>
      <c r="B1116" t="s">
        <v>2391</v>
      </c>
      <c r="C1116" t="str">
        <f>IFERROR(VLOOKUP(Table1[[#This Row],[Ticker]],[1]!Table1[[Symbol]:[Industry]],2,FALSE),"-")</f>
        <v>-</v>
      </c>
      <c r="D1116" t="s">
        <v>190</v>
      </c>
      <c r="E1116">
        <v>2252.3448007860002</v>
      </c>
      <c r="F1116">
        <v>200.73</v>
      </c>
      <c r="G1116">
        <v>40.795411314354702</v>
      </c>
      <c r="H1116">
        <v>8.9175547716182706</v>
      </c>
      <c r="I1116">
        <v>56.148722783754103</v>
      </c>
      <c r="J1116">
        <v>-5.0062195855795801</v>
      </c>
      <c r="K1116">
        <v>171.250551739288</v>
      </c>
      <c r="L1116">
        <v>148.357461654497</v>
      </c>
      <c r="M1116">
        <v>74.955865249561697</v>
      </c>
      <c r="N1116">
        <v>0.89837725376144895</v>
      </c>
      <c r="O1116">
        <v>1.8283266078812299</v>
      </c>
      <c r="P1116">
        <v>85.260729118597098</v>
      </c>
      <c r="Q1116">
        <v>5.4872217072995999E-2</v>
      </c>
    </row>
    <row r="1117" spans="1:17" x14ac:dyDescent="0.3">
      <c r="A1117" t="s">
        <v>2392</v>
      </c>
      <c r="B1117" t="s">
        <v>2393</v>
      </c>
      <c r="C1117" t="str">
        <f>IFERROR(VLOOKUP(Table1[[#This Row],[Ticker]],[1]!Table1[[Symbol]:[Industry]],2,FALSE),"-")</f>
        <v>-</v>
      </c>
      <c r="D1117" t="s">
        <v>75</v>
      </c>
      <c r="E1117">
        <v>2251.052764</v>
      </c>
      <c r="F1117">
        <v>87.14</v>
      </c>
      <c r="G1117">
        <v>-48.744583184144801</v>
      </c>
      <c r="H1117">
        <v>-8.5824550695390194</v>
      </c>
      <c r="I1117">
        <v>-27.159667804777801</v>
      </c>
      <c r="J1117">
        <v>-2.5975837009162999</v>
      </c>
      <c r="K1117">
        <v>91.916652754528101</v>
      </c>
      <c r="L1117">
        <v>97.566903003793797</v>
      </c>
      <c r="M1117">
        <v>36.987514559473503</v>
      </c>
      <c r="N1117">
        <v>0.34915352206981798</v>
      </c>
      <c r="O1117">
        <v>79.022263025017196</v>
      </c>
      <c r="P1117">
        <v>5.1145958986730902</v>
      </c>
      <c r="Q1117">
        <v>2.6446545007423002E-2</v>
      </c>
    </row>
    <row r="1118" spans="1:17" hidden="1" x14ac:dyDescent="0.3">
      <c r="A1118" t="s">
        <v>2394</v>
      </c>
      <c r="B1118" t="s">
        <v>2395</v>
      </c>
      <c r="C1118" t="str">
        <f>IFERROR(VLOOKUP(Table1[[#This Row],[Ticker]],[1]!Table1[[Symbol]:[Industry]],2,FALSE),"-")</f>
        <v>-</v>
      </c>
      <c r="D1118" t="s">
        <v>282</v>
      </c>
      <c r="E1118">
        <v>2247.275275</v>
      </c>
      <c r="F1118">
        <v>449.95</v>
      </c>
      <c r="G1118">
        <v>-19.209356537831798</v>
      </c>
      <c r="H1118">
        <v>-2.72231688189569</v>
      </c>
      <c r="I1118">
        <v>-11.0775989011858</v>
      </c>
      <c r="J1118">
        <v>-0.90455501782747805</v>
      </c>
      <c r="K1118">
        <v>447.58752623248</v>
      </c>
      <c r="L1118">
        <v>440.25216216464497</v>
      </c>
      <c r="M1118">
        <v>54.754888696060597</v>
      </c>
      <c r="N1118">
        <v>0.45554995064811898</v>
      </c>
      <c r="O1118">
        <v>10.434492721413401</v>
      </c>
      <c r="P1118">
        <v>17.926877211374599</v>
      </c>
      <c r="Q1118">
        <v>-4.4146827396930001E-3</v>
      </c>
    </row>
    <row r="1119" spans="1:17" hidden="1" x14ac:dyDescent="0.3">
      <c r="A1119" t="s">
        <v>2396</v>
      </c>
      <c r="B1119" t="s">
        <v>2397</v>
      </c>
      <c r="C1119" t="str">
        <f>IFERROR(VLOOKUP(Table1[[#This Row],[Ticker]],[1]!Table1[[Symbol]:[Industry]],2,FALSE),"-")</f>
        <v>-</v>
      </c>
      <c r="D1119" t="s">
        <v>206</v>
      </c>
      <c r="E1119">
        <v>2243.5414214399998</v>
      </c>
      <c r="F1119">
        <v>712.8</v>
      </c>
      <c r="G1119">
        <v>-9.3632021656866993</v>
      </c>
      <c r="H1119">
        <v>0.97435656696288997</v>
      </c>
      <c r="I1119">
        <v>54.972353814452397</v>
      </c>
      <c r="J1119">
        <v>-4.9952975554440799</v>
      </c>
      <c r="K1119">
        <v>637.96990880750104</v>
      </c>
      <c r="L1119">
        <v>550.50899413074296</v>
      </c>
      <c r="M1119">
        <v>56.5387177600809</v>
      </c>
      <c r="N1119">
        <v>0.36625137681460601</v>
      </c>
      <c r="O1119">
        <v>11.132154882154801</v>
      </c>
      <c r="P1119">
        <v>77.313432835820805</v>
      </c>
      <c r="Q1119">
        <v>2.7529541756507001E-2</v>
      </c>
    </row>
    <row r="1120" spans="1:17" hidden="1" x14ac:dyDescent="0.3">
      <c r="A1120" t="s">
        <v>2398</v>
      </c>
      <c r="B1120" t="s">
        <v>2399</v>
      </c>
      <c r="C1120" t="str">
        <f>IFERROR(VLOOKUP(Table1[[#This Row],[Ticker]],[1]!Table1[[Symbol]:[Industry]],2,FALSE),"-")</f>
        <v>-</v>
      </c>
      <c r="D1120" t="s">
        <v>2400</v>
      </c>
      <c r="E1120">
        <v>2237.2013392200001</v>
      </c>
      <c r="F1120">
        <v>627.15</v>
      </c>
      <c r="G1120">
        <v>949.38867907435394</v>
      </c>
      <c r="H1120">
        <v>-16.431983855204098</v>
      </c>
      <c r="I1120">
        <v>26.700570710228501</v>
      </c>
      <c r="J1120">
        <v>-8.5764870845281997</v>
      </c>
      <c r="K1120">
        <v>643.485682516108</v>
      </c>
      <c r="L1120">
        <v>468.26416725516299</v>
      </c>
      <c r="M1120">
        <v>45.868051467357198</v>
      </c>
      <c r="N1120">
        <v>0.40682063476234998</v>
      </c>
      <c r="O1120">
        <v>27.242286534321899</v>
      </c>
      <c r="P1120">
        <v>975.72898799313896</v>
      </c>
    </row>
    <row r="1121" spans="1:17" hidden="1" x14ac:dyDescent="0.3">
      <c r="A1121" t="s">
        <v>2401</v>
      </c>
      <c r="B1121" t="s">
        <v>2402</v>
      </c>
      <c r="C1121" t="str">
        <f>IFERROR(VLOOKUP(Table1[[#This Row],[Ticker]],[1]!Table1[[Symbol]:[Industry]],2,FALSE),"-")</f>
        <v>-</v>
      </c>
      <c r="D1121" t="s">
        <v>543</v>
      </c>
      <c r="E1121">
        <v>2230.8655906619902</v>
      </c>
      <c r="F1121">
        <v>123.93</v>
      </c>
      <c r="G1121">
        <v>65.799225964936596</v>
      </c>
      <c r="H1121">
        <v>-4.5831788915513396</v>
      </c>
      <c r="I1121">
        <v>8.1673859619550608</v>
      </c>
      <c r="J1121">
        <v>-6.88180471784624</v>
      </c>
      <c r="K1121">
        <v>124.09571273877</v>
      </c>
      <c r="L1121">
        <v>111.220542459225</v>
      </c>
      <c r="M1121">
        <v>47.047001023859302</v>
      </c>
      <c r="N1121">
        <v>0.26124358135137199</v>
      </c>
      <c r="O1121">
        <v>20.229161623497099</v>
      </c>
      <c r="P1121">
        <v>97.027027027027003</v>
      </c>
      <c r="Q1121">
        <v>5.8026613196073003E-2</v>
      </c>
    </row>
    <row r="1122" spans="1:17" hidden="1" x14ac:dyDescent="0.3">
      <c r="A1122" t="s">
        <v>2403</v>
      </c>
      <c r="B1122" t="s">
        <v>2404</v>
      </c>
      <c r="C1122" t="str">
        <f>IFERROR(VLOOKUP(Table1[[#This Row],[Ticker]],[1]!Table1[[Symbol]:[Industry]],2,FALSE),"-")</f>
        <v>-</v>
      </c>
      <c r="D1122" t="s">
        <v>282</v>
      </c>
      <c r="E1122">
        <v>2230.7620499999998</v>
      </c>
      <c r="F1122">
        <v>450</v>
      </c>
      <c r="G1122">
        <v>-24.817466279190299</v>
      </c>
      <c r="H1122">
        <v>-2.19408286813275</v>
      </c>
      <c r="I1122">
        <v>-0.41435140709858698</v>
      </c>
      <c r="J1122">
        <v>-8.0231257321068608</v>
      </c>
      <c r="K1122">
        <v>453.57142779932099</v>
      </c>
      <c r="L1122">
        <v>446.65307848095301</v>
      </c>
      <c r="M1122">
        <v>33.961251319120997</v>
      </c>
      <c r="N1122">
        <v>0.56958758731827097</v>
      </c>
      <c r="O1122">
        <v>42.411111111111097</v>
      </c>
      <c r="P1122">
        <v>36.363636363636303</v>
      </c>
      <c r="Q1122">
        <v>5.1384016040408001E-2</v>
      </c>
    </row>
    <row r="1123" spans="1:17" hidden="1" x14ac:dyDescent="0.3">
      <c r="A1123" t="s">
        <v>2405</v>
      </c>
      <c r="B1123" t="s">
        <v>2406</v>
      </c>
      <c r="C1123" t="str">
        <f>IFERROR(VLOOKUP(Table1[[#This Row],[Ticker]],[1]!Table1[[Symbol]:[Industry]],2,FALSE),"-")</f>
        <v>-</v>
      </c>
      <c r="D1123" t="s">
        <v>625</v>
      </c>
      <c r="E1123">
        <v>2229.7129747599902</v>
      </c>
      <c r="F1123">
        <v>491.45</v>
      </c>
      <c r="G1123">
        <v>-40.907888232126197</v>
      </c>
      <c r="H1123">
        <v>-4.5935773301029599</v>
      </c>
      <c r="I1123">
        <v>-6.8886727451066401</v>
      </c>
      <c r="J1123">
        <v>-0.78172194872747103</v>
      </c>
      <c r="K1123">
        <v>490.79642681895501</v>
      </c>
      <c r="L1123">
        <v>496.51894273594098</v>
      </c>
      <c r="M1123">
        <v>57.560214256939801</v>
      </c>
      <c r="N1123">
        <v>0.408305746647463</v>
      </c>
      <c r="O1123">
        <v>29.209482144673899</v>
      </c>
      <c r="P1123">
        <v>19.98291015625</v>
      </c>
      <c r="Q1123">
        <v>1.6248004920386E-2</v>
      </c>
    </row>
    <row r="1124" spans="1:17" hidden="1" x14ac:dyDescent="0.3">
      <c r="A1124" t="s">
        <v>2407</v>
      </c>
      <c r="B1124" t="s">
        <v>2408</v>
      </c>
      <c r="C1124" t="str">
        <f>IFERROR(VLOOKUP(Table1[[#This Row],[Ticker]],[1]!Table1[[Symbol]:[Industry]],2,FALSE),"-")</f>
        <v>-</v>
      </c>
      <c r="D1124" t="s">
        <v>118</v>
      </c>
      <c r="E1124">
        <v>2223.0767549000002</v>
      </c>
      <c r="F1124">
        <v>186.5</v>
      </c>
      <c r="G1124">
        <v>-33.322852559681998</v>
      </c>
      <c r="H1124">
        <v>-9.4954438472012992</v>
      </c>
      <c r="I1124">
        <v>-18.5615835631077</v>
      </c>
      <c r="J1124">
        <v>-4.70923263026621</v>
      </c>
      <c r="K1124">
        <v>190.982646517891</v>
      </c>
      <c r="L1124">
        <v>194.57938081902</v>
      </c>
      <c r="M1124">
        <v>36.5457568708227</v>
      </c>
      <c r="N1124">
        <v>0.36223690667377501</v>
      </c>
      <c r="O1124">
        <v>55.361930294906102</v>
      </c>
      <c r="P1124">
        <v>24.4993324432576</v>
      </c>
      <c r="Q1124">
        <v>3.3282666649055E-2</v>
      </c>
    </row>
    <row r="1125" spans="1:17" hidden="1" x14ac:dyDescent="0.3">
      <c r="A1125" t="s">
        <v>2409</v>
      </c>
      <c r="B1125" t="s">
        <v>2410</v>
      </c>
      <c r="C1125" t="str">
        <f>IFERROR(VLOOKUP(Table1[[#This Row],[Ticker]],[1]!Table1[[Symbol]:[Industry]],2,FALSE),"-")</f>
        <v>-</v>
      </c>
      <c r="D1125" t="s">
        <v>543</v>
      </c>
      <c r="E1125">
        <v>2210.4925673590001</v>
      </c>
      <c r="F1125">
        <v>240.91</v>
      </c>
      <c r="G1125">
        <v>-44.551138998566898</v>
      </c>
      <c r="H1125">
        <v>-10.0056900012583</v>
      </c>
      <c r="I1125">
        <v>-6.9216686583314901</v>
      </c>
      <c r="J1125">
        <v>-2.5612944990598199</v>
      </c>
      <c r="K1125">
        <v>248.53034449091399</v>
      </c>
      <c r="L1125">
        <v>256.81312121467602</v>
      </c>
      <c r="M1125">
        <v>56.484480404749903</v>
      </c>
      <c r="N1125">
        <v>0.59377907239858396</v>
      </c>
      <c r="O1125">
        <v>31.5844091154372</v>
      </c>
      <c r="P1125">
        <v>13.103286384976499</v>
      </c>
      <c r="Q1125">
        <v>6.1882517062749998E-2</v>
      </c>
    </row>
    <row r="1126" spans="1:17" x14ac:dyDescent="0.3">
      <c r="A1126" t="s">
        <v>2411</v>
      </c>
      <c r="B1126" t="s">
        <v>2412</v>
      </c>
      <c r="C1126" t="str">
        <f>IFERROR(VLOOKUP(Table1[[#This Row],[Ticker]],[1]!Table1[[Symbol]:[Industry]],2,FALSE),"-")</f>
        <v>-</v>
      </c>
      <c r="D1126" t="s">
        <v>261</v>
      </c>
      <c r="E1126">
        <v>2198.8572045000001</v>
      </c>
      <c r="F1126">
        <v>491.25</v>
      </c>
      <c r="G1126">
        <v>-42.6948125796049</v>
      </c>
      <c r="H1126">
        <v>-4.3736021145573103</v>
      </c>
      <c r="I1126">
        <v>-19.115022864278401</v>
      </c>
      <c r="J1126">
        <v>-2.7714226186564099</v>
      </c>
      <c r="K1126">
        <v>497.83248712929202</v>
      </c>
      <c r="L1126">
        <v>527.22824642312503</v>
      </c>
      <c r="M1126">
        <v>51.743349806487998</v>
      </c>
      <c r="N1126">
        <v>0.63870831770924996</v>
      </c>
      <c r="O1126">
        <v>29.903307888040601</v>
      </c>
      <c r="P1126">
        <v>8.2048458149779702</v>
      </c>
    </row>
    <row r="1127" spans="1:17" hidden="1" x14ac:dyDescent="0.3">
      <c r="A1127" t="s">
        <v>2413</v>
      </c>
      <c r="B1127" t="s">
        <v>2414</v>
      </c>
      <c r="C1127" t="str">
        <f>IFERROR(VLOOKUP(Table1[[#This Row],[Ticker]],[1]!Table1[[Symbol]:[Industry]],2,FALSE),"-")</f>
        <v>-</v>
      </c>
      <c r="D1127" t="s">
        <v>124</v>
      </c>
      <c r="E1127">
        <v>2192.5899647890001</v>
      </c>
      <c r="F1127">
        <v>139.72999999999999</v>
      </c>
      <c r="G1127">
        <v>-23.522060206495802</v>
      </c>
      <c r="H1127">
        <v>-0.72217128403697195</v>
      </c>
      <c r="I1127">
        <v>-13.720903901845499</v>
      </c>
      <c r="J1127">
        <v>-3.7591691630401298</v>
      </c>
      <c r="K1127">
        <v>136.287071930384</v>
      </c>
      <c r="L1127">
        <v>142.35784856934899</v>
      </c>
      <c r="M1127">
        <v>48.027531347721201</v>
      </c>
      <c r="N1127">
        <v>1.7045903533921301</v>
      </c>
      <c r="O1127">
        <v>38.8391898661704</v>
      </c>
      <c r="P1127">
        <v>16.441666666666599</v>
      </c>
    </row>
    <row r="1128" spans="1:17" hidden="1" x14ac:dyDescent="0.3">
      <c r="A1128" t="s">
        <v>2415</v>
      </c>
      <c r="B1128" t="s">
        <v>2416</v>
      </c>
      <c r="C1128" t="str">
        <f>IFERROR(VLOOKUP(Table1[[#This Row],[Ticker]],[1]!Table1[[Symbol]:[Industry]],2,FALSE),"-")</f>
        <v>-</v>
      </c>
      <c r="D1128" t="s">
        <v>75</v>
      </c>
      <c r="E1128">
        <v>2190.1787055599998</v>
      </c>
      <c r="F1128">
        <v>2904.4</v>
      </c>
      <c r="G1128">
        <v>-30.633978803781101</v>
      </c>
      <c r="H1128">
        <v>-3.4479605264897502</v>
      </c>
      <c r="I1128">
        <v>-7.1519073415001904</v>
      </c>
      <c r="J1128">
        <v>-8.1176635870327807E-2</v>
      </c>
      <c r="K1128">
        <v>2849.1796495469298</v>
      </c>
      <c r="L1128">
        <v>2816.2863072219302</v>
      </c>
      <c r="M1128">
        <v>66.675492880595897</v>
      </c>
      <c r="N1128">
        <v>0.73686710936364297</v>
      </c>
      <c r="O1128">
        <v>9.18434099986227</v>
      </c>
      <c r="P1128">
        <v>23.8206893611578</v>
      </c>
      <c r="Q1128">
        <v>-0.14414073758134099</v>
      </c>
    </row>
    <row r="1129" spans="1:17" hidden="1" x14ac:dyDescent="0.3">
      <c r="A1129" t="s">
        <v>2417</v>
      </c>
      <c r="B1129" t="s">
        <v>2418</v>
      </c>
      <c r="C1129" t="str">
        <f>IFERROR(VLOOKUP(Table1[[#This Row],[Ticker]],[1]!Table1[[Symbol]:[Industry]],2,FALSE),"-")</f>
        <v>-</v>
      </c>
      <c r="D1129" t="s">
        <v>81</v>
      </c>
      <c r="E1129">
        <v>2186.0951111999998</v>
      </c>
      <c r="F1129">
        <v>327.60000000000002</v>
      </c>
      <c r="G1129">
        <v>165.50824341974501</v>
      </c>
      <c r="H1129">
        <v>59.4042196164649</v>
      </c>
      <c r="I1129">
        <v>213.81199486936899</v>
      </c>
      <c r="J1129">
        <v>12.917966538318099</v>
      </c>
      <c r="K1129">
        <v>190.879780886399</v>
      </c>
      <c r="L1129">
        <v>141.41368774267201</v>
      </c>
      <c r="M1129">
        <v>93.354058655559896</v>
      </c>
      <c r="N1129">
        <v>1.5797815362207499</v>
      </c>
      <c r="O1129">
        <v>0</v>
      </c>
      <c r="P1129">
        <v>252.068780225685</v>
      </c>
      <c r="Q1129">
        <v>0.14311259498655299</v>
      </c>
    </row>
    <row r="1130" spans="1:17" hidden="1" x14ac:dyDescent="0.3">
      <c r="A1130" t="s">
        <v>2419</v>
      </c>
      <c r="B1130" t="s">
        <v>2420</v>
      </c>
      <c r="C1130" t="str">
        <f>IFERROR(VLOOKUP(Table1[[#This Row],[Ticker]],[1]!Table1[[Symbol]:[Industry]],2,FALSE),"-")</f>
        <v>-</v>
      </c>
      <c r="D1130" t="s">
        <v>282</v>
      </c>
      <c r="E1130">
        <v>2185.7353210349902</v>
      </c>
      <c r="F1130">
        <v>397.95</v>
      </c>
      <c r="G1130">
        <v>53.564754372354898</v>
      </c>
      <c r="H1130">
        <v>-5.0945311285606296</v>
      </c>
      <c r="I1130">
        <v>111.483267734012</v>
      </c>
      <c r="J1130">
        <v>-11.594819220053401</v>
      </c>
      <c r="K1130">
        <v>345.96603222225599</v>
      </c>
      <c r="M1130">
        <v>46.090453390872703</v>
      </c>
      <c r="N1130">
        <v>0.35236509935982202</v>
      </c>
      <c r="O1130">
        <v>10.3656238220882</v>
      </c>
      <c r="P1130">
        <v>138.650674662668</v>
      </c>
    </row>
    <row r="1131" spans="1:17" hidden="1" x14ac:dyDescent="0.3">
      <c r="A1131" t="s">
        <v>2421</v>
      </c>
      <c r="B1131" t="s">
        <v>2422</v>
      </c>
      <c r="C1131" t="str">
        <f>IFERROR(VLOOKUP(Table1[[#This Row],[Ticker]],[1]!Table1[[Symbol]:[Industry]],2,FALSE),"-")</f>
        <v>-</v>
      </c>
      <c r="D1131" t="s">
        <v>754</v>
      </c>
      <c r="E1131">
        <v>2180.653534008</v>
      </c>
      <c r="F1131">
        <v>281</v>
      </c>
      <c r="G1131">
        <v>1.3289323351912099</v>
      </c>
      <c r="H1131">
        <v>-1.0852870948033599</v>
      </c>
      <c r="I1131">
        <v>0.68392457764991099</v>
      </c>
      <c r="J1131">
        <v>-1.2475634865791201</v>
      </c>
      <c r="K1131">
        <v>272.66676259930398</v>
      </c>
      <c r="L1131">
        <v>252.526376498715</v>
      </c>
      <c r="M1131">
        <v>58.290846172297002</v>
      </c>
      <c r="N1131">
        <v>0.91383074759497096</v>
      </c>
      <c r="O1131">
        <v>2.4911032028469702</v>
      </c>
      <c r="P1131">
        <v>35.617760617760602</v>
      </c>
      <c r="Q1131">
        <v>3.2968413234804997E-2</v>
      </c>
    </row>
    <row r="1132" spans="1:17" hidden="1" x14ac:dyDescent="0.3">
      <c r="A1132" t="s">
        <v>2423</v>
      </c>
      <c r="B1132" t="s">
        <v>2424</v>
      </c>
      <c r="C1132" t="str">
        <f>IFERROR(VLOOKUP(Table1[[#This Row],[Ticker]],[1]!Table1[[Symbol]:[Industry]],2,FALSE),"-")</f>
        <v>-</v>
      </c>
      <c r="D1132" t="s">
        <v>144</v>
      </c>
      <c r="E1132">
        <v>2178.0890465000002</v>
      </c>
      <c r="F1132">
        <v>147.5</v>
      </c>
      <c r="G1132">
        <v>42.675389488457597</v>
      </c>
      <c r="H1132">
        <v>-7.8068631020776502</v>
      </c>
      <c r="I1132">
        <v>49.627721255771398</v>
      </c>
      <c r="J1132">
        <v>-0.96957282290541802</v>
      </c>
      <c r="K1132">
        <v>138.220632631944</v>
      </c>
      <c r="L1132">
        <v>120.62688823533399</v>
      </c>
      <c r="M1132">
        <v>57.516414778097399</v>
      </c>
      <c r="N1132">
        <v>0.72017249357509106</v>
      </c>
      <c r="O1132">
        <v>21.1525423728813</v>
      </c>
      <c r="P1132">
        <v>77.710843373493901</v>
      </c>
      <c r="Q1132">
        <v>0.16437089381999501</v>
      </c>
    </row>
    <row r="1133" spans="1:17" hidden="1" x14ac:dyDescent="0.3">
      <c r="A1133" t="s">
        <v>2425</v>
      </c>
      <c r="B1133" t="s">
        <v>2426</v>
      </c>
      <c r="C1133" t="str">
        <f>IFERROR(VLOOKUP(Table1[[#This Row],[Ticker]],[1]!Table1[[Symbol]:[Industry]],2,FALSE),"-")</f>
        <v>-</v>
      </c>
      <c r="D1133" t="s">
        <v>417</v>
      </c>
      <c r="E1133">
        <v>2175.1526846309998</v>
      </c>
      <c r="F1133">
        <v>144.51</v>
      </c>
      <c r="G1133">
        <v>117.14747541145999</v>
      </c>
      <c r="H1133">
        <v>-1.5676925672948501</v>
      </c>
      <c r="I1133">
        <v>68.003166492338295</v>
      </c>
      <c r="J1133">
        <v>-9.58153534439632</v>
      </c>
      <c r="K1133">
        <v>137.94905494143799</v>
      </c>
      <c r="L1133">
        <v>112.102766598874</v>
      </c>
      <c r="M1133">
        <v>45.401330286467903</v>
      </c>
      <c r="N1133">
        <v>0.34072914701589202</v>
      </c>
      <c r="O1133">
        <v>13.7637533734689</v>
      </c>
      <c r="P1133">
        <v>159.67654986522899</v>
      </c>
      <c r="Q1133">
        <v>0.108229759132061</v>
      </c>
    </row>
    <row r="1134" spans="1:17" hidden="1" x14ac:dyDescent="0.3">
      <c r="A1134" t="s">
        <v>2427</v>
      </c>
      <c r="B1134" t="s">
        <v>2428</v>
      </c>
      <c r="C1134" t="str">
        <f>IFERROR(VLOOKUP(Table1[[#This Row],[Ticker]],[1]!Table1[[Symbol]:[Industry]],2,FALSE),"-")</f>
        <v>-</v>
      </c>
      <c r="D1134" t="s">
        <v>121</v>
      </c>
      <c r="E1134">
        <v>2174.2224985500002</v>
      </c>
      <c r="F1134">
        <v>97.95</v>
      </c>
      <c r="G1134">
        <v>77.637200452311106</v>
      </c>
      <c r="H1134">
        <v>-3.77419428122219</v>
      </c>
      <c r="I1134">
        <v>57.315044293477897</v>
      </c>
      <c r="J1134">
        <v>-3.74622676659633</v>
      </c>
      <c r="K1134">
        <v>94.244698195277095</v>
      </c>
      <c r="L1134">
        <v>77.0170344012882</v>
      </c>
      <c r="M1134">
        <v>57.560116788769399</v>
      </c>
      <c r="N1134">
        <v>0.94761055388544801</v>
      </c>
      <c r="O1134">
        <v>10.158244002041799</v>
      </c>
      <c r="P1134">
        <v>153.69075369075301</v>
      </c>
      <c r="Q1134">
        <v>7.2089188753138994E-2</v>
      </c>
    </row>
    <row r="1135" spans="1:17" hidden="1" x14ac:dyDescent="0.3">
      <c r="A1135" t="s">
        <v>2429</v>
      </c>
      <c r="B1135" t="s">
        <v>2430</v>
      </c>
      <c r="C1135" t="str">
        <f>IFERROR(VLOOKUP(Table1[[#This Row],[Ticker]],[1]!Table1[[Symbol]:[Industry]],2,FALSE),"-")</f>
        <v>-</v>
      </c>
      <c r="D1135" t="s">
        <v>625</v>
      </c>
      <c r="E1135">
        <v>2170.6931279700002</v>
      </c>
      <c r="F1135">
        <v>435.65</v>
      </c>
      <c r="G1135">
        <v>4.5248157432764202</v>
      </c>
      <c r="H1135">
        <v>5.7399858888105904</v>
      </c>
      <c r="I1135">
        <v>2.2045029651570101</v>
      </c>
      <c r="J1135">
        <v>2.70162597509453</v>
      </c>
      <c r="K1135">
        <v>415.99958529591402</v>
      </c>
      <c r="L1135">
        <v>403.63304788183501</v>
      </c>
      <c r="M1135">
        <v>63.154980296027901</v>
      </c>
      <c r="N1135">
        <v>1.67495402825883</v>
      </c>
      <c r="O1135">
        <v>44.600022954206302</v>
      </c>
      <c r="P1135">
        <v>59.141552511415497</v>
      </c>
      <c r="Q1135">
        <v>9.5178326854472001E-2</v>
      </c>
    </row>
    <row r="1136" spans="1:17" hidden="1" x14ac:dyDescent="0.3">
      <c r="A1136" t="s">
        <v>2431</v>
      </c>
      <c r="B1136" t="s">
        <v>2432</v>
      </c>
      <c r="C1136" t="str">
        <f>IFERROR(VLOOKUP(Table1[[#This Row],[Ticker]],[1]!Table1[[Symbol]:[Industry]],2,FALSE),"-")</f>
        <v>-</v>
      </c>
      <c r="D1136" t="s">
        <v>765</v>
      </c>
      <c r="E1136">
        <v>2169.9991489250001</v>
      </c>
      <c r="F1136">
        <v>840.25</v>
      </c>
      <c r="G1136">
        <v>44.981946153088501</v>
      </c>
      <c r="H1136">
        <v>-1.2388271585603201</v>
      </c>
      <c r="I1136">
        <v>-16.595860973969799</v>
      </c>
      <c r="J1136">
        <v>-2.4738463271789199</v>
      </c>
      <c r="K1136">
        <v>841.47134459732797</v>
      </c>
      <c r="L1136">
        <v>809.282876795589</v>
      </c>
      <c r="M1136">
        <v>44.670977620831998</v>
      </c>
      <c r="N1136">
        <v>0.860924152955032</v>
      </c>
      <c r="O1136">
        <v>54.7158583754834</v>
      </c>
      <c r="P1136">
        <v>75.0520833333333</v>
      </c>
      <c r="Q1136">
        <v>0.19184458876013599</v>
      </c>
    </row>
    <row r="1137" spans="1:17" hidden="1" x14ac:dyDescent="0.3">
      <c r="A1137" t="s">
        <v>2433</v>
      </c>
      <c r="B1137" t="s">
        <v>2434</v>
      </c>
      <c r="C1137" t="str">
        <f>IFERROR(VLOOKUP(Table1[[#This Row],[Ticker]],[1]!Table1[[Symbol]:[Industry]],2,FALSE),"-")</f>
        <v>-</v>
      </c>
      <c r="D1137" t="s">
        <v>543</v>
      </c>
      <c r="E1137">
        <v>2158.5324177500001</v>
      </c>
      <c r="F1137">
        <v>430.45</v>
      </c>
      <c r="G1137">
        <v>21.200393737599601</v>
      </c>
      <c r="H1137">
        <v>-12.587308609694899</v>
      </c>
      <c r="I1137">
        <v>40.072163100244097</v>
      </c>
      <c r="J1137">
        <v>-8.2924680848250798</v>
      </c>
      <c r="K1137">
        <v>537.41478175184295</v>
      </c>
      <c r="L1137">
        <v>435.59624813041899</v>
      </c>
      <c r="M1137">
        <v>19.152559761784801</v>
      </c>
      <c r="N1137">
        <v>1.84584992474613</v>
      </c>
      <c r="O1137">
        <v>45.196886978743102</v>
      </c>
      <c r="P1137">
        <v>65.557692307692307</v>
      </c>
    </row>
    <row r="1138" spans="1:17" hidden="1" x14ac:dyDescent="0.3">
      <c r="A1138" t="s">
        <v>2435</v>
      </c>
      <c r="B1138" t="s">
        <v>2436</v>
      </c>
      <c r="C1138" t="str">
        <f>IFERROR(VLOOKUP(Table1[[#This Row],[Ticker]],[1]!Table1[[Symbol]:[Industry]],2,FALSE),"-")</f>
        <v>-</v>
      </c>
      <c r="D1138" t="s">
        <v>1619</v>
      </c>
      <c r="E1138">
        <v>2158.4774154239999</v>
      </c>
      <c r="F1138">
        <v>99.17</v>
      </c>
      <c r="G1138">
        <v>-26.067305885417198</v>
      </c>
      <c r="H1138">
        <v>12.1446528376893</v>
      </c>
      <c r="I1138">
        <v>-7.6508549106910904</v>
      </c>
      <c r="J1138">
        <v>-0.216424783497839</v>
      </c>
      <c r="K1138">
        <v>97.483896654929694</v>
      </c>
      <c r="L1138">
        <v>96.932098479227705</v>
      </c>
      <c r="M1138">
        <v>43.435734622480098</v>
      </c>
      <c r="N1138">
        <v>1.93312015273015</v>
      </c>
      <c r="O1138">
        <v>30.5838459211455</v>
      </c>
      <c r="P1138">
        <v>19.481927710843301</v>
      </c>
      <c r="Q1138">
        <v>3.7921412833106002E-2</v>
      </c>
    </row>
    <row r="1139" spans="1:17" hidden="1" x14ac:dyDescent="0.3">
      <c r="A1139" t="s">
        <v>2437</v>
      </c>
      <c r="B1139" t="s">
        <v>2438</v>
      </c>
      <c r="C1139" t="str">
        <f>IFERROR(VLOOKUP(Table1[[#This Row],[Ticker]],[1]!Table1[[Symbol]:[Industry]],2,FALSE),"-")</f>
        <v>-</v>
      </c>
      <c r="D1139" t="s">
        <v>765</v>
      </c>
      <c r="E1139">
        <v>2153.342958319</v>
      </c>
      <c r="F1139">
        <v>19.010000000000002</v>
      </c>
      <c r="G1139">
        <v>-53.6721132001298</v>
      </c>
      <c r="H1139">
        <v>12.3791623062707</v>
      </c>
      <c r="I1139">
        <v>-2.0467129728595599</v>
      </c>
      <c r="J1139">
        <v>22.6334112193849</v>
      </c>
      <c r="K1139">
        <v>16.9395666981845</v>
      </c>
      <c r="L1139">
        <v>17.718644588695</v>
      </c>
      <c r="M1139">
        <v>67.462847315184305</v>
      </c>
      <c r="N1139">
        <v>3.6134603788234601</v>
      </c>
      <c r="O1139">
        <v>46.1336138874276</v>
      </c>
      <c r="P1139">
        <v>34.727143869595999</v>
      </c>
      <c r="Q1139">
        <v>7.4854336576662003E-2</v>
      </c>
    </row>
    <row r="1140" spans="1:17" hidden="1" x14ac:dyDescent="0.3">
      <c r="A1140" t="s">
        <v>2439</v>
      </c>
      <c r="B1140" t="s">
        <v>2440</v>
      </c>
      <c r="C1140" t="str">
        <f>IFERROR(VLOOKUP(Table1[[#This Row],[Ticker]],[1]!Table1[[Symbol]:[Industry]],2,FALSE),"-")</f>
        <v>-</v>
      </c>
      <c r="D1140" t="s">
        <v>161</v>
      </c>
      <c r="E1140">
        <v>2144.8245000000002</v>
      </c>
      <c r="F1140">
        <v>2150.1999999999998</v>
      </c>
      <c r="G1140">
        <v>-7.8621977801226599</v>
      </c>
      <c r="H1140">
        <v>-7.99950631231318</v>
      </c>
      <c r="I1140">
        <v>10.1620774599269</v>
      </c>
      <c r="J1140">
        <v>-7.7206770505197104</v>
      </c>
      <c r="K1140">
        <v>2171.4931814717502</v>
      </c>
      <c r="L1140">
        <v>2095.0711293480399</v>
      </c>
      <c r="M1140">
        <v>47.324990785649099</v>
      </c>
      <c r="N1140">
        <v>0.39791481723699101</v>
      </c>
      <c r="O1140">
        <v>29.229839084736302</v>
      </c>
      <c r="P1140">
        <v>27.230769230769202</v>
      </c>
      <c r="Q1140">
        <v>0.11117926572301</v>
      </c>
    </row>
    <row r="1141" spans="1:17" hidden="1" x14ac:dyDescent="0.3">
      <c r="A1141" t="s">
        <v>2441</v>
      </c>
      <c r="B1141" t="s">
        <v>2442</v>
      </c>
      <c r="C1141" t="str">
        <f>IFERROR(VLOOKUP(Table1[[#This Row],[Ticker]],[1]!Table1[[Symbol]:[Industry]],2,FALSE),"-")</f>
        <v>-</v>
      </c>
      <c r="D1141" t="s">
        <v>538</v>
      </c>
      <c r="E1141">
        <v>2133.5622574259901</v>
      </c>
      <c r="F1141">
        <v>212.71</v>
      </c>
      <c r="G1141">
        <v>30.5833354928719</v>
      </c>
      <c r="H1141">
        <v>20.214761815831999</v>
      </c>
      <c r="I1141">
        <v>68.180893810680899</v>
      </c>
      <c r="J1141">
        <v>-0.33620361934809301</v>
      </c>
      <c r="K1141">
        <v>183.95563664989501</v>
      </c>
      <c r="L1141">
        <v>154.57748927728301</v>
      </c>
      <c r="M1141">
        <v>69.100847755133003</v>
      </c>
      <c r="N1141">
        <v>0.89610385689915195</v>
      </c>
      <c r="O1141">
        <v>2.3929293404165199</v>
      </c>
      <c r="P1141">
        <v>94.078467153284606</v>
      </c>
      <c r="Q1141">
        <v>0.122777504688228</v>
      </c>
    </row>
    <row r="1142" spans="1:17" hidden="1" x14ac:dyDescent="0.3">
      <c r="A1142" t="s">
        <v>2443</v>
      </c>
      <c r="B1142" t="s">
        <v>2444</v>
      </c>
      <c r="C1142" t="str">
        <f>IFERROR(VLOOKUP(Table1[[#This Row],[Ticker]],[1]!Table1[[Symbol]:[Industry]],2,FALSE),"-")</f>
        <v>-</v>
      </c>
      <c r="D1142" t="s">
        <v>75</v>
      </c>
      <c r="E1142">
        <v>2129.07900556</v>
      </c>
      <c r="F1142">
        <v>245.26</v>
      </c>
      <c r="G1142">
        <v>8.5661817302806291</v>
      </c>
      <c r="H1142">
        <v>-0.22889039252599699</v>
      </c>
      <c r="I1142">
        <v>8.8505641802559403</v>
      </c>
      <c r="J1142">
        <v>-7.2799139356728704</v>
      </c>
      <c r="K1142">
        <v>241.48696141408601</v>
      </c>
      <c r="L1142">
        <v>228.53691326331599</v>
      </c>
      <c r="M1142">
        <v>54.969013541815897</v>
      </c>
      <c r="N1142">
        <v>0.971829823993407</v>
      </c>
      <c r="O1142">
        <v>11.922041914702699</v>
      </c>
      <c r="P1142">
        <v>41.2788018433179</v>
      </c>
      <c r="Q1142">
        <v>-6.9238368653009003E-2</v>
      </c>
    </row>
    <row r="1143" spans="1:17" hidden="1" x14ac:dyDescent="0.3">
      <c r="A1143" t="s">
        <v>2445</v>
      </c>
      <c r="B1143" t="s">
        <v>2446</v>
      </c>
      <c r="C1143" t="str">
        <f>IFERROR(VLOOKUP(Table1[[#This Row],[Ticker]],[1]!Table1[[Symbol]:[Industry]],2,FALSE),"-")</f>
        <v>-</v>
      </c>
      <c r="D1143" t="s">
        <v>220</v>
      </c>
      <c r="E1143">
        <v>2128.3429784999998</v>
      </c>
      <c r="F1143">
        <v>564.6</v>
      </c>
      <c r="G1143">
        <v>-14.7151606388317</v>
      </c>
      <c r="H1143">
        <v>-7.7960779424573001</v>
      </c>
      <c r="I1143">
        <v>45.471344505007004</v>
      </c>
      <c r="J1143">
        <v>-3.6356873475969902</v>
      </c>
      <c r="K1143">
        <v>566.18479588383798</v>
      </c>
      <c r="L1143">
        <v>495.78310803931203</v>
      </c>
      <c r="M1143">
        <v>43.418072173295897</v>
      </c>
      <c r="N1143">
        <v>0.64555963620074996</v>
      </c>
      <c r="O1143">
        <v>17.676230959971601</v>
      </c>
      <c r="P1143">
        <v>65.281030444964799</v>
      </c>
      <c r="Q1143">
        <v>0.121966212916311</v>
      </c>
    </row>
    <row r="1144" spans="1:17" hidden="1" x14ac:dyDescent="0.3">
      <c r="A1144" t="s">
        <v>2447</v>
      </c>
      <c r="B1144" t="s">
        <v>2448</v>
      </c>
      <c r="C1144" t="str">
        <f>IFERROR(VLOOKUP(Table1[[#This Row],[Ticker]],[1]!Table1[[Symbol]:[Industry]],2,FALSE),"-")</f>
        <v>-</v>
      </c>
      <c r="D1144" t="s">
        <v>1514</v>
      </c>
      <c r="E1144">
        <v>2118.7600000000002</v>
      </c>
      <c r="F1144">
        <v>131.6</v>
      </c>
      <c r="G1144">
        <v>71.942047567580005</v>
      </c>
      <c r="H1144">
        <v>-20.347759261394799</v>
      </c>
      <c r="I1144">
        <v>119.899108108394</v>
      </c>
      <c r="J1144">
        <v>-0.94069220531513498</v>
      </c>
      <c r="K1144">
        <v>114.087260988457</v>
      </c>
      <c r="L1144">
        <v>89.165998796371099</v>
      </c>
      <c r="M1144">
        <v>62.190150761051399</v>
      </c>
      <c r="N1144">
        <v>3.09446429033994</v>
      </c>
      <c r="O1144">
        <v>19.072948328267401</v>
      </c>
      <c r="P1144">
        <v>153.02826379542299</v>
      </c>
      <c r="Q1144">
        <v>0.175765998450648</v>
      </c>
    </row>
    <row r="1145" spans="1:17" hidden="1" x14ac:dyDescent="0.3">
      <c r="A1145" t="s">
        <v>2449</v>
      </c>
      <c r="B1145" t="s">
        <v>2450</v>
      </c>
      <c r="C1145" t="str">
        <f>IFERROR(VLOOKUP(Table1[[#This Row],[Ticker]],[1]!Table1[[Symbol]:[Industry]],2,FALSE),"-")</f>
        <v>-</v>
      </c>
      <c r="D1145" t="s">
        <v>135</v>
      </c>
      <c r="E1145">
        <v>2114.8789440199998</v>
      </c>
      <c r="F1145">
        <v>115.63</v>
      </c>
      <c r="G1145">
        <v>135.56229583772699</v>
      </c>
      <c r="H1145">
        <v>-10.721124562179501</v>
      </c>
      <c r="I1145">
        <v>26.434562354424401</v>
      </c>
      <c r="J1145">
        <v>-9.4611391205658997</v>
      </c>
      <c r="K1145">
        <v>122.666030301452</v>
      </c>
      <c r="L1145">
        <v>104.53277367172799</v>
      </c>
      <c r="M1145">
        <v>29.774082351305299</v>
      </c>
      <c r="N1145">
        <v>0.15788922213763601</v>
      </c>
      <c r="O1145">
        <v>40.491222001210701</v>
      </c>
      <c r="P1145">
        <v>170.163551401869</v>
      </c>
      <c r="Q1145">
        <v>4.3492957567157001E-2</v>
      </c>
    </row>
    <row r="1146" spans="1:17" hidden="1" x14ac:dyDescent="0.3">
      <c r="A1146" t="s">
        <v>2451</v>
      </c>
      <c r="B1146" t="s">
        <v>2452</v>
      </c>
      <c r="C1146" t="str">
        <f>IFERROR(VLOOKUP(Table1[[#This Row],[Ticker]],[1]!Table1[[Symbol]:[Industry]],2,FALSE),"-")</f>
        <v>-</v>
      </c>
      <c r="D1146" t="s">
        <v>18</v>
      </c>
      <c r="E1146">
        <v>2113.7924155559999</v>
      </c>
      <c r="F1146">
        <v>215.98</v>
      </c>
      <c r="G1146">
        <v>-54.681383902195002</v>
      </c>
      <c r="H1146">
        <v>-1.07269071458719</v>
      </c>
      <c r="I1146">
        <v>-14.6961099960058</v>
      </c>
      <c r="J1146">
        <v>-6.08182932689658</v>
      </c>
      <c r="K1146">
        <v>214.943559511789</v>
      </c>
      <c r="M1146">
        <v>44.949170838045802</v>
      </c>
      <c r="N1146">
        <v>0.80280569481790898</v>
      </c>
      <c r="O1146">
        <v>59.297157144179998</v>
      </c>
      <c r="P1146">
        <v>18.377637708961299</v>
      </c>
    </row>
    <row r="1147" spans="1:17" hidden="1" x14ac:dyDescent="0.3">
      <c r="A1147" t="s">
        <v>2453</v>
      </c>
      <c r="B1147" t="s">
        <v>2454</v>
      </c>
      <c r="C1147" t="str">
        <f>IFERROR(VLOOKUP(Table1[[#This Row],[Ticker]],[1]!Table1[[Symbol]:[Industry]],2,FALSE),"-")</f>
        <v>-</v>
      </c>
      <c r="D1147" t="s">
        <v>132</v>
      </c>
      <c r="E1147">
        <v>2112.9147413559999</v>
      </c>
      <c r="F1147">
        <v>126.22</v>
      </c>
      <c r="G1147">
        <v>124.444511267983</v>
      </c>
      <c r="H1147">
        <v>-5.4887743101751996</v>
      </c>
      <c r="I1147">
        <v>-40.338622654218398</v>
      </c>
      <c r="J1147">
        <v>-0.84695604510255595</v>
      </c>
      <c r="K1147">
        <v>124.576338634443</v>
      </c>
      <c r="L1147">
        <v>126.272627846926</v>
      </c>
      <c r="M1147">
        <v>58.487459974930601</v>
      </c>
      <c r="N1147">
        <v>0.76033791674442297</v>
      </c>
      <c r="O1147">
        <v>117.398193630169</v>
      </c>
      <c r="P1147">
        <v>162.958333333333</v>
      </c>
    </row>
    <row r="1148" spans="1:17" hidden="1" x14ac:dyDescent="0.3">
      <c r="A1148" t="s">
        <v>2455</v>
      </c>
      <c r="B1148" t="s">
        <v>2456</v>
      </c>
      <c r="C1148" t="str">
        <f>IFERROR(VLOOKUP(Table1[[#This Row],[Ticker]],[1]!Table1[[Symbol]:[Industry]],2,FALSE),"-")</f>
        <v>-</v>
      </c>
      <c r="D1148" t="s">
        <v>620</v>
      </c>
      <c r="E1148">
        <v>2105.8235650500001</v>
      </c>
      <c r="F1148">
        <v>105.9</v>
      </c>
      <c r="G1148">
        <v>-37.809962822813603</v>
      </c>
      <c r="H1148">
        <v>-5.1720984575242497</v>
      </c>
      <c r="I1148">
        <v>-8.1043274273535193</v>
      </c>
      <c r="J1148">
        <v>-6.9202315770576197</v>
      </c>
      <c r="K1148">
        <v>111.678384066048</v>
      </c>
      <c r="L1148">
        <v>108.319135782435</v>
      </c>
      <c r="M1148">
        <v>31.056683229710298</v>
      </c>
      <c r="N1148">
        <v>0.70408165250819799</v>
      </c>
      <c r="O1148">
        <v>27.4598677998111</v>
      </c>
      <c r="P1148">
        <v>13.858724868293701</v>
      </c>
      <c r="Q1148">
        <v>9.4839056648277006E-2</v>
      </c>
    </row>
    <row r="1149" spans="1:17" hidden="1" x14ac:dyDescent="0.3">
      <c r="A1149" t="s">
        <v>2457</v>
      </c>
      <c r="B1149" t="s">
        <v>2458</v>
      </c>
      <c r="C1149" t="str">
        <f>IFERROR(VLOOKUP(Table1[[#This Row],[Ticker]],[1]!Table1[[Symbol]:[Industry]],2,FALSE),"-")</f>
        <v>-</v>
      </c>
      <c r="D1149" t="s">
        <v>239</v>
      </c>
      <c r="E1149">
        <v>2096.7585450000001</v>
      </c>
      <c r="F1149">
        <v>856.75</v>
      </c>
      <c r="G1149">
        <v>121.669533315981</v>
      </c>
      <c r="H1149">
        <v>-3.89421216324744</v>
      </c>
      <c r="I1149">
        <v>216.03430190221499</v>
      </c>
      <c r="J1149">
        <v>-8.7739671001257804</v>
      </c>
      <c r="K1149">
        <v>839.48702973594197</v>
      </c>
      <c r="M1149">
        <v>39.396919095555702</v>
      </c>
      <c r="N1149">
        <v>0.65495167457262204</v>
      </c>
      <c r="O1149">
        <v>32.0922089290925</v>
      </c>
      <c r="P1149">
        <v>264.57446808510599</v>
      </c>
    </row>
    <row r="1150" spans="1:17" hidden="1" x14ac:dyDescent="0.3">
      <c r="A1150" t="s">
        <v>2459</v>
      </c>
      <c r="B1150" t="s">
        <v>2460</v>
      </c>
      <c r="C1150" t="str">
        <f>IFERROR(VLOOKUP(Table1[[#This Row],[Ticker]],[1]!Table1[[Symbol]:[Industry]],2,FALSE),"-")</f>
        <v>-</v>
      </c>
      <c r="D1150" t="s">
        <v>166</v>
      </c>
      <c r="E1150">
        <v>2095.6977000000002</v>
      </c>
      <c r="F1150">
        <v>1973.35</v>
      </c>
      <c r="G1150">
        <v>345.75299251662199</v>
      </c>
      <c r="H1150">
        <v>3.66841600478039</v>
      </c>
      <c r="I1150">
        <v>117.519853407261</v>
      </c>
      <c r="J1150">
        <v>-5.2101247743007502</v>
      </c>
      <c r="K1150">
        <v>1936.8493564181599</v>
      </c>
      <c r="L1150">
        <v>1445.9802766149701</v>
      </c>
      <c r="M1150">
        <v>44.888167781735298</v>
      </c>
      <c r="N1150">
        <v>0.612345066084102</v>
      </c>
      <c r="O1150">
        <v>18.868928471887902</v>
      </c>
      <c r="P1150">
        <v>377.80871670702101</v>
      </c>
      <c r="Q1150">
        <v>0.182616137857355</v>
      </c>
    </row>
    <row r="1151" spans="1:17" hidden="1" x14ac:dyDescent="0.3">
      <c r="A1151" t="s">
        <v>2461</v>
      </c>
      <c r="B1151" t="s">
        <v>2462</v>
      </c>
      <c r="C1151" t="str">
        <f>IFERROR(VLOOKUP(Table1[[#This Row],[Ticker]],[1]!Table1[[Symbol]:[Industry]],2,FALSE),"-")</f>
        <v>-</v>
      </c>
      <c r="D1151" t="s">
        <v>258</v>
      </c>
      <c r="E1151">
        <v>2094.6215741349902</v>
      </c>
      <c r="F1151">
        <v>1349.65</v>
      </c>
      <c r="G1151">
        <v>-30.3924896318258</v>
      </c>
      <c r="H1151">
        <v>-3.4918476222015</v>
      </c>
      <c r="I1151">
        <v>-7.2795907335990799</v>
      </c>
      <c r="J1151">
        <v>-3.01049693575135</v>
      </c>
      <c r="K1151">
        <v>1309.25977223055</v>
      </c>
      <c r="L1151">
        <v>1315.32048304403</v>
      </c>
      <c r="M1151">
        <v>58.829496690698903</v>
      </c>
      <c r="N1151">
        <v>0.97360355536014997</v>
      </c>
      <c r="O1151">
        <v>12.8922313192309</v>
      </c>
      <c r="P1151">
        <v>17.7807836634959</v>
      </c>
      <c r="Q1151">
        <v>3.7698772028290002E-3</v>
      </c>
    </row>
    <row r="1152" spans="1:17" hidden="1" x14ac:dyDescent="0.3">
      <c r="A1152" t="s">
        <v>1762</v>
      </c>
      <c r="B1152" t="s">
        <v>2463</v>
      </c>
      <c r="C1152" t="str">
        <f>IFERROR(VLOOKUP(Table1[[#This Row],[Ticker]],[1]!Table1[[Symbol]:[Industry]],2,FALSE),"-")</f>
        <v>-</v>
      </c>
      <c r="D1152" t="s">
        <v>1764</v>
      </c>
      <c r="E1152">
        <v>2091.9342556299998</v>
      </c>
      <c r="F1152">
        <v>38.299999999999997</v>
      </c>
      <c r="G1152">
        <v>-7.0256671742359798</v>
      </c>
      <c r="H1152">
        <v>0.18790242208696001</v>
      </c>
      <c r="I1152">
        <v>24.512152879685502</v>
      </c>
      <c r="J1152">
        <v>-2.9275286469120601</v>
      </c>
      <c r="K1152">
        <v>38.674020466690202</v>
      </c>
      <c r="L1152">
        <v>35.604836338576703</v>
      </c>
      <c r="M1152">
        <v>49.333103027404697</v>
      </c>
      <c r="N1152">
        <v>0.41124602715674702</v>
      </c>
      <c r="O1152">
        <v>19.973890339425601</v>
      </c>
      <c r="P1152">
        <v>41.068139963167503</v>
      </c>
      <c r="Q1152">
        <v>7.0291434656782004E-2</v>
      </c>
    </row>
    <row r="1153" spans="1:17" hidden="1" x14ac:dyDescent="0.3">
      <c r="A1153" t="s">
        <v>2464</v>
      </c>
      <c r="B1153" t="s">
        <v>2465</v>
      </c>
      <c r="C1153" t="str">
        <f>IFERROR(VLOOKUP(Table1[[#This Row],[Ticker]],[1]!Table1[[Symbol]:[Industry]],2,FALSE),"-")</f>
        <v>-</v>
      </c>
      <c r="D1153" t="s">
        <v>211</v>
      </c>
      <c r="E1153">
        <v>2091.782155978</v>
      </c>
      <c r="F1153">
        <v>94.46</v>
      </c>
      <c r="G1153">
        <v>198.26450207777901</v>
      </c>
      <c r="H1153">
        <v>14.042992343949701</v>
      </c>
      <c r="I1153">
        <v>128.49887291735899</v>
      </c>
      <c r="J1153">
        <v>7.8240779707453498</v>
      </c>
      <c r="K1153">
        <v>79.178684502867199</v>
      </c>
      <c r="L1153">
        <v>59.0297783760127</v>
      </c>
      <c r="M1153">
        <v>83.382487576300306</v>
      </c>
      <c r="N1153">
        <v>0.45919190403155602</v>
      </c>
      <c r="O1153">
        <v>5.80139741689604</v>
      </c>
      <c r="P1153">
        <v>313.39168490153099</v>
      </c>
      <c r="Q1153">
        <v>0.142862490802901</v>
      </c>
    </row>
    <row r="1154" spans="1:17" hidden="1" x14ac:dyDescent="0.3">
      <c r="A1154" t="s">
        <v>2466</v>
      </c>
      <c r="B1154" t="s">
        <v>2467</v>
      </c>
      <c r="C1154" t="str">
        <f>IFERROR(VLOOKUP(Table1[[#This Row],[Ticker]],[1]!Table1[[Symbol]:[Industry]],2,FALSE),"-")</f>
        <v>-</v>
      </c>
      <c r="D1154" t="s">
        <v>135</v>
      </c>
      <c r="E1154">
        <v>2090.722706005</v>
      </c>
      <c r="F1154">
        <v>261.55</v>
      </c>
      <c r="G1154">
        <v>395.19508489975999</v>
      </c>
      <c r="H1154">
        <v>-10.4588676622144</v>
      </c>
      <c r="I1154">
        <v>109.141255391999</v>
      </c>
      <c r="J1154">
        <v>-3.44050254124812</v>
      </c>
      <c r="K1154">
        <v>239.690489295276</v>
      </c>
      <c r="L1154">
        <v>166.03411528305401</v>
      </c>
      <c r="M1154">
        <v>47.473339924505602</v>
      </c>
      <c r="N1154">
        <v>0.39979079088928998</v>
      </c>
      <c r="O1154">
        <v>13.9361498757407</v>
      </c>
      <c r="P1154">
        <v>427.31854838709597</v>
      </c>
      <c r="Q1154">
        <v>0.16651734365844301</v>
      </c>
    </row>
    <row r="1155" spans="1:17" hidden="1" x14ac:dyDescent="0.3">
      <c r="A1155" t="s">
        <v>2468</v>
      </c>
      <c r="B1155" t="s">
        <v>2469</v>
      </c>
      <c r="C1155" t="str">
        <f>IFERROR(VLOOKUP(Table1[[#This Row],[Ticker]],[1]!Table1[[Symbol]:[Industry]],2,FALSE),"-")</f>
        <v>-</v>
      </c>
      <c r="D1155" t="s">
        <v>412</v>
      </c>
      <c r="E1155">
        <v>2089.9513405799999</v>
      </c>
      <c r="F1155">
        <v>1610.1</v>
      </c>
      <c r="G1155">
        <v>325.93497198009197</v>
      </c>
      <c r="H1155">
        <v>27.337488986726299</v>
      </c>
      <c r="I1155">
        <v>84.818119921852897</v>
      </c>
      <c r="J1155">
        <v>-0.72435006926297696</v>
      </c>
      <c r="K1155">
        <v>1372.2021195203599</v>
      </c>
      <c r="L1155">
        <v>994.73638761530003</v>
      </c>
      <c r="M1155">
        <v>77.040686268687494</v>
      </c>
      <c r="N1155">
        <v>0.69596418789194303</v>
      </c>
      <c r="O1155">
        <v>2.88180858331781</v>
      </c>
      <c r="P1155">
        <v>363.67170626349798</v>
      </c>
      <c r="Q1155">
        <v>0.13399240898066</v>
      </c>
    </row>
    <row r="1156" spans="1:17" hidden="1" x14ac:dyDescent="0.3">
      <c r="A1156" t="s">
        <v>2470</v>
      </c>
      <c r="B1156" t="s">
        <v>2471</v>
      </c>
      <c r="C1156" t="str">
        <f>IFERROR(VLOOKUP(Table1[[#This Row],[Ticker]],[1]!Table1[[Symbol]:[Industry]],2,FALSE),"-")</f>
        <v>-</v>
      </c>
      <c r="D1156" t="s">
        <v>261</v>
      </c>
      <c r="E1156">
        <v>2080.499914</v>
      </c>
      <c r="F1156">
        <v>1526.95</v>
      </c>
      <c r="G1156">
        <v>11.7389965928131</v>
      </c>
      <c r="H1156">
        <v>-14.227571899255199</v>
      </c>
      <c r="I1156">
        <v>5.0676429213505099</v>
      </c>
      <c r="J1156">
        <v>-9.0956723904208303</v>
      </c>
      <c r="K1156">
        <v>1479.6059903943501</v>
      </c>
      <c r="L1156">
        <v>1365.7594272874701</v>
      </c>
      <c r="M1156">
        <v>57.1961406020392</v>
      </c>
      <c r="N1156">
        <v>1.14326519979955</v>
      </c>
      <c r="O1156">
        <v>13.3566914437276</v>
      </c>
      <c r="P1156">
        <v>48.514321840198399</v>
      </c>
      <c r="Q1156">
        <v>2.5966818102648E-2</v>
      </c>
    </row>
    <row r="1157" spans="1:17" hidden="1" x14ac:dyDescent="0.3">
      <c r="A1157" t="s">
        <v>2472</v>
      </c>
      <c r="B1157" t="s">
        <v>2473</v>
      </c>
      <c r="C1157" t="str">
        <f>IFERROR(VLOOKUP(Table1[[#This Row],[Ticker]],[1]!Table1[[Symbol]:[Industry]],2,FALSE),"-")</f>
        <v>-</v>
      </c>
      <c r="D1157" t="s">
        <v>2474</v>
      </c>
      <c r="E1157">
        <v>2080.0538750000001</v>
      </c>
      <c r="F1157">
        <v>1250</v>
      </c>
      <c r="G1157">
        <v>-21.7990360242454</v>
      </c>
      <c r="H1157">
        <v>-4.91037187400749</v>
      </c>
      <c r="I1157">
        <v>-10.7275961235858</v>
      </c>
      <c r="J1157">
        <v>-2.3901133550177498</v>
      </c>
      <c r="M1157">
        <v>59.237805719034299</v>
      </c>
      <c r="O1157">
        <v>7.0520000000000103</v>
      </c>
      <c r="P1157">
        <v>12.5973967481871</v>
      </c>
    </row>
    <row r="1158" spans="1:17" hidden="1" x14ac:dyDescent="0.3">
      <c r="A1158" t="s">
        <v>2475</v>
      </c>
      <c r="B1158" t="s">
        <v>2476</v>
      </c>
      <c r="C1158" t="str">
        <f>IFERROR(VLOOKUP(Table1[[#This Row],[Ticker]],[1]!Table1[[Symbol]:[Industry]],2,FALSE),"-")</f>
        <v>-</v>
      </c>
      <c r="D1158" t="s">
        <v>206</v>
      </c>
      <c r="E1158">
        <v>2073.1399177500002</v>
      </c>
      <c r="F1158">
        <v>335.85</v>
      </c>
      <c r="G1158">
        <v>47.252496167275503</v>
      </c>
      <c r="H1158">
        <v>-8.7086996332048106</v>
      </c>
      <c r="I1158">
        <v>31.007263386056501</v>
      </c>
      <c r="J1158">
        <v>-1.66645182466247</v>
      </c>
      <c r="K1158">
        <v>342.80453713610098</v>
      </c>
      <c r="L1158">
        <v>299.50599946163197</v>
      </c>
      <c r="M1158">
        <v>42.211897106279302</v>
      </c>
      <c r="N1158">
        <v>0.32911157831478499</v>
      </c>
      <c r="O1158">
        <v>17.8502307577787</v>
      </c>
      <c r="P1158">
        <v>83.715332859252698</v>
      </c>
      <c r="Q1158">
        <v>0.15784104760154599</v>
      </c>
    </row>
    <row r="1159" spans="1:17" hidden="1" x14ac:dyDescent="0.3">
      <c r="A1159" t="s">
        <v>2477</v>
      </c>
      <c r="B1159" t="s">
        <v>2478</v>
      </c>
      <c r="C1159" t="str">
        <f>IFERROR(VLOOKUP(Table1[[#This Row],[Ticker]],[1]!Table1[[Symbol]:[Industry]],2,FALSE),"-")</f>
        <v>-</v>
      </c>
      <c r="D1159" t="s">
        <v>1396</v>
      </c>
      <c r="E1159">
        <v>2058.1256413000001</v>
      </c>
      <c r="F1159">
        <v>794.6</v>
      </c>
      <c r="G1159">
        <v>-9.8129588674570698</v>
      </c>
      <c r="H1159">
        <v>-20.009727437757501</v>
      </c>
      <c r="I1159">
        <v>56.517964837674697</v>
      </c>
      <c r="J1159">
        <v>-0.50738930411813099</v>
      </c>
      <c r="K1159">
        <v>817.674293531378</v>
      </c>
      <c r="L1159">
        <v>714.39558680687003</v>
      </c>
      <c r="M1159">
        <v>42.5214561354355</v>
      </c>
      <c r="N1159">
        <v>0.48409141842630998</v>
      </c>
      <c r="O1159">
        <v>25.660709791089801</v>
      </c>
      <c r="P1159">
        <v>75.991140642303407</v>
      </c>
      <c r="Q1159">
        <v>-3.4647668145032E-2</v>
      </c>
    </row>
    <row r="1160" spans="1:17" hidden="1" x14ac:dyDescent="0.3">
      <c r="A1160" t="s">
        <v>2479</v>
      </c>
      <c r="B1160" t="s">
        <v>2480</v>
      </c>
      <c r="C1160" t="str">
        <f>IFERROR(VLOOKUP(Table1[[#This Row],[Ticker]],[1]!Table1[[Symbol]:[Industry]],2,FALSE),"-")</f>
        <v>-</v>
      </c>
      <c r="D1160" t="s">
        <v>486</v>
      </c>
      <c r="E1160">
        <v>2045.7308952000001</v>
      </c>
      <c r="F1160">
        <v>2404.8000000000002</v>
      </c>
      <c r="G1160">
        <v>11.9341354937161</v>
      </c>
      <c r="H1160">
        <v>-14.442187180775299</v>
      </c>
      <c r="I1160">
        <v>68.964640519912606</v>
      </c>
      <c r="J1160">
        <v>-4.7334814360621102</v>
      </c>
      <c r="K1160">
        <v>2467.6700727399002</v>
      </c>
      <c r="L1160">
        <v>2065.3385516947901</v>
      </c>
      <c r="M1160">
        <v>44.748217891964003</v>
      </c>
      <c r="N1160">
        <v>0.43531799929334902</v>
      </c>
      <c r="O1160">
        <v>40.510645375914798</v>
      </c>
      <c r="P1160">
        <v>86.007657500870195</v>
      </c>
      <c r="Q1160">
        <v>-2.9027626555593E-2</v>
      </c>
    </row>
    <row r="1161" spans="1:17" hidden="1" x14ac:dyDescent="0.3">
      <c r="A1161" t="s">
        <v>2481</v>
      </c>
      <c r="B1161" t="s">
        <v>2482</v>
      </c>
      <c r="C1161" t="str">
        <f>IFERROR(VLOOKUP(Table1[[#This Row],[Ticker]],[1]!Table1[[Symbol]:[Industry]],2,FALSE),"-")</f>
        <v>-</v>
      </c>
      <c r="D1161" t="s">
        <v>135</v>
      </c>
      <c r="E1161">
        <v>2044.0595782799901</v>
      </c>
      <c r="F1161">
        <v>114.81</v>
      </c>
      <c r="G1161">
        <v>221.621503477033</v>
      </c>
      <c r="H1161">
        <v>-4.6861062290521804</v>
      </c>
      <c r="I1161">
        <v>38.735155126744601</v>
      </c>
      <c r="J1161">
        <v>-3.0704563701830501</v>
      </c>
      <c r="K1161">
        <v>120.352132319807</v>
      </c>
      <c r="L1161">
        <v>98.105740381006399</v>
      </c>
      <c r="M1161">
        <v>36.6638521869044</v>
      </c>
      <c r="N1161">
        <v>0.436556227952762</v>
      </c>
      <c r="O1161">
        <v>19.9198676073512</v>
      </c>
      <c r="P1161">
        <v>269.04532304725097</v>
      </c>
    </row>
    <row r="1162" spans="1:17" hidden="1" x14ac:dyDescent="0.3">
      <c r="A1162" t="s">
        <v>2483</v>
      </c>
      <c r="B1162" t="s">
        <v>2484</v>
      </c>
      <c r="C1162" t="str">
        <f>IFERROR(VLOOKUP(Table1[[#This Row],[Ticker]],[1]!Table1[[Symbol]:[Industry]],2,FALSE),"-")</f>
        <v>-</v>
      </c>
      <c r="D1162" t="s">
        <v>251</v>
      </c>
      <c r="E1162">
        <v>2039.08787775</v>
      </c>
      <c r="F1162">
        <v>892.5</v>
      </c>
      <c r="G1162">
        <v>40.606941361799301</v>
      </c>
      <c r="H1162">
        <v>6.45196846385819</v>
      </c>
      <c r="I1162">
        <v>75.697409653563099</v>
      </c>
      <c r="J1162">
        <v>3.11105737825164</v>
      </c>
      <c r="K1162">
        <v>811.167646334236</v>
      </c>
      <c r="L1162">
        <v>673.43959215751102</v>
      </c>
      <c r="M1162">
        <v>64.919241465479999</v>
      </c>
      <c r="N1162">
        <v>0.85952427585614999</v>
      </c>
      <c r="O1162">
        <v>6.2184873949579798</v>
      </c>
      <c r="P1162">
        <v>92.332557538143206</v>
      </c>
      <c r="Q1162">
        <v>6.1272482372333001E-2</v>
      </c>
    </row>
    <row r="1163" spans="1:17" hidden="1" x14ac:dyDescent="0.3">
      <c r="A1163" t="s">
        <v>2485</v>
      </c>
      <c r="B1163" t="s">
        <v>2486</v>
      </c>
      <c r="C1163" t="str">
        <f>IFERROR(VLOOKUP(Table1[[#This Row],[Ticker]],[1]!Table1[[Symbol]:[Industry]],2,FALSE),"-")</f>
        <v>-</v>
      </c>
      <c r="D1163" t="s">
        <v>132</v>
      </c>
      <c r="E1163">
        <v>2034.5661179599999</v>
      </c>
      <c r="F1163">
        <v>19754.45</v>
      </c>
      <c r="G1163">
        <v>574.39574159379004</v>
      </c>
      <c r="H1163">
        <v>87.547977454207398</v>
      </c>
      <c r="I1163">
        <v>157.465871631597</v>
      </c>
      <c r="J1163">
        <v>20.138130584797899</v>
      </c>
      <c r="K1163">
        <v>12658.9456094655</v>
      </c>
      <c r="L1163">
        <v>7793.1182693880701</v>
      </c>
      <c r="M1163">
        <v>84.8958329116534</v>
      </c>
      <c r="N1163">
        <v>2.0975925760121301</v>
      </c>
      <c r="O1163">
        <v>0</v>
      </c>
      <c r="P1163">
        <v>647.90633400219497</v>
      </c>
      <c r="Q1163">
        <v>0.17682570772133699</v>
      </c>
    </row>
    <row r="1164" spans="1:17" hidden="1" x14ac:dyDescent="0.3">
      <c r="A1164" t="s">
        <v>2487</v>
      </c>
      <c r="B1164" t="s">
        <v>2488</v>
      </c>
      <c r="C1164" t="str">
        <f>IFERROR(VLOOKUP(Table1[[#This Row],[Ticker]],[1]!Table1[[Symbol]:[Industry]],2,FALSE),"-")</f>
        <v>-</v>
      </c>
      <c r="D1164" t="s">
        <v>291</v>
      </c>
      <c r="E1164">
        <v>2033.4094828499999</v>
      </c>
      <c r="F1164">
        <v>324.3</v>
      </c>
      <c r="G1164">
        <v>14.751707613736899</v>
      </c>
      <c r="H1164">
        <v>-0.64774820429251001</v>
      </c>
      <c r="I1164">
        <v>-8.5912374391772399</v>
      </c>
      <c r="J1164">
        <v>-4.2679836135037101</v>
      </c>
      <c r="K1164">
        <v>325.938825105104</v>
      </c>
      <c r="L1164">
        <v>314.73526031353401</v>
      </c>
      <c r="M1164">
        <v>48.598531008924098</v>
      </c>
      <c r="N1164">
        <v>0.78454685217715303</v>
      </c>
      <c r="O1164">
        <v>30.326857847671899</v>
      </c>
      <c r="P1164">
        <v>52.468265162200197</v>
      </c>
      <c r="Q1164">
        <v>0.10410095894096</v>
      </c>
    </row>
    <row r="1165" spans="1:17" hidden="1" x14ac:dyDescent="0.3">
      <c r="A1165" t="s">
        <v>2489</v>
      </c>
      <c r="B1165" t="s">
        <v>2490</v>
      </c>
      <c r="C1165" t="str">
        <f>IFERROR(VLOOKUP(Table1[[#This Row],[Ticker]],[1]!Table1[[Symbol]:[Industry]],2,FALSE),"-")</f>
        <v>-</v>
      </c>
      <c r="D1165" t="s">
        <v>412</v>
      </c>
      <c r="E1165">
        <v>2026.5135660000001</v>
      </c>
      <c r="F1165">
        <v>902.55</v>
      </c>
      <c r="G1165">
        <v>177.65093392392299</v>
      </c>
      <c r="H1165">
        <v>13.6665168994263</v>
      </c>
      <c r="I1165">
        <v>21.460414423778101</v>
      </c>
      <c r="J1165">
        <v>-5.6110033174849798</v>
      </c>
      <c r="K1165">
        <v>866.39353701143398</v>
      </c>
      <c r="L1165">
        <v>696.88683494216798</v>
      </c>
      <c r="M1165">
        <v>41.8767385647296</v>
      </c>
      <c r="N1165">
        <v>1.06323977997858</v>
      </c>
      <c r="O1165">
        <v>14.675087252783699</v>
      </c>
      <c r="P1165">
        <v>218.75331096591901</v>
      </c>
      <c r="Q1165">
        <v>0.169005057385862</v>
      </c>
    </row>
    <row r="1166" spans="1:17" hidden="1" x14ac:dyDescent="0.3">
      <c r="A1166" t="s">
        <v>2491</v>
      </c>
      <c r="B1166" t="s">
        <v>2492</v>
      </c>
      <c r="C1166" t="str">
        <f>IFERROR(VLOOKUP(Table1[[#This Row],[Ticker]],[1]!Table1[[Symbol]:[Industry]],2,FALSE),"-")</f>
        <v>-</v>
      </c>
      <c r="D1166" t="s">
        <v>514</v>
      </c>
      <c r="E1166">
        <v>2021.9134650000001</v>
      </c>
      <c r="F1166">
        <v>1047.8</v>
      </c>
      <c r="G1166">
        <v>376.20165750807399</v>
      </c>
      <c r="H1166">
        <v>13.5350221498352</v>
      </c>
      <c r="I1166">
        <v>121.388386769565</v>
      </c>
      <c r="J1166">
        <v>-7.3598922878517499</v>
      </c>
      <c r="K1166">
        <v>891.26395598507804</v>
      </c>
      <c r="L1166">
        <v>620.59809253636195</v>
      </c>
      <c r="M1166">
        <v>54.550980291519501</v>
      </c>
      <c r="N1166">
        <v>1.44859202910927</v>
      </c>
      <c r="O1166">
        <v>15.966787554876801</v>
      </c>
      <c r="P1166">
        <v>463.33333333333297</v>
      </c>
      <c r="Q1166">
        <v>0.223619883717908</v>
      </c>
    </row>
    <row r="1167" spans="1:17" hidden="1" x14ac:dyDescent="0.3">
      <c r="A1167" t="s">
        <v>2493</v>
      </c>
      <c r="B1167" t="s">
        <v>2494</v>
      </c>
      <c r="C1167" t="str">
        <f>IFERROR(VLOOKUP(Table1[[#This Row],[Ticker]],[1]!Table1[[Symbol]:[Industry]],2,FALSE),"-")</f>
        <v>-</v>
      </c>
      <c r="D1167" t="s">
        <v>2495</v>
      </c>
      <c r="E1167">
        <v>2019.60288507</v>
      </c>
      <c r="F1167">
        <v>1869.9</v>
      </c>
      <c r="G1167">
        <v>366.51683393835799</v>
      </c>
      <c r="H1167">
        <v>-15.627716696091399</v>
      </c>
      <c r="I1167">
        <v>40.575611541945399</v>
      </c>
      <c r="J1167">
        <v>-5.4471888527448202</v>
      </c>
      <c r="K1167">
        <v>1903.4321259277799</v>
      </c>
      <c r="L1167">
        <v>1468.27083334699</v>
      </c>
      <c r="M1167">
        <v>36.647978118511702</v>
      </c>
      <c r="N1167">
        <v>0.61231893872891197</v>
      </c>
      <c r="O1167">
        <v>20.862078185999199</v>
      </c>
      <c r="P1167">
        <v>430.844570617459</v>
      </c>
      <c r="Q1167">
        <v>0.23426290804720501</v>
      </c>
    </row>
    <row r="1168" spans="1:17" hidden="1" x14ac:dyDescent="0.3">
      <c r="A1168" t="s">
        <v>2496</v>
      </c>
      <c r="B1168" t="s">
        <v>2497</v>
      </c>
      <c r="C1168" t="str">
        <f>IFERROR(VLOOKUP(Table1[[#This Row],[Ticker]],[1]!Table1[[Symbol]:[Industry]],2,FALSE),"-")</f>
        <v>-</v>
      </c>
      <c r="D1168" t="s">
        <v>46</v>
      </c>
      <c r="E1168">
        <v>2018.674485</v>
      </c>
      <c r="F1168">
        <v>159.75</v>
      </c>
      <c r="G1168">
        <v>234.67664023375801</v>
      </c>
      <c r="H1168">
        <v>-19.580581014788901</v>
      </c>
      <c r="I1168">
        <v>104.772453295924</v>
      </c>
      <c r="J1168">
        <v>-10.483072159509399</v>
      </c>
      <c r="K1168">
        <v>163.877983837513</v>
      </c>
      <c r="L1168">
        <v>122.173886687091</v>
      </c>
      <c r="M1168">
        <v>41.222097457230703</v>
      </c>
      <c r="N1168">
        <v>0.89268828617943996</v>
      </c>
      <c r="O1168">
        <v>27.699530516431899</v>
      </c>
      <c r="P1168">
        <v>268.29971181556198</v>
      </c>
      <c r="Q1168">
        <v>0.19017133806376199</v>
      </c>
    </row>
    <row r="1169" spans="1:17" hidden="1" x14ac:dyDescent="0.3">
      <c r="A1169" t="s">
        <v>2498</v>
      </c>
      <c r="B1169" t="s">
        <v>2499</v>
      </c>
      <c r="C1169" t="str">
        <f>IFERROR(VLOOKUP(Table1[[#This Row],[Ticker]],[1]!Table1[[Symbol]:[Industry]],2,FALSE),"-")</f>
        <v>-</v>
      </c>
      <c r="D1169" t="s">
        <v>1376</v>
      </c>
      <c r="E1169">
        <v>2007.52825618</v>
      </c>
      <c r="F1169">
        <v>707.8</v>
      </c>
      <c r="G1169">
        <v>91.847114015864307</v>
      </c>
      <c r="H1169">
        <v>-16.860837805442799</v>
      </c>
      <c r="I1169">
        <v>44.0737694330235</v>
      </c>
      <c r="J1169">
        <v>-5.59156442393075</v>
      </c>
      <c r="K1169">
        <v>687.61811920387504</v>
      </c>
      <c r="L1169">
        <v>556.81511902251304</v>
      </c>
      <c r="M1169">
        <v>50.059921306699103</v>
      </c>
      <c r="N1169">
        <v>0.19380711627974301</v>
      </c>
      <c r="O1169">
        <v>27.4371291325233</v>
      </c>
      <c r="P1169">
        <v>125.521746057033</v>
      </c>
      <c r="Q1169">
        <v>5.2503172198865002E-2</v>
      </c>
    </row>
    <row r="1170" spans="1:17" hidden="1" x14ac:dyDescent="0.3">
      <c r="A1170" t="s">
        <v>2500</v>
      </c>
      <c r="B1170" t="s">
        <v>2501</v>
      </c>
      <c r="C1170" t="str">
        <f>IFERROR(VLOOKUP(Table1[[#This Row],[Ticker]],[1]!Table1[[Symbol]:[Industry]],2,FALSE),"-")</f>
        <v>-</v>
      </c>
      <c r="D1170" t="s">
        <v>206</v>
      </c>
      <c r="E1170">
        <v>2007.0039515200001</v>
      </c>
      <c r="F1170">
        <v>1687.6</v>
      </c>
      <c r="G1170">
        <v>199.451196872721</v>
      </c>
      <c r="H1170">
        <v>46.2360829656512</v>
      </c>
      <c r="I1170">
        <v>109.235587546994</v>
      </c>
      <c r="J1170">
        <v>-0.135991663669604</v>
      </c>
      <c r="K1170">
        <v>1300.61610684884</v>
      </c>
      <c r="L1170">
        <v>948.39235600860798</v>
      </c>
      <c r="M1170">
        <v>68.390437482043097</v>
      </c>
      <c r="N1170">
        <v>0.31965560575872098</v>
      </c>
      <c r="O1170">
        <v>6.7788575491822796</v>
      </c>
      <c r="P1170">
        <v>226.42166344294</v>
      </c>
      <c r="Q1170">
        <v>0.20232873036044099</v>
      </c>
    </row>
    <row r="1171" spans="1:17" hidden="1" x14ac:dyDescent="0.3">
      <c r="A1171" t="s">
        <v>2502</v>
      </c>
      <c r="B1171" t="s">
        <v>2503</v>
      </c>
      <c r="C1171" t="str">
        <f>IFERROR(VLOOKUP(Table1[[#This Row],[Ticker]],[1]!Table1[[Symbol]:[Industry]],2,FALSE),"-")</f>
        <v>-</v>
      </c>
      <c r="D1171" t="s">
        <v>467</v>
      </c>
      <c r="E1171">
        <v>2006.1305032499999</v>
      </c>
      <c r="F1171">
        <v>651.45000000000005</v>
      </c>
      <c r="G1171">
        <v>6.7308789067698198</v>
      </c>
      <c r="H1171">
        <v>-3.84233676116372</v>
      </c>
      <c r="I1171">
        <v>41.782722110129903</v>
      </c>
      <c r="J1171">
        <v>-8.7537547462675196</v>
      </c>
      <c r="K1171">
        <v>632.64364702405601</v>
      </c>
      <c r="L1171">
        <v>555.647175570135</v>
      </c>
      <c r="M1171">
        <v>47.5211409055009</v>
      </c>
      <c r="N1171">
        <v>0.48503085879002</v>
      </c>
      <c r="O1171">
        <v>11.5972062322511</v>
      </c>
      <c r="P1171">
        <v>61.8509316770186</v>
      </c>
      <c r="Q1171">
        <v>-3.5616047412775999E-2</v>
      </c>
    </row>
    <row r="1172" spans="1:17" hidden="1" x14ac:dyDescent="0.3">
      <c r="A1172" t="s">
        <v>2504</v>
      </c>
      <c r="B1172" t="s">
        <v>2505</v>
      </c>
      <c r="C1172" t="str">
        <f>IFERROR(VLOOKUP(Table1[[#This Row],[Ticker]],[1]!Table1[[Symbol]:[Industry]],2,FALSE),"-")</f>
        <v>-</v>
      </c>
      <c r="D1172" t="s">
        <v>372</v>
      </c>
      <c r="E1172">
        <v>1997.3048774399999</v>
      </c>
      <c r="F1172">
        <v>819.6</v>
      </c>
      <c r="G1172">
        <v>-28.710767525097499</v>
      </c>
      <c r="H1172">
        <v>-12.172248007226299</v>
      </c>
      <c r="I1172">
        <v>9.1013889484914596</v>
      </c>
      <c r="J1172">
        <v>-5.20514209285865</v>
      </c>
      <c r="K1172">
        <v>830.90598941704195</v>
      </c>
      <c r="L1172">
        <v>805.84581898617205</v>
      </c>
      <c r="M1172">
        <v>44.9902796449569</v>
      </c>
      <c r="N1172">
        <v>0.175270060927121</v>
      </c>
      <c r="O1172">
        <v>32.991703269887701</v>
      </c>
      <c r="P1172">
        <v>27.178213980913899</v>
      </c>
      <c r="Q1172">
        <v>-7.4648136626661005E-2</v>
      </c>
    </row>
    <row r="1173" spans="1:17" hidden="1" x14ac:dyDescent="0.3">
      <c r="A1173" t="s">
        <v>2506</v>
      </c>
      <c r="B1173" t="s">
        <v>2507</v>
      </c>
      <c r="C1173" t="str">
        <f>IFERROR(VLOOKUP(Table1[[#This Row],[Ticker]],[1]!Table1[[Symbol]:[Industry]],2,FALSE),"-")</f>
        <v>-</v>
      </c>
      <c r="D1173" t="s">
        <v>467</v>
      </c>
      <c r="E1173">
        <v>1992.7662418949999</v>
      </c>
      <c r="F1173">
        <v>384.45</v>
      </c>
      <c r="G1173">
        <v>18.0811786845215</v>
      </c>
      <c r="H1173">
        <v>5.6210346770522399</v>
      </c>
      <c r="I1173">
        <v>3.7743265229808101</v>
      </c>
      <c r="J1173">
        <v>-5.45941449307497</v>
      </c>
      <c r="K1173">
        <v>362.57801468236698</v>
      </c>
      <c r="L1173">
        <v>347.58839205413102</v>
      </c>
      <c r="M1173">
        <v>54.809828234114299</v>
      </c>
      <c r="N1173">
        <v>0.96907866600094394</v>
      </c>
      <c r="O1173">
        <v>17.700611262843001</v>
      </c>
      <c r="P1173">
        <v>47.298850574712603</v>
      </c>
      <c r="Q1173">
        <v>-4.4803483408208999E-2</v>
      </c>
    </row>
    <row r="1174" spans="1:17" hidden="1" x14ac:dyDescent="0.3">
      <c r="A1174" t="s">
        <v>2508</v>
      </c>
      <c r="B1174" t="s">
        <v>2509</v>
      </c>
      <c r="C1174" t="str">
        <f>IFERROR(VLOOKUP(Table1[[#This Row],[Ticker]],[1]!Table1[[Symbol]:[Industry]],2,FALSE),"-")</f>
        <v>-</v>
      </c>
      <c r="D1174" t="s">
        <v>206</v>
      </c>
      <c r="E1174">
        <v>1987.7782800699999</v>
      </c>
      <c r="F1174">
        <v>1222.0999999999999</v>
      </c>
      <c r="G1174">
        <v>18.1244939655469</v>
      </c>
      <c r="H1174">
        <v>28.6885352298176</v>
      </c>
      <c r="I1174">
        <v>74.145266133766199</v>
      </c>
      <c r="J1174">
        <v>-12.121246114916699</v>
      </c>
      <c r="K1174">
        <v>1080.92620515253</v>
      </c>
      <c r="L1174">
        <v>885.28812054288403</v>
      </c>
      <c r="M1174">
        <v>50.441173209875402</v>
      </c>
      <c r="N1174">
        <v>0.62488395351568304</v>
      </c>
      <c r="O1174">
        <v>25.112511251125099</v>
      </c>
      <c r="P1174">
        <v>93.676703645007905</v>
      </c>
      <c r="Q1174">
        <v>0.113184123525506</v>
      </c>
    </row>
    <row r="1175" spans="1:17" hidden="1" x14ac:dyDescent="0.3">
      <c r="A1175" t="s">
        <v>2510</v>
      </c>
      <c r="B1175" t="s">
        <v>2511</v>
      </c>
      <c r="C1175" t="str">
        <f>IFERROR(VLOOKUP(Table1[[#This Row],[Ticker]],[1]!Table1[[Symbol]:[Industry]],2,FALSE),"-")</f>
        <v>-</v>
      </c>
      <c r="D1175" t="s">
        <v>383</v>
      </c>
      <c r="E1175">
        <v>1987.7406725000001</v>
      </c>
      <c r="F1175">
        <v>1581.25</v>
      </c>
      <c r="G1175">
        <v>47.844533557532102</v>
      </c>
      <c r="H1175">
        <v>3.1799343638357298</v>
      </c>
      <c r="I1175">
        <v>104.28819846313</v>
      </c>
      <c r="J1175">
        <v>-3.8453452499243901</v>
      </c>
      <c r="K1175">
        <v>1404.7353145219399</v>
      </c>
      <c r="L1175">
        <v>1131.1045191852199</v>
      </c>
      <c r="M1175">
        <v>56.203753142207802</v>
      </c>
      <c r="N1175">
        <v>1.0164324840842101</v>
      </c>
      <c r="O1175">
        <v>4.3446640316205398</v>
      </c>
      <c r="P1175">
        <v>125.957416404687</v>
      </c>
      <c r="Q1175">
        <v>3.1656557501565E-2</v>
      </c>
    </row>
    <row r="1176" spans="1:17" hidden="1" x14ac:dyDescent="0.3">
      <c r="A1176" t="s">
        <v>2512</v>
      </c>
      <c r="B1176" t="s">
        <v>2513</v>
      </c>
      <c r="C1176" t="str">
        <f>IFERROR(VLOOKUP(Table1[[#This Row],[Ticker]],[1]!Table1[[Symbol]:[Industry]],2,FALSE),"-")</f>
        <v>-</v>
      </c>
      <c r="D1176" t="s">
        <v>1688</v>
      </c>
      <c r="E1176">
        <v>1984.1380216</v>
      </c>
      <c r="F1176">
        <v>62.08</v>
      </c>
      <c r="G1176">
        <v>-2.4033953631843401</v>
      </c>
      <c r="H1176">
        <v>-1.95419284929139</v>
      </c>
      <c r="I1176">
        <v>-3.6342709242566098</v>
      </c>
      <c r="J1176">
        <v>-0.91556076889337201</v>
      </c>
      <c r="K1176">
        <v>60.655370158876103</v>
      </c>
      <c r="L1176">
        <v>58.1325305568161</v>
      </c>
      <c r="M1176">
        <v>58.880462682991599</v>
      </c>
      <c r="N1176">
        <v>0.92317347756180002</v>
      </c>
      <c r="O1176">
        <v>3.01224226804124</v>
      </c>
      <c r="P1176">
        <v>28.930425752855601</v>
      </c>
      <c r="Q1176">
        <v>-2.8254867209200001E-2</v>
      </c>
    </row>
    <row r="1177" spans="1:17" hidden="1" x14ac:dyDescent="0.3">
      <c r="A1177" t="s">
        <v>2514</v>
      </c>
      <c r="B1177" t="s">
        <v>2515</v>
      </c>
      <c r="C1177" t="str">
        <f>IFERROR(VLOOKUP(Table1[[#This Row],[Ticker]],[1]!Table1[[Symbol]:[Industry]],2,FALSE),"-")</f>
        <v>-</v>
      </c>
      <c r="D1177" t="s">
        <v>464</v>
      </c>
      <c r="E1177">
        <v>1975.6141428400001</v>
      </c>
      <c r="F1177">
        <v>236.21</v>
      </c>
      <c r="G1177">
        <v>-19.472462925027699</v>
      </c>
      <c r="H1177">
        <v>-21.651228273345001</v>
      </c>
      <c r="I1177">
        <v>12.6888774607486</v>
      </c>
      <c r="J1177">
        <v>-5.7179264728984203</v>
      </c>
      <c r="K1177">
        <v>252.98877767849899</v>
      </c>
      <c r="L1177">
        <v>238.769977008963</v>
      </c>
      <c r="M1177">
        <v>28.338138765045102</v>
      </c>
      <c r="N1177">
        <v>0.34931344366636902</v>
      </c>
      <c r="O1177">
        <v>31.027475551416099</v>
      </c>
      <c r="P1177">
        <v>30.828025477707001</v>
      </c>
      <c r="Q1177">
        <v>8.6413412226144001E-2</v>
      </c>
    </row>
    <row r="1178" spans="1:17" hidden="1" x14ac:dyDescent="0.3">
      <c r="A1178" t="s">
        <v>2516</v>
      </c>
      <c r="B1178" t="s">
        <v>2517</v>
      </c>
      <c r="C1178" t="str">
        <f>IFERROR(VLOOKUP(Table1[[#This Row],[Ticker]],[1]!Table1[[Symbol]:[Industry]],2,FALSE),"-")</f>
        <v>-</v>
      </c>
      <c r="D1178" t="s">
        <v>127</v>
      </c>
      <c r="E1178">
        <v>1969.2742776</v>
      </c>
      <c r="F1178">
        <v>287.7</v>
      </c>
      <c r="G1178">
        <v>-14.7205223038473</v>
      </c>
      <c r="H1178">
        <v>10.4202123184323</v>
      </c>
      <c r="I1178">
        <v>-7.6571241144403199</v>
      </c>
      <c r="J1178">
        <v>-5.5774556202473997</v>
      </c>
      <c r="K1178">
        <v>270.33549437514102</v>
      </c>
      <c r="L1178">
        <v>270.828234458319</v>
      </c>
      <c r="M1178">
        <v>58.722323431645698</v>
      </c>
      <c r="N1178">
        <v>1.05215022439477</v>
      </c>
      <c r="O1178">
        <v>39.242266249565503</v>
      </c>
      <c r="P1178">
        <v>28.6384976525821</v>
      </c>
      <c r="Q1178">
        <v>0.129354280614562</v>
      </c>
    </row>
    <row r="1179" spans="1:17" hidden="1" x14ac:dyDescent="0.3">
      <c r="A1179" t="s">
        <v>2518</v>
      </c>
      <c r="B1179" t="s">
        <v>2519</v>
      </c>
      <c r="C1179" t="str">
        <f>IFERROR(VLOOKUP(Table1[[#This Row],[Ticker]],[1]!Table1[[Symbol]:[Industry]],2,FALSE),"-")</f>
        <v>-</v>
      </c>
      <c r="D1179" t="s">
        <v>24</v>
      </c>
      <c r="E1179">
        <v>1967.383568725</v>
      </c>
      <c r="F1179">
        <v>185.17</v>
      </c>
      <c r="G1179">
        <v>-5.6690805056203502</v>
      </c>
      <c r="H1179">
        <v>-9.25310364603666</v>
      </c>
      <c r="I1179">
        <v>10.5687116818413</v>
      </c>
      <c r="J1179">
        <v>-2.0027622109352299</v>
      </c>
      <c r="K1179">
        <v>190.03767584727399</v>
      </c>
      <c r="L1179">
        <v>182.23384452637001</v>
      </c>
      <c r="M1179">
        <v>41.990338254027698</v>
      </c>
      <c r="N1179">
        <v>0.51570036113829099</v>
      </c>
      <c r="O1179">
        <v>17.5676405465248</v>
      </c>
      <c r="P1179">
        <v>30.126493323963398</v>
      </c>
      <c r="Q1179">
        <v>-7.9751094007190007E-3</v>
      </c>
    </row>
    <row r="1180" spans="1:17" hidden="1" x14ac:dyDescent="0.3">
      <c r="A1180" t="s">
        <v>2520</v>
      </c>
      <c r="B1180" t="s">
        <v>2521</v>
      </c>
      <c r="C1180" t="str">
        <f>IFERROR(VLOOKUP(Table1[[#This Row],[Ticker]],[1]!Table1[[Symbol]:[Industry]],2,FALSE),"-")</f>
        <v>-</v>
      </c>
      <c r="D1180" t="s">
        <v>206</v>
      </c>
      <c r="E1180">
        <v>1953.1785</v>
      </c>
      <c r="F1180">
        <v>799.5</v>
      </c>
      <c r="G1180">
        <v>-22.630359509003402</v>
      </c>
      <c r="H1180">
        <v>-7.0469202438191196</v>
      </c>
      <c r="I1180">
        <v>27.066897405233</v>
      </c>
      <c r="J1180">
        <v>-6.2300667361645203</v>
      </c>
      <c r="K1180">
        <v>804.77547501873698</v>
      </c>
      <c r="L1180">
        <v>730.23565584923006</v>
      </c>
      <c r="M1180">
        <v>45.4109064389935</v>
      </c>
      <c r="N1180">
        <v>0.27803754310645701</v>
      </c>
      <c r="O1180">
        <v>14.4402751719824</v>
      </c>
      <c r="P1180">
        <v>45.894160583941598</v>
      </c>
      <c r="Q1180">
        <v>-2.0158677173688001E-2</v>
      </c>
    </row>
    <row r="1181" spans="1:17" hidden="1" x14ac:dyDescent="0.3">
      <c r="A1181" t="s">
        <v>2522</v>
      </c>
      <c r="B1181" t="s">
        <v>2523</v>
      </c>
      <c r="C1181" t="str">
        <f>IFERROR(VLOOKUP(Table1[[#This Row],[Ticker]],[1]!Table1[[Symbol]:[Industry]],2,FALSE),"-")</f>
        <v>-</v>
      </c>
      <c r="D1181" t="s">
        <v>372</v>
      </c>
      <c r="E1181">
        <v>1947.7133786249999</v>
      </c>
      <c r="F1181">
        <v>815.85</v>
      </c>
      <c r="G1181">
        <v>-34.795201198855999</v>
      </c>
      <c r="H1181">
        <v>-5.7188466220966001</v>
      </c>
      <c r="I1181">
        <v>-31.117244469388101</v>
      </c>
      <c r="J1181">
        <v>-2.5472209506601602</v>
      </c>
      <c r="K1181">
        <v>862.01761968907101</v>
      </c>
      <c r="L1181">
        <v>913.91259479163796</v>
      </c>
      <c r="M1181">
        <v>35.216016519033701</v>
      </c>
      <c r="N1181">
        <v>1.2712936219255699</v>
      </c>
      <c r="O1181">
        <v>77.728749157320493</v>
      </c>
      <c r="P1181">
        <v>9.2607472880674901</v>
      </c>
      <c r="Q1181">
        <v>-3.9569163012329999E-3</v>
      </c>
    </row>
    <row r="1182" spans="1:17" hidden="1" x14ac:dyDescent="0.3">
      <c r="A1182" t="s">
        <v>2524</v>
      </c>
      <c r="B1182" t="s">
        <v>2525</v>
      </c>
      <c r="C1182" t="str">
        <f>IFERROR(VLOOKUP(Table1[[#This Row],[Ticker]],[1]!Table1[[Symbol]:[Industry]],2,FALSE),"-")</f>
        <v>-</v>
      </c>
      <c r="D1182" t="s">
        <v>2526</v>
      </c>
      <c r="E1182">
        <v>1947.4203</v>
      </c>
      <c r="F1182">
        <v>1803</v>
      </c>
      <c r="G1182">
        <v>-7.5382135740077896</v>
      </c>
      <c r="H1182">
        <v>42.424759342463403</v>
      </c>
      <c r="I1182">
        <v>31.836748409362801</v>
      </c>
      <c r="J1182">
        <v>16.099517977892599</v>
      </c>
      <c r="K1182">
        <v>1381.34443048566</v>
      </c>
      <c r="L1182">
        <v>1355.6089573476499</v>
      </c>
      <c r="M1182">
        <v>90.073820019029995</v>
      </c>
      <c r="N1182">
        <v>1.59821448367095</v>
      </c>
      <c r="O1182">
        <v>3.7160288408208499</v>
      </c>
      <c r="P1182">
        <v>79.402985074626798</v>
      </c>
      <c r="Q1182">
        <v>0.25496997099421598</v>
      </c>
    </row>
    <row r="1183" spans="1:17" hidden="1" x14ac:dyDescent="0.3">
      <c r="A1183" t="s">
        <v>2527</v>
      </c>
      <c r="B1183" t="s">
        <v>2528</v>
      </c>
      <c r="C1183" t="str">
        <f>IFERROR(VLOOKUP(Table1[[#This Row],[Ticker]],[1]!Table1[[Symbol]:[Industry]],2,FALSE),"-")</f>
        <v>-</v>
      </c>
      <c r="D1183" t="s">
        <v>486</v>
      </c>
      <c r="E1183">
        <v>1947.0999645939901</v>
      </c>
      <c r="F1183">
        <v>317.89</v>
      </c>
      <c r="G1183">
        <v>112.315847237371</v>
      </c>
      <c r="H1183">
        <v>82.307779941174005</v>
      </c>
      <c r="I1183">
        <v>125.37458291223101</v>
      </c>
      <c r="J1183">
        <v>24.173182527436399</v>
      </c>
      <c r="K1183">
        <v>199.62066105926999</v>
      </c>
      <c r="L1183">
        <v>161.135215255216</v>
      </c>
      <c r="M1183">
        <v>91.851502659046005</v>
      </c>
      <c r="N1183">
        <v>1.4210464113671999</v>
      </c>
      <c r="O1183">
        <v>0</v>
      </c>
      <c r="P1183">
        <v>182.946150422785</v>
      </c>
      <c r="Q1183">
        <v>3.9549453294469997E-3</v>
      </c>
    </row>
    <row r="1184" spans="1:17" hidden="1" x14ac:dyDescent="0.3">
      <c r="A1184" t="s">
        <v>2529</v>
      </c>
      <c r="B1184" t="s">
        <v>2530</v>
      </c>
      <c r="C1184" t="str">
        <f>IFERROR(VLOOKUP(Table1[[#This Row],[Ticker]],[1]!Table1[[Symbol]:[Industry]],2,FALSE),"-")</f>
        <v>-</v>
      </c>
      <c r="D1184" t="s">
        <v>1634</v>
      </c>
      <c r="E1184">
        <v>1945.8519830400001</v>
      </c>
      <c r="F1184">
        <v>185.43</v>
      </c>
      <c r="G1184">
        <v>-47.851420029895301</v>
      </c>
      <c r="H1184">
        <v>-11.4363992712677</v>
      </c>
      <c r="I1184">
        <v>-16.949674956618701</v>
      </c>
      <c r="J1184">
        <v>-5.2602840814127596</v>
      </c>
      <c r="K1184">
        <v>194.77371005864001</v>
      </c>
      <c r="L1184">
        <v>215.902946529204</v>
      </c>
      <c r="M1184">
        <v>35.924951427427899</v>
      </c>
      <c r="N1184">
        <v>0.41601550432970102</v>
      </c>
      <c r="O1184">
        <v>62.837728522892697</v>
      </c>
      <c r="P1184">
        <v>1.3278688524590101</v>
      </c>
      <c r="Q1184">
        <v>0.145887387822762</v>
      </c>
    </row>
    <row r="1185" spans="1:17" hidden="1" x14ac:dyDescent="0.3">
      <c r="A1185" t="s">
        <v>2531</v>
      </c>
      <c r="B1185" t="s">
        <v>2532</v>
      </c>
      <c r="C1185" t="str">
        <f>IFERROR(VLOOKUP(Table1[[#This Row],[Ticker]],[1]!Table1[[Symbol]:[Industry]],2,FALSE),"-")</f>
        <v>-</v>
      </c>
      <c r="D1185" t="s">
        <v>211</v>
      </c>
      <c r="E1185">
        <v>1945.7026398</v>
      </c>
      <c r="F1185">
        <v>1283.55</v>
      </c>
      <c r="G1185">
        <v>101.826076291419</v>
      </c>
      <c r="H1185">
        <v>9.7464733640877608</v>
      </c>
      <c r="I1185">
        <v>28.312986790365699</v>
      </c>
      <c r="J1185">
        <v>-1.8540863147120401</v>
      </c>
      <c r="K1185">
        <v>1143.57146118838</v>
      </c>
      <c r="L1185">
        <v>1021.41168428923</v>
      </c>
      <c r="M1185">
        <v>67.602269215194895</v>
      </c>
      <c r="N1185">
        <v>2.6755468492471901</v>
      </c>
      <c r="O1185">
        <v>16.298546998558599</v>
      </c>
      <c r="P1185">
        <v>165.36076080215</v>
      </c>
      <c r="Q1185">
        <v>0.14771254186968699</v>
      </c>
    </row>
    <row r="1186" spans="1:17" hidden="1" x14ac:dyDescent="0.3">
      <c r="A1186" t="s">
        <v>2533</v>
      </c>
      <c r="B1186" t="s">
        <v>2534</v>
      </c>
      <c r="C1186" t="str">
        <f>IFERROR(VLOOKUP(Table1[[#This Row],[Ticker]],[1]!Table1[[Symbol]:[Industry]],2,FALSE),"-")</f>
        <v>-</v>
      </c>
      <c r="D1186" t="s">
        <v>118</v>
      </c>
      <c r="E1186">
        <v>1932.0000272950001</v>
      </c>
      <c r="F1186">
        <v>1504.55</v>
      </c>
      <c r="G1186">
        <v>351.06727477152202</v>
      </c>
      <c r="H1186">
        <v>-15.3537717513023</v>
      </c>
      <c r="I1186">
        <v>361.91159403293699</v>
      </c>
      <c r="J1186">
        <v>-12.354704110870699</v>
      </c>
      <c r="K1186">
        <v>1486.3130890099601</v>
      </c>
      <c r="L1186">
        <v>804.52597978340998</v>
      </c>
      <c r="M1186">
        <v>28.349676641453598</v>
      </c>
      <c r="N1186">
        <v>2.07590610992081</v>
      </c>
      <c r="O1186">
        <v>73.384068326077497</v>
      </c>
      <c r="P1186">
        <v>606.36150234741694</v>
      </c>
      <c r="Q1186">
        <v>0.233172189915654</v>
      </c>
    </row>
    <row r="1187" spans="1:17" hidden="1" x14ac:dyDescent="0.3">
      <c r="A1187" t="s">
        <v>2535</v>
      </c>
      <c r="B1187" t="s">
        <v>2536</v>
      </c>
      <c r="C1187" t="str">
        <f>IFERROR(VLOOKUP(Table1[[#This Row],[Ticker]],[1]!Table1[[Symbol]:[Industry]],2,FALSE),"-")</f>
        <v>-</v>
      </c>
      <c r="D1187" t="s">
        <v>383</v>
      </c>
      <c r="E1187">
        <v>1930.8498500849901</v>
      </c>
      <c r="F1187">
        <v>482.55</v>
      </c>
      <c r="G1187">
        <v>1.7759794125578401</v>
      </c>
      <c r="H1187">
        <v>-3.9061446427737101</v>
      </c>
      <c r="I1187">
        <v>42.737024891502102</v>
      </c>
      <c r="J1187">
        <v>-5.0002992149899397</v>
      </c>
      <c r="K1187">
        <v>438.24929263796201</v>
      </c>
      <c r="L1187">
        <v>383.51293459219102</v>
      </c>
      <c r="M1187">
        <v>49.959663015661199</v>
      </c>
      <c r="N1187">
        <v>0.57019019138378801</v>
      </c>
      <c r="O1187">
        <v>9.3979898456118391</v>
      </c>
      <c r="P1187">
        <v>72.093437945791706</v>
      </c>
      <c r="Q1187">
        <v>-7.4719999583053004E-2</v>
      </c>
    </row>
    <row r="1188" spans="1:17" hidden="1" x14ac:dyDescent="0.3">
      <c r="A1188" t="s">
        <v>2537</v>
      </c>
      <c r="B1188" t="s">
        <v>2538</v>
      </c>
      <c r="C1188" t="str">
        <f>IFERROR(VLOOKUP(Table1[[#This Row],[Ticker]],[1]!Table1[[Symbol]:[Industry]],2,FALSE),"-")</f>
        <v>-</v>
      </c>
      <c r="D1188" t="s">
        <v>1442</v>
      </c>
      <c r="E1188">
        <v>1927.129109</v>
      </c>
      <c r="F1188">
        <v>136.12</v>
      </c>
      <c r="G1188">
        <v>49.5253241561511</v>
      </c>
      <c r="H1188">
        <v>0.79201043969558405</v>
      </c>
      <c r="I1188">
        <v>40.653238656560298</v>
      </c>
      <c r="J1188">
        <v>8.0090398404058494</v>
      </c>
      <c r="K1188">
        <v>126.069024877212</v>
      </c>
      <c r="L1188">
        <v>112.172217426361</v>
      </c>
      <c r="M1188">
        <v>68.568391727056493</v>
      </c>
      <c r="N1188">
        <v>1.15347272322412</v>
      </c>
      <c r="O1188">
        <v>8.2280340875697799</v>
      </c>
      <c r="P1188">
        <v>87.622329427980702</v>
      </c>
      <c r="Q1188">
        <v>0.21340687801577701</v>
      </c>
    </row>
    <row r="1189" spans="1:17" hidden="1" x14ac:dyDescent="0.3">
      <c r="A1189" t="s">
        <v>2539</v>
      </c>
      <c r="B1189" t="s">
        <v>2540</v>
      </c>
      <c r="C1189" t="str">
        <f>IFERROR(VLOOKUP(Table1[[#This Row],[Ticker]],[1]!Table1[[Symbol]:[Industry]],2,FALSE),"-")</f>
        <v>-</v>
      </c>
      <c r="D1189" t="s">
        <v>89</v>
      </c>
      <c r="E1189">
        <v>1923.2407920000001</v>
      </c>
      <c r="F1189">
        <v>350.9</v>
      </c>
      <c r="G1189">
        <v>-38.560446504775499</v>
      </c>
      <c r="H1189">
        <v>1.2290220653864501</v>
      </c>
      <c r="I1189">
        <v>0.980923925390357</v>
      </c>
      <c r="J1189">
        <v>1.11765694079492</v>
      </c>
      <c r="K1189">
        <v>337.106585572033</v>
      </c>
      <c r="L1189">
        <v>342.54387059319703</v>
      </c>
      <c r="M1189">
        <v>65.017455398366494</v>
      </c>
      <c r="N1189">
        <v>1.5808428715890099</v>
      </c>
      <c r="O1189">
        <v>26.5317754345967</v>
      </c>
      <c r="P1189">
        <v>24.4105655025704</v>
      </c>
      <c r="Q1189">
        <v>7.6072973672675001E-2</v>
      </c>
    </row>
    <row r="1190" spans="1:17" hidden="1" x14ac:dyDescent="0.3">
      <c r="A1190" t="s">
        <v>2541</v>
      </c>
      <c r="B1190" t="s">
        <v>2542</v>
      </c>
      <c r="C1190" t="str">
        <f>IFERROR(VLOOKUP(Table1[[#This Row],[Ticker]],[1]!Table1[[Symbol]:[Industry]],2,FALSE),"-")</f>
        <v>-</v>
      </c>
      <c r="D1190" t="s">
        <v>279</v>
      </c>
      <c r="E1190">
        <v>1919.5740000000001</v>
      </c>
      <c r="F1190">
        <v>4084.2</v>
      </c>
      <c r="G1190">
        <v>48.639340624936999</v>
      </c>
      <c r="H1190">
        <v>-3.1118019895807798</v>
      </c>
      <c r="I1190">
        <v>20.5022860107136</v>
      </c>
      <c r="J1190">
        <v>0.18806772555006099</v>
      </c>
      <c r="K1190">
        <v>3827.3264760891998</v>
      </c>
      <c r="L1190">
        <v>3275.3426029428101</v>
      </c>
      <c r="M1190">
        <v>68.775816525413006</v>
      </c>
      <c r="N1190">
        <v>0.62231534173163605</v>
      </c>
      <c r="O1190">
        <v>2.80960775672103</v>
      </c>
      <c r="P1190">
        <v>85.729877216916705</v>
      </c>
      <c r="Q1190">
        <v>0.20124281218062001</v>
      </c>
    </row>
    <row r="1191" spans="1:17" hidden="1" x14ac:dyDescent="0.3">
      <c r="A1191" t="s">
        <v>2543</v>
      </c>
      <c r="B1191" t="s">
        <v>2544</v>
      </c>
      <c r="C1191" t="str">
        <f>IFERROR(VLOOKUP(Table1[[#This Row],[Ticker]],[1]!Table1[[Symbol]:[Industry]],2,FALSE),"-")</f>
        <v>-</v>
      </c>
      <c r="D1191" t="s">
        <v>1927</v>
      </c>
      <c r="E1191">
        <v>1918.8443543559999</v>
      </c>
      <c r="F1191">
        <v>170.62</v>
      </c>
      <c r="G1191">
        <v>-26.795384764758499</v>
      </c>
      <c r="H1191">
        <v>1.18582364123566</v>
      </c>
      <c r="I1191">
        <v>-7.0074476983276499</v>
      </c>
      <c r="J1191">
        <v>-1.7081836327791</v>
      </c>
      <c r="K1191">
        <v>167.019251158662</v>
      </c>
      <c r="L1191">
        <v>169.72631539055601</v>
      </c>
      <c r="M1191">
        <v>65.909704741383393</v>
      </c>
      <c r="N1191">
        <v>0.61697533002662996</v>
      </c>
      <c r="O1191">
        <v>27.6520923690071</v>
      </c>
      <c r="P1191">
        <v>15.128205128205099</v>
      </c>
      <c r="Q1191">
        <v>-5.1449519942049E-2</v>
      </c>
    </row>
    <row r="1192" spans="1:17" hidden="1" x14ac:dyDescent="0.3">
      <c r="A1192" t="s">
        <v>2545</v>
      </c>
      <c r="B1192" t="s">
        <v>2546</v>
      </c>
      <c r="C1192" t="str">
        <f>IFERROR(VLOOKUP(Table1[[#This Row],[Ticker]],[1]!Table1[[Symbol]:[Industry]],2,FALSE),"-")</f>
        <v>-</v>
      </c>
      <c r="D1192" t="s">
        <v>383</v>
      </c>
      <c r="E1192">
        <v>1906.14882582</v>
      </c>
      <c r="F1192">
        <v>217.53</v>
      </c>
      <c r="G1192">
        <v>-53.484242603787997</v>
      </c>
      <c r="H1192">
        <v>-6.63823823695357</v>
      </c>
      <c r="I1192">
        <v>-24.800996279509501</v>
      </c>
      <c r="J1192">
        <v>-1.12782763132139</v>
      </c>
      <c r="K1192">
        <v>223.12563969861301</v>
      </c>
      <c r="L1192">
        <v>242.868455125233</v>
      </c>
      <c r="M1192">
        <v>43.513870710215699</v>
      </c>
      <c r="N1192">
        <v>0.535924514680296</v>
      </c>
      <c r="O1192">
        <v>60.138831425550499</v>
      </c>
      <c r="P1192">
        <v>4.75296157180005</v>
      </c>
      <c r="Q1192">
        <v>0.14291434344947199</v>
      </c>
    </row>
    <row r="1193" spans="1:17" hidden="1" x14ac:dyDescent="0.3">
      <c r="A1193" t="s">
        <v>2547</v>
      </c>
      <c r="B1193" t="s">
        <v>2548</v>
      </c>
      <c r="C1193" t="str">
        <f>IFERROR(VLOOKUP(Table1[[#This Row],[Ticker]],[1]!Table1[[Symbol]:[Industry]],2,FALSE),"-")</f>
        <v>-</v>
      </c>
      <c r="D1193" t="s">
        <v>1688</v>
      </c>
      <c r="E1193">
        <v>1906.0882018</v>
      </c>
      <c r="F1193">
        <v>63.53</v>
      </c>
      <c r="G1193">
        <v>-2.5484149203431001</v>
      </c>
      <c r="H1193">
        <v>-1.5340741267009199</v>
      </c>
      <c r="I1193">
        <v>-4.1830148478151097</v>
      </c>
      <c r="J1193">
        <v>-0.37823163586049702</v>
      </c>
      <c r="K1193">
        <v>62.197837345658002</v>
      </c>
      <c r="L1193">
        <v>59.6149886938083</v>
      </c>
      <c r="M1193">
        <v>59.453032016997597</v>
      </c>
      <c r="N1193">
        <v>1.13132811901214</v>
      </c>
      <c r="O1193">
        <v>3.7462616086887999</v>
      </c>
      <c r="P1193">
        <v>28.3434343434343</v>
      </c>
      <c r="Q1193">
        <v>-2.8326200589973E-2</v>
      </c>
    </row>
    <row r="1194" spans="1:17" hidden="1" x14ac:dyDescent="0.3">
      <c r="A1194" t="s">
        <v>2549</v>
      </c>
      <c r="B1194" t="s">
        <v>2550</v>
      </c>
      <c r="C1194" t="str">
        <f>IFERROR(VLOOKUP(Table1[[#This Row],[Ticker]],[1]!Table1[[Symbol]:[Industry]],2,FALSE),"-")</f>
        <v>-</v>
      </c>
      <c r="D1194" t="s">
        <v>1688</v>
      </c>
      <c r="E1194">
        <v>1905.052968</v>
      </c>
      <c r="F1194">
        <v>63.54</v>
      </c>
      <c r="G1194">
        <v>-2.4806597959772301</v>
      </c>
      <c r="H1194">
        <v>-1.1473895894732</v>
      </c>
      <c r="I1194">
        <v>-3.8733570966659898</v>
      </c>
      <c r="J1194">
        <v>0.13475329520715201</v>
      </c>
      <c r="K1194">
        <v>62.177240907668903</v>
      </c>
      <c r="L1194">
        <v>59.589158669289397</v>
      </c>
      <c r="M1194">
        <v>55.931821315525497</v>
      </c>
      <c r="N1194">
        <v>1.2972931967025401</v>
      </c>
      <c r="O1194">
        <v>4.8945546112685001</v>
      </c>
      <c r="P1194">
        <v>29.120097541150098</v>
      </c>
      <c r="Q1194">
        <v>-2.9924776916618E-2</v>
      </c>
    </row>
    <row r="1195" spans="1:17" hidden="1" x14ac:dyDescent="0.3">
      <c r="A1195" t="s">
        <v>2551</v>
      </c>
      <c r="B1195" t="s">
        <v>2552</v>
      </c>
      <c r="C1195" t="str">
        <f>IFERROR(VLOOKUP(Table1[[#This Row],[Ticker]],[1]!Table1[[Symbol]:[Industry]],2,FALSE),"-")</f>
        <v>-</v>
      </c>
      <c r="D1195" t="s">
        <v>754</v>
      </c>
      <c r="E1195">
        <v>1901.11000107</v>
      </c>
      <c r="F1195">
        <v>804.29</v>
      </c>
      <c r="G1195">
        <v>39.383337335233698</v>
      </c>
      <c r="H1195">
        <v>-1.39282543057931</v>
      </c>
      <c r="I1195">
        <v>16.670631301762501</v>
      </c>
      <c r="J1195">
        <v>-2.0605518135816299</v>
      </c>
      <c r="K1195">
        <v>781.663361146184</v>
      </c>
      <c r="L1195">
        <v>687.80076488872703</v>
      </c>
      <c r="M1195">
        <v>43.078312623575101</v>
      </c>
      <c r="N1195">
        <v>0.82847017115322397</v>
      </c>
      <c r="O1195">
        <v>3.15930820972536</v>
      </c>
      <c r="P1195">
        <v>81.330176981174503</v>
      </c>
      <c r="Q1195">
        <v>-3.6227040049000002E-5</v>
      </c>
    </row>
    <row r="1196" spans="1:17" hidden="1" x14ac:dyDescent="0.3">
      <c r="A1196" t="s">
        <v>2553</v>
      </c>
      <c r="B1196" t="s">
        <v>2554</v>
      </c>
      <c r="C1196" t="str">
        <f>IFERROR(VLOOKUP(Table1[[#This Row],[Ticker]],[1]!Table1[[Symbol]:[Industry]],2,FALSE),"-")</f>
        <v>-</v>
      </c>
      <c r="D1196" t="s">
        <v>543</v>
      </c>
      <c r="E1196">
        <v>1900.3842286649999</v>
      </c>
      <c r="F1196">
        <v>944.45</v>
      </c>
      <c r="G1196">
        <v>52.532797141821803</v>
      </c>
      <c r="H1196">
        <v>-5.3200081654077698</v>
      </c>
      <c r="I1196">
        <v>33.498556357948402</v>
      </c>
      <c r="J1196">
        <v>0.231709228376627</v>
      </c>
      <c r="K1196">
        <v>889.27851709830702</v>
      </c>
      <c r="L1196">
        <v>762.66256183782696</v>
      </c>
      <c r="M1196">
        <v>78.516378522522004</v>
      </c>
      <c r="N1196">
        <v>1.60065561347003</v>
      </c>
      <c r="O1196">
        <v>5.7758483773624896</v>
      </c>
      <c r="P1196">
        <v>136.11249999999899</v>
      </c>
      <c r="Q1196">
        <v>0.19412537936667601</v>
      </c>
    </row>
    <row r="1197" spans="1:17" hidden="1" x14ac:dyDescent="0.3">
      <c r="A1197" t="s">
        <v>2555</v>
      </c>
      <c r="B1197" t="s">
        <v>2556</v>
      </c>
      <c r="C1197" t="str">
        <f>IFERROR(VLOOKUP(Table1[[#This Row],[Ticker]],[1]!Table1[[Symbol]:[Industry]],2,FALSE),"-")</f>
        <v>-</v>
      </c>
      <c r="D1197" t="s">
        <v>261</v>
      </c>
      <c r="E1197">
        <v>1897.3737162</v>
      </c>
      <c r="F1197">
        <v>439</v>
      </c>
      <c r="G1197">
        <v>146.161242912376</v>
      </c>
      <c r="H1197">
        <v>-5.6299121038925399</v>
      </c>
      <c r="I1197">
        <v>42.815394575681601</v>
      </c>
      <c r="J1197">
        <v>-3.3077947602598798</v>
      </c>
      <c r="K1197">
        <v>433.74273265332903</v>
      </c>
      <c r="L1197">
        <v>361.365318412384</v>
      </c>
      <c r="M1197">
        <v>47.773862657501603</v>
      </c>
      <c r="N1197">
        <v>0.78766696586131602</v>
      </c>
      <c r="O1197">
        <v>13.906605922551201</v>
      </c>
      <c r="P1197">
        <v>184.87994808565799</v>
      </c>
      <c r="Q1197">
        <v>0.25202416572604402</v>
      </c>
    </row>
    <row r="1198" spans="1:17" hidden="1" x14ac:dyDescent="0.3">
      <c r="A1198" t="s">
        <v>2557</v>
      </c>
      <c r="B1198" t="s">
        <v>2558</v>
      </c>
      <c r="C1198" t="str">
        <f>IFERROR(VLOOKUP(Table1[[#This Row],[Ticker]],[1]!Table1[[Symbol]:[Industry]],2,FALSE),"-")</f>
        <v>-</v>
      </c>
      <c r="D1198" t="s">
        <v>261</v>
      </c>
      <c r="E1198">
        <v>1897.12</v>
      </c>
      <c r="F1198">
        <v>592.85</v>
      </c>
      <c r="G1198">
        <v>57.091002962403799</v>
      </c>
      <c r="H1198">
        <v>-12.0451537829081</v>
      </c>
      <c r="I1198">
        <v>17.2856307023896</v>
      </c>
      <c r="J1198">
        <v>-7.3080904073246504</v>
      </c>
      <c r="K1198">
        <v>585.64377225819203</v>
      </c>
      <c r="L1198">
        <v>500.50232524123902</v>
      </c>
      <c r="M1198">
        <v>54.986807874397499</v>
      </c>
      <c r="N1198">
        <v>0.65241780334314103</v>
      </c>
      <c r="O1198">
        <v>10.651935565488699</v>
      </c>
      <c r="P1198">
        <v>107.362714235746</v>
      </c>
      <c r="Q1198">
        <v>0.15593036711641101</v>
      </c>
    </row>
    <row r="1199" spans="1:17" hidden="1" x14ac:dyDescent="0.3">
      <c r="A1199" t="s">
        <v>2559</v>
      </c>
      <c r="B1199" t="s">
        <v>2560</v>
      </c>
      <c r="C1199" t="str">
        <f>IFERROR(VLOOKUP(Table1[[#This Row],[Ticker]],[1]!Table1[[Symbol]:[Industry]],2,FALSE),"-")</f>
        <v>-</v>
      </c>
      <c r="D1199" t="s">
        <v>54</v>
      </c>
      <c r="E1199">
        <v>1893.7771797099999</v>
      </c>
      <c r="F1199">
        <v>906.1</v>
      </c>
      <c r="G1199">
        <v>120.452555033278</v>
      </c>
      <c r="H1199">
        <v>-4.0370126703631399</v>
      </c>
      <c r="I1199">
        <v>70.388338235230506</v>
      </c>
      <c r="J1199">
        <v>-2.9124040902399999</v>
      </c>
      <c r="K1199">
        <v>806.11116931052402</v>
      </c>
      <c r="L1199">
        <v>626.90793034695105</v>
      </c>
      <c r="M1199">
        <v>64.346140261398702</v>
      </c>
      <c r="N1199">
        <v>0.87023023945274602</v>
      </c>
      <c r="O1199">
        <v>5.0767023507339104</v>
      </c>
      <c r="P1199">
        <v>190.78947368421001</v>
      </c>
      <c r="Q1199">
        <v>8.7454074308433993E-2</v>
      </c>
    </row>
    <row r="1200" spans="1:17" hidden="1" x14ac:dyDescent="0.3">
      <c r="A1200" t="s">
        <v>2561</v>
      </c>
      <c r="B1200" t="s">
        <v>2562</v>
      </c>
      <c r="C1200" t="str">
        <f>IFERROR(VLOOKUP(Table1[[#This Row],[Ticker]],[1]!Table1[[Symbol]:[Industry]],2,FALSE),"-")</f>
        <v>-</v>
      </c>
      <c r="D1200" t="s">
        <v>75</v>
      </c>
      <c r="E1200">
        <v>1892.93571159</v>
      </c>
      <c r="F1200">
        <v>33.69</v>
      </c>
      <c r="G1200">
        <v>-19.894811288452502</v>
      </c>
      <c r="H1200">
        <v>-9.8619638717533302</v>
      </c>
      <c r="I1200">
        <v>-14.0976978469534</v>
      </c>
      <c r="J1200">
        <v>-3.5167159684737599</v>
      </c>
      <c r="K1200">
        <v>36.621507651959</v>
      </c>
      <c r="L1200">
        <v>36.758684392817997</v>
      </c>
      <c r="M1200">
        <v>41.1882949889225</v>
      </c>
      <c r="N1200">
        <v>0.34420573080050398</v>
      </c>
      <c r="O1200">
        <v>44.256455921638398</v>
      </c>
      <c r="P1200">
        <v>16.9791666666666</v>
      </c>
    </row>
    <row r="1201" spans="1:17" hidden="1" x14ac:dyDescent="0.3">
      <c r="A1201" t="s">
        <v>2563</v>
      </c>
      <c r="B1201" t="s">
        <v>2564</v>
      </c>
      <c r="C1201" t="str">
        <f>IFERROR(VLOOKUP(Table1[[#This Row],[Ticker]],[1]!Table1[[Symbol]:[Industry]],2,FALSE),"-")</f>
        <v>-</v>
      </c>
      <c r="D1201" t="s">
        <v>21</v>
      </c>
      <c r="E1201">
        <v>1886.0564011500001</v>
      </c>
      <c r="F1201">
        <v>1483.55</v>
      </c>
      <c r="G1201">
        <v>94.541102530631306</v>
      </c>
      <c r="H1201">
        <v>-3.0354170339267301</v>
      </c>
      <c r="I1201">
        <v>93.976547060859801</v>
      </c>
      <c r="J1201">
        <v>-8.1204414027553593</v>
      </c>
      <c r="K1201">
        <v>1403.0681190641001</v>
      </c>
      <c r="L1201">
        <v>1104.7691686836499</v>
      </c>
      <c r="M1201">
        <v>47.882048116713499</v>
      </c>
      <c r="N1201">
        <v>0.73297202987410004</v>
      </c>
      <c r="O1201">
        <v>17.077280846617899</v>
      </c>
      <c r="P1201">
        <v>150.19816173370401</v>
      </c>
      <c r="Q1201">
        <v>0.17785705936061599</v>
      </c>
    </row>
    <row r="1202" spans="1:17" hidden="1" x14ac:dyDescent="0.3">
      <c r="A1202" t="s">
        <v>2565</v>
      </c>
      <c r="B1202" t="s">
        <v>2566</v>
      </c>
      <c r="C1202" t="str">
        <f>IFERROR(VLOOKUP(Table1[[#This Row],[Ticker]],[1]!Table1[[Symbol]:[Industry]],2,FALSE),"-")</f>
        <v>-</v>
      </c>
      <c r="D1202" t="s">
        <v>261</v>
      </c>
      <c r="E1202">
        <v>1884.978705645</v>
      </c>
      <c r="F1202">
        <v>616.35</v>
      </c>
      <c r="G1202">
        <v>-61.131887420688599</v>
      </c>
      <c r="H1202">
        <v>-11.500895314835301</v>
      </c>
      <c r="I1202">
        <v>-26.808158576789801</v>
      </c>
      <c r="J1202">
        <v>0.90715200923341799</v>
      </c>
      <c r="K1202">
        <v>650.222215310151</v>
      </c>
      <c r="L1202">
        <v>753.95314748153203</v>
      </c>
      <c r="M1202">
        <v>51.455933606437597</v>
      </c>
      <c r="N1202">
        <v>1.64907031221073</v>
      </c>
      <c r="O1202">
        <v>86.582299018414801</v>
      </c>
      <c r="P1202">
        <v>7.5372939021198704</v>
      </c>
    </row>
    <row r="1203" spans="1:17" hidden="1" x14ac:dyDescent="0.3">
      <c r="A1203" t="s">
        <v>2567</v>
      </c>
      <c r="B1203" t="s">
        <v>2568</v>
      </c>
      <c r="C1203" t="str">
        <f>IFERROR(VLOOKUP(Table1[[#This Row],[Ticker]],[1]!Table1[[Symbol]:[Industry]],2,FALSE),"-")</f>
        <v>-</v>
      </c>
      <c r="D1203" t="s">
        <v>190</v>
      </c>
      <c r="E1203">
        <v>1880.9438033700001</v>
      </c>
      <c r="F1203">
        <v>458.1</v>
      </c>
      <c r="G1203">
        <v>-29.5211183872403</v>
      </c>
      <c r="H1203">
        <v>-2.78483915809753</v>
      </c>
      <c r="I1203">
        <v>-12.440586189841699</v>
      </c>
      <c r="J1203">
        <v>4.35057696816434</v>
      </c>
      <c r="K1203">
        <v>443.84539529400303</v>
      </c>
      <c r="L1203">
        <v>484.43871768587599</v>
      </c>
      <c r="M1203">
        <v>69.611765895611995</v>
      </c>
      <c r="N1203">
        <v>1.9198316949193699</v>
      </c>
      <c r="O1203">
        <v>39.925780397293103</v>
      </c>
      <c r="P1203">
        <v>13.3910891089108</v>
      </c>
    </row>
    <row r="1204" spans="1:17" hidden="1" x14ac:dyDescent="0.3">
      <c r="A1204" t="s">
        <v>2569</v>
      </c>
      <c r="B1204" t="s">
        <v>2570</v>
      </c>
      <c r="C1204" t="str">
        <f>IFERROR(VLOOKUP(Table1[[#This Row],[Ticker]],[1]!Table1[[Symbol]:[Industry]],2,FALSE),"-")</f>
        <v>-</v>
      </c>
      <c r="D1204" t="s">
        <v>206</v>
      </c>
      <c r="E1204">
        <v>1876.5052679999999</v>
      </c>
      <c r="F1204">
        <v>437.1</v>
      </c>
      <c r="G1204">
        <v>-42.620714971264597</v>
      </c>
      <c r="H1204">
        <v>-1.55630523122711</v>
      </c>
      <c r="I1204">
        <v>-2.4979711853072799</v>
      </c>
      <c r="J1204">
        <v>-5.5801587838920899</v>
      </c>
      <c r="K1204">
        <v>424.48994413563702</v>
      </c>
      <c r="L1204">
        <v>421.71922396164302</v>
      </c>
      <c r="M1204">
        <v>53.061580386776797</v>
      </c>
      <c r="N1204">
        <v>0.71678984924488098</v>
      </c>
      <c r="O1204">
        <v>19.881034088309299</v>
      </c>
      <c r="P1204">
        <v>22.368421052631501</v>
      </c>
      <c r="Q1204">
        <v>-9.376600434935E-3</v>
      </c>
    </row>
    <row r="1205" spans="1:17" hidden="1" x14ac:dyDescent="0.3">
      <c r="A1205" t="s">
        <v>2571</v>
      </c>
      <c r="B1205" t="s">
        <v>2572</v>
      </c>
      <c r="C1205" t="str">
        <f>IFERROR(VLOOKUP(Table1[[#This Row],[Ticker]],[1]!Table1[[Symbol]:[Industry]],2,FALSE),"-")</f>
        <v>-</v>
      </c>
      <c r="D1205" t="s">
        <v>282</v>
      </c>
      <c r="E1205">
        <v>1873.9730953999999</v>
      </c>
      <c r="F1205">
        <v>56.2</v>
      </c>
      <c r="G1205">
        <v>26.2526859223778</v>
      </c>
      <c r="H1205">
        <v>-14.774756552084</v>
      </c>
      <c r="I1205">
        <v>-15.535062452019901</v>
      </c>
      <c r="J1205">
        <v>-6.5466432620448201</v>
      </c>
      <c r="K1205">
        <v>60.295673893119897</v>
      </c>
      <c r="L1205">
        <v>59.724441168809001</v>
      </c>
      <c r="M1205">
        <v>34.256613372830401</v>
      </c>
      <c r="N1205">
        <v>0.82696153045798304</v>
      </c>
      <c r="O1205">
        <v>70.640569395017707</v>
      </c>
      <c r="P1205">
        <v>54.395604395604401</v>
      </c>
      <c r="Q1205">
        <v>-2.44214929846E-3</v>
      </c>
    </row>
    <row r="1206" spans="1:17" hidden="1" x14ac:dyDescent="0.3">
      <c r="A1206" t="s">
        <v>2573</v>
      </c>
      <c r="B1206" t="s">
        <v>2574</v>
      </c>
      <c r="C1206" t="str">
        <f>IFERROR(VLOOKUP(Table1[[#This Row],[Ticker]],[1]!Table1[[Symbol]:[Industry]],2,FALSE),"-")</f>
        <v>-</v>
      </c>
      <c r="D1206" t="s">
        <v>338</v>
      </c>
      <c r="E1206">
        <v>1871.8101941899999</v>
      </c>
      <c r="F1206">
        <v>1046.9000000000001</v>
      </c>
      <c r="G1206">
        <v>-41.629381217202301</v>
      </c>
      <c r="H1206">
        <v>19.317754313753799</v>
      </c>
      <c r="I1206">
        <v>16.6905435992573</v>
      </c>
      <c r="J1206">
        <v>5.81160271508032</v>
      </c>
      <c r="K1206">
        <v>926.11757801381498</v>
      </c>
      <c r="L1206">
        <v>926.46189062265796</v>
      </c>
      <c r="M1206">
        <v>55.698986437571001</v>
      </c>
      <c r="N1206">
        <v>1.63464337953967</v>
      </c>
      <c r="O1206">
        <v>22.934377686502899</v>
      </c>
      <c r="P1206">
        <v>55.1192769299155</v>
      </c>
      <c r="Q1206">
        <v>2.500191068238E-3</v>
      </c>
    </row>
    <row r="1207" spans="1:17" x14ac:dyDescent="0.3">
      <c r="A1207" t="s">
        <v>2575</v>
      </c>
      <c r="B1207" t="s">
        <v>2576</v>
      </c>
      <c r="C1207" t="str">
        <f>IFERROR(VLOOKUP(Table1[[#This Row],[Ticker]],[1]!Table1[[Symbol]:[Industry]],2,FALSE),"-")</f>
        <v>-</v>
      </c>
      <c r="D1207" t="s">
        <v>467</v>
      </c>
      <c r="E1207">
        <v>1857.8568360439999</v>
      </c>
      <c r="F1207">
        <v>110.92</v>
      </c>
      <c r="G1207">
        <v>-58.039816307946801</v>
      </c>
      <c r="H1207">
        <v>-4.8939345436695598</v>
      </c>
      <c r="I1207">
        <v>-6.7896514142126296</v>
      </c>
      <c r="J1207">
        <v>-4.1428511050583596</v>
      </c>
      <c r="K1207">
        <v>107.05193617290401</v>
      </c>
      <c r="L1207">
        <v>115.13892593773301</v>
      </c>
      <c r="M1207">
        <v>70.7752507259857</v>
      </c>
      <c r="N1207">
        <v>0.69844712713532098</v>
      </c>
      <c r="O1207">
        <v>59.574468085106297</v>
      </c>
      <c r="P1207">
        <v>38.736710444027501</v>
      </c>
      <c r="Q1207">
        <v>-6.7116615121406001E-2</v>
      </c>
    </row>
    <row r="1208" spans="1:17" hidden="1" x14ac:dyDescent="0.3">
      <c r="A1208" t="s">
        <v>2577</v>
      </c>
      <c r="B1208" t="s">
        <v>2578</v>
      </c>
      <c r="C1208" t="str">
        <f>IFERROR(VLOOKUP(Table1[[#This Row],[Ticker]],[1]!Table1[[Symbol]:[Industry]],2,FALSE),"-")</f>
        <v>-</v>
      </c>
      <c r="D1208" t="s">
        <v>261</v>
      </c>
      <c r="E1208">
        <v>1857.68657687</v>
      </c>
      <c r="F1208">
        <v>1366.1</v>
      </c>
      <c r="G1208">
        <v>-0.415065797615429</v>
      </c>
      <c r="H1208">
        <v>-2.7880661095964498</v>
      </c>
      <c r="I1208">
        <v>-16.654850393999801</v>
      </c>
      <c r="J1208">
        <v>-2.30264842720822E-2</v>
      </c>
      <c r="K1208">
        <v>1349.2748864855901</v>
      </c>
      <c r="L1208">
        <v>1351.6262049101799</v>
      </c>
      <c r="M1208">
        <v>65.303657103924195</v>
      </c>
      <c r="N1208">
        <v>0.74486264173827499</v>
      </c>
      <c r="O1208">
        <v>29.565917575580102</v>
      </c>
      <c r="P1208">
        <v>33.669275929549798</v>
      </c>
      <c r="Q1208">
        <v>7.4295139286305004E-2</v>
      </c>
    </row>
    <row r="1209" spans="1:17" hidden="1" x14ac:dyDescent="0.3">
      <c r="A1209" t="s">
        <v>2579</v>
      </c>
      <c r="B1209" t="s">
        <v>2580</v>
      </c>
      <c r="C1209" t="str">
        <f>IFERROR(VLOOKUP(Table1[[#This Row],[Ticker]],[1]!Table1[[Symbol]:[Industry]],2,FALSE),"-")</f>
        <v>-</v>
      </c>
      <c r="D1209" t="s">
        <v>2581</v>
      </c>
      <c r="E1209">
        <v>1857.1156576000001</v>
      </c>
      <c r="F1209">
        <v>669.2</v>
      </c>
      <c r="G1209">
        <v>-15.637248538304499</v>
      </c>
      <c r="H1209">
        <v>-4.7731098976595199</v>
      </c>
      <c r="I1209">
        <v>24.5410129415536</v>
      </c>
      <c r="J1209">
        <v>-6.0581788611517498</v>
      </c>
      <c r="K1209">
        <v>662.92881045778597</v>
      </c>
      <c r="L1209">
        <v>594.23224907198801</v>
      </c>
      <c r="M1209">
        <v>49.713430988523903</v>
      </c>
      <c r="N1209">
        <v>0.13164186540487899</v>
      </c>
      <c r="O1209">
        <v>26.1805140466228</v>
      </c>
      <c r="P1209">
        <v>42.3829787234042</v>
      </c>
      <c r="Q1209">
        <v>0.109121785493159</v>
      </c>
    </row>
    <row r="1210" spans="1:17" hidden="1" x14ac:dyDescent="0.3">
      <c r="A1210" t="s">
        <v>2582</v>
      </c>
      <c r="B1210" t="s">
        <v>2583</v>
      </c>
      <c r="C1210" t="str">
        <f>IFERROR(VLOOKUP(Table1[[#This Row],[Ticker]],[1]!Table1[[Symbol]:[Industry]],2,FALSE),"-")</f>
        <v>-</v>
      </c>
      <c r="D1210" t="s">
        <v>261</v>
      </c>
      <c r="E1210">
        <v>1856.32759283</v>
      </c>
      <c r="F1210">
        <v>515.29999999999995</v>
      </c>
      <c r="G1210">
        <v>12.4984355241633</v>
      </c>
      <c r="H1210">
        <v>32.192949826910102</v>
      </c>
      <c r="I1210">
        <v>44.613228406634803</v>
      </c>
      <c r="J1210">
        <v>5.0176794762734698</v>
      </c>
      <c r="K1210">
        <v>455.88190771585403</v>
      </c>
      <c r="L1210">
        <v>392.84297848695297</v>
      </c>
      <c r="M1210">
        <v>55.039767042843202</v>
      </c>
      <c r="N1210">
        <v>0.63370058775037597</v>
      </c>
      <c r="O1210">
        <v>13.5261013002134</v>
      </c>
      <c r="P1210">
        <v>69.311647773944401</v>
      </c>
      <c r="Q1210">
        <v>9.1939900976464997E-2</v>
      </c>
    </row>
    <row r="1211" spans="1:17" hidden="1" x14ac:dyDescent="0.3">
      <c r="A1211" t="s">
        <v>2584</v>
      </c>
      <c r="B1211" t="s">
        <v>2585</v>
      </c>
      <c r="C1211" t="str">
        <f>IFERROR(VLOOKUP(Table1[[#This Row],[Ticker]],[1]!Table1[[Symbol]:[Industry]],2,FALSE),"-")</f>
        <v>-</v>
      </c>
      <c r="D1211" t="s">
        <v>417</v>
      </c>
      <c r="E1211">
        <v>1849.0183500000001</v>
      </c>
      <c r="F1211">
        <v>3099</v>
      </c>
      <c r="G1211">
        <v>159.08451263313799</v>
      </c>
      <c r="H1211">
        <v>-22.201739735893199</v>
      </c>
      <c r="I1211">
        <v>100.870062492546</v>
      </c>
      <c r="J1211">
        <v>-8.1811417915641602</v>
      </c>
      <c r="K1211">
        <v>3273.8266867918601</v>
      </c>
      <c r="L1211">
        <v>2455.23617696768</v>
      </c>
      <c r="M1211">
        <v>21.0033611763393</v>
      </c>
      <c r="N1211">
        <v>0.88356795578906799</v>
      </c>
      <c r="O1211">
        <v>31.824782187802501</v>
      </c>
      <c r="P1211">
        <v>256.20689655172401</v>
      </c>
      <c r="Q1211">
        <v>0.117836471969522</v>
      </c>
    </row>
    <row r="1212" spans="1:17" hidden="1" x14ac:dyDescent="0.3">
      <c r="A1212" t="s">
        <v>2586</v>
      </c>
      <c r="B1212" t="s">
        <v>2587</v>
      </c>
      <c r="C1212" t="str">
        <f>IFERROR(VLOOKUP(Table1[[#This Row],[Ticker]],[1]!Table1[[Symbol]:[Industry]],2,FALSE),"-")</f>
        <v>-</v>
      </c>
      <c r="D1212" t="s">
        <v>57</v>
      </c>
      <c r="E1212">
        <v>1842.4099988799901</v>
      </c>
      <c r="F1212">
        <v>18.920000000000002</v>
      </c>
      <c r="G1212">
        <v>-13.385085038187199</v>
      </c>
      <c r="H1212">
        <v>-9.0517212394049391</v>
      </c>
      <c r="I1212">
        <v>1.1619002126446201</v>
      </c>
      <c r="J1212">
        <v>0.540191265017122</v>
      </c>
      <c r="K1212">
        <v>19.331671668274701</v>
      </c>
      <c r="L1212">
        <v>18.5285908741226</v>
      </c>
      <c r="M1212">
        <v>49.369674083807702</v>
      </c>
      <c r="N1212">
        <v>0.45019133751500401</v>
      </c>
      <c r="O1212">
        <v>48.2558139534883</v>
      </c>
      <c r="P1212">
        <v>35.142857142857103</v>
      </c>
      <c r="Q1212">
        <v>2.7483809248318999E-2</v>
      </c>
    </row>
    <row r="1213" spans="1:17" x14ac:dyDescent="0.3">
      <c r="A1213" t="s">
        <v>2588</v>
      </c>
      <c r="B1213" t="s">
        <v>2589</v>
      </c>
      <c r="C1213" t="str">
        <f>IFERROR(VLOOKUP(Table1[[#This Row],[Ticker]],[1]!Table1[[Symbol]:[Industry]],2,FALSE),"-")</f>
        <v>-</v>
      </c>
      <c r="D1213" t="s">
        <v>121</v>
      </c>
      <c r="E1213">
        <v>1836.0375387199999</v>
      </c>
      <c r="F1213">
        <v>7.48</v>
      </c>
      <c r="G1213">
        <v>-65.279084428988298</v>
      </c>
      <c r="H1213">
        <v>-19.460181179880799</v>
      </c>
      <c r="I1213">
        <v>-70.343944093199596</v>
      </c>
      <c r="J1213">
        <v>-2.0294018827344802</v>
      </c>
      <c r="K1213">
        <v>9.9673043832262795</v>
      </c>
      <c r="L1213">
        <v>13.9839753513027</v>
      </c>
      <c r="M1213">
        <v>9.1756697177179092</v>
      </c>
      <c r="N1213">
        <v>6.3057802839617802E-2</v>
      </c>
      <c r="O1213">
        <v>262.96791443850202</v>
      </c>
      <c r="P1213">
        <v>11.4754098360655</v>
      </c>
      <c r="Q1213">
        <v>5.5959945376339998E-3</v>
      </c>
    </row>
    <row r="1214" spans="1:17" hidden="1" x14ac:dyDescent="0.3">
      <c r="A1214" t="s">
        <v>2590</v>
      </c>
      <c r="B1214" t="s">
        <v>2591</v>
      </c>
      <c r="C1214" t="str">
        <f>IFERROR(VLOOKUP(Table1[[#This Row],[Ticker]],[1]!Table1[[Symbol]:[Industry]],2,FALSE),"-")</f>
        <v>-</v>
      </c>
      <c r="D1214" t="s">
        <v>1960</v>
      </c>
      <c r="E1214">
        <v>1816.97031528</v>
      </c>
      <c r="F1214">
        <v>626.95000000000005</v>
      </c>
      <c r="G1214">
        <v>-12.618197545666099</v>
      </c>
      <c r="H1214">
        <v>-5.0516417152773103</v>
      </c>
      <c r="I1214">
        <v>0.70412395264859895</v>
      </c>
      <c r="J1214">
        <v>-9.34198924387624</v>
      </c>
      <c r="K1214">
        <v>649.58755400319103</v>
      </c>
      <c r="L1214">
        <v>645.52341184770398</v>
      </c>
      <c r="M1214">
        <v>28.1980556093609</v>
      </c>
      <c r="N1214">
        <v>0.45166508945217698</v>
      </c>
      <c r="O1214">
        <v>45.944652683626998</v>
      </c>
      <c r="P1214">
        <v>20.567307692307701</v>
      </c>
      <c r="Q1214">
        <v>0.14127241028662099</v>
      </c>
    </row>
    <row r="1215" spans="1:17" hidden="1" x14ac:dyDescent="0.3">
      <c r="A1215" t="s">
        <v>2592</v>
      </c>
      <c r="B1215" t="s">
        <v>2593</v>
      </c>
      <c r="C1215" t="str">
        <f>IFERROR(VLOOKUP(Table1[[#This Row],[Ticker]],[1]!Table1[[Symbol]:[Industry]],2,FALSE),"-")</f>
        <v>-</v>
      </c>
      <c r="D1215" t="s">
        <v>338</v>
      </c>
      <c r="E1215">
        <v>1814.334312</v>
      </c>
      <c r="F1215">
        <v>1353.9</v>
      </c>
      <c r="G1215">
        <v>371.325561325656</v>
      </c>
      <c r="H1215">
        <v>-16.735263648899199</v>
      </c>
      <c r="I1215">
        <v>174.273474865536</v>
      </c>
      <c r="J1215">
        <v>-3.5072879261292602</v>
      </c>
      <c r="K1215">
        <v>1314.73521829029</v>
      </c>
      <c r="L1215">
        <v>915.03322282452802</v>
      </c>
      <c r="M1215">
        <v>42.369076410587802</v>
      </c>
      <c r="N1215">
        <v>0.76021233807313504</v>
      </c>
      <c r="O1215">
        <v>19.646945860107799</v>
      </c>
      <c r="P1215">
        <v>445.70737605804101</v>
      </c>
      <c r="Q1215">
        <v>0.218130407959541</v>
      </c>
    </row>
    <row r="1216" spans="1:17" hidden="1" x14ac:dyDescent="0.3">
      <c r="A1216" t="s">
        <v>2594</v>
      </c>
      <c r="B1216" t="s">
        <v>2595</v>
      </c>
      <c r="C1216" t="str">
        <f>IFERROR(VLOOKUP(Table1[[#This Row],[Ticker]],[1]!Table1[[Symbol]:[Industry]],2,FALSE),"-")</f>
        <v>-</v>
      </c>
      <c r="D1216" t="s">
        <v>400</v>
      </c>
      <c r="E1216">
        <v>1814.0795464799901</v>
      </c>
      <c r="F1216">
        <v>3401.4</v>
      </c>
      <c r="G1216">
        <v>229.640852776663</v>
      </c>
      <c r="H1216">
        <v>-18.459221857714699</v>
      </c>
      <c r="I1216">
        <v>131.863037836963</v>
      </c>
      <c r="J1216">
        <v>-6.5646762388375102</v>
      </c>
      <c r="K1216">
        <v>3526.2110473696698</v>
      </c>
      <c r="L1216">
        <v>2475.78262584713</v>
      </c>
      <c r="M1216">
        <v>34.6060440928118</v>
      </c>
      <c r="N1216">
        <v>0.37837941355952698</v>
      </c>
      <c r="O1216">
        <v>41.563767860292799</v>
      </c>
      <c r="P1216">
        <v>279.45113788487203</v>
      </c>
      <c r="Q1216">
        <v>0.22840233554203501</v>
      </c>
    </row>
    <row r="1217" spans="1:17" hidden="1" x14ac:dyDescent="0.3">
      <c r="A1217" t="s">
        <v>2596</v>
      </c>
      <c r="B1217" t="s">
        <v>2597</v>
      </c>
      <c r="C1217" t="str">
        <f>IFERROR(VLOOKUP(Table1[[#This Row],[Ticker]],[1]!Table1[[Symbol]:[Industry]],2,FALSE),"-")</f>
        <v>-</v>
      </c>
      <c r="D1217" t="s">
        <v>127</v>
      </c>
      <c r="E1217">
        <v>1812.99216</v>
      </c>
      <c r="F1217">
        <v>47.04</v>
      </c>
      <c r="G1217">
        <v>262.42002165972798</v>
      </c>
      <c r="H1217">
        <v>22.956294792659101</v>
      </c>
      <c r="I1217">
        <v>58.6313158247589</v>
      </c>
      <c r="J1217">
        <v>-2.0740248189236898</v>
      </c>
      <c r="K1217">
        <v>36.950140927953598</v>
      </c>
      <c r="L1217">
        <v>28.618010893217001</v>
      </c>
      <c r="M1217">
        <v>72.063338648421706</v>
      </c>
      <c r="N1217">
        <v>1.6204048944468199</v>
      </c>
      <c r="O1217">
        <v>4.0391156462584901</v>
      </c>
      <c r="P1217">
        <v>302.05128205128199</v>
      </c>
      <c r="Q1217">
        <v>0.12317249685581701</v>
      </c>
    </row>
    <row r="1218" spans="1:17" hidden="1" x14ac:dyDescent="0.3">
      <c r="A1218" t="s">
        <v>2598</v>
      </c>
      <c r="B1218" t="s">
        <v>2599</v>
      </c>
      <c r="C1218" t="str">
        <f>IFERROR(VLOOKUP(Table1[[#This Row],[Ticker]],[1]!Table1[[Symbol]:[Industry]],2,FALSE),"-")</f>
        <v>-</v>
      </c>
      <c r="D1218" t="s">
        <v>742</v>
      </c>
      <c r="E1218">
        <v>1805.9727150000001</v>
      </c>
      <c r="F1218">
        <v>293.85000000000002</v>
      </c>
      <c r="G1218">
        <v>240.513623665485</v>
      </c>
      <c r="H1218">
        <v>-24.877587492891401</v>
      </c>
      <c r="I1218">
        <v>12.104342945464399</v>
      </c>
      <c r="J1218">
        <v>-15.036394889727401</v>
      </c>
      <c r="K1218">
        <v>321.98499209766499</v>
      </c>
      <c r="L1218">
        <v>267.31598640660098</v>
      </c>
      <c r="M1218">
        <v>37.463556134584998</v>
      </c>
      <c r="N1218">
        <v>0.43111767791579803</v>
      </c>
      <c r="O1218">
        <v>51.437808405649101</v>
      </c>
      <c r="P1218">
        <v>281.97062264396197</v>
      </c>
      <c r="Q1218">
        <v>0.10587007372568</v>
      </c>
    </row>
    <row r="1219" spans="1:17" hidden="1" x14ac:dyDescent="0.3">
      <c r="A1219" t="s">
        <v>2600</v>
      </c>
      <c r="B1219" t="s">
        <v>2601</v>
      </c>
      <c r="C1219" t="str">
        <f>IFERROR(VLOOKUP(Table1[[#This Row],[Ticker]],[1]!Table1[[Symbol]:[Industry]],2,FALSE),"-")</f>
        <v>-</v>
      </c>
      <c r="D1219" t="s">
        <v>467</v>
      </c>
      <c r="E1219">
        <v>1804.5149334079999</v>
      </c>
      <c r="F1219">
        <v>71.64</v>
      </c>
      <c r="G1219">
        <v>-18.964733989148701</v>
      </c>
      <c r="H1219">
        <v>7.80887225549092</v>
      </c>
      <c r="I1219">
        <v>26.053343322926999</v>
      </c>
      <c r="J1219">
        <v>5.4044605511279498</v>
      </c>
      <c r="K1219">
        <v>58.3593390612997</v>
      </c>
      <c r="L1219">
        <v>59.381396331484297</v>
      </c>
      <c r="M1219">
        <v>44.997099028838399</v>
      </c>
      <c r="N1219">
        <v>1.4815060589690701</v>
      </c>
      <c r="O1219">
        <v>18.023219602898301</v>
      </c>
      <c r="P1219">
        <v>89.820771973367798</v>
      </c>
    </row>
    <row r="1220" spans="1:17" hidden="1" x14ac:dyDescent="0.3">
      <c r="A1220" t="s">
        <v>2602</v>
      </c>
      <c r="B1220" t="s">
        <v>2603</v>
      </c>
      <c r="C1220" t="str">
        <f>IFERROR(VLOOKUP(Table1[[#This Row],[Ticker]],[1]!Table1[[Symbol]:[Industry]],2,FALSE),"-")</f>
        <v>-</v>
      </c>
      <c r="D1220" t="s">
        <v>2474</v>
      </c>
      <c r="E1220">
        <v>1803.070823</v>
      </c>
      <c r="F1220">
        <v>1139.75</v>
      </c>
      <c r="G1220">
        <v>-25.495325729968101</v>
      </c>
      <c r="H1220">
        <v>2.8588162745580501</v>
      </c>
      <c r="I1220">
        <v>-10.819638812846</v>
      </c>
      <c r="J1220">
        <v>-1.5967284855927399</v>
      </c>
      <c r="K1220">
        <v>1138.2162609296599</v>
      </c>
      <c r="L1220">
        <v>1139.8328044187499</v>
      </c>
      <c r="M1220">
        <v>51.055247455968299</v>
      </c>
      <c r="N1220">
        <v>0.86834293928946904</v>
      </c>
      <c r="O1220">
        <v>27.304233384514099</v>
      </c>
      <c r="P1220">
        <v>21.794186792049501</v>
      </c>
      <c r="Q1220">
        <v>0.10135882818815101</v>
      </c>
    </row>
    <row r="1221" spans="1:17" hidden="1" x14ac:dyDescent="0.3">
      <c r="A1221" t="s">
        <v>2604</v>
      </c>
      <c r="B1221" t="s">
        <v>2605</v>
      </c>
      <c r="C1221" t="str">
        <f>IFERROR(VLOOKUP(Table1[[#This Row],[Ticker]],[1]!Table1[[Symbol]:[Industry]],2,FALSE),"-")</f>
        <v>-</v>
      </c>
      <c r="D1221" t="s">
        <v>261</v>
      </c>
      <c r="E1221">
        <v>1798.8786439349999</v>
      </c>
      <c r="F1221">
        <v>324.55</v>
      </c>
      <c r="G1221">
        <v>139.90251306644899</v>
      </c>
      <c r="H1221">
        <v>-21.862865594854199</v>
      </c>
      <c r="I1221">
        <v>54.474854831247697</v>
      </c>
      <c r="J1221">
        <v>-5.6765340523105401</v>
      </c>
      <c r="K1221">
        <v>328.59807396825801</v>
      </c>
      <c r="L1221">
        <v>252.68335327974</v>
      </c>
      <c r="M1221">
        <v>47.082429446030801</v>
      </c>
      <c r="N1221">
        <v>0.44711382510209002</v>
      </c>
      <c r="O1221">
        <v>35.1717763056539</v>
      </c>
      <c r="P1221">
        <v>192.783040144339</v>
      </c>
      <c r="Q1221">
        <v>0.14827360948403401</v>
      </c>
    </row>
    <row r="1222" spans="1:17" hidden="1" x14ac:dyDescent="0.3">
      <c r="A1222" t="s">
        <v>2606</v>
      </c>
      <c r="B1222" t="s">
        <v>2607</v>
      </c>
      <c r="C1222" t="str">
        <f>IFERROR(VLOOKUP(Table1[[#This Row],[Ticker]],[1]!Table1[[Symbol]:[Industry]],2,FALSE),"-")</f>
        <v>-</v>
      </c>
      <c r="D1222" t="s">
        <v>282</v>
      </c>
      <c r="E1222">
        <v>1797.5522930750001</v>
      </c>
      <c r="F1222">
        <v>1201.75</v>
      </c>
      <c r="G1222">
        <v>5.2429605436048803</v>
      </c>
      <c r="H1222">
        <v>-11.3448058362716</v>
      </c>
      <c r="I1222">
        <v>36.620665865596301</v>
      </c>
      <c r="J1222">
        <v>-5.9202171395686101</v>
      </c>
      <c r="K1222">
        <v>1195.5445562754301</v>
      </c>
      <c r="L1222">
        <v>1038.31949616871</v>
      </c>
      <c r="M1222">
        <v>40.694693259336397</v>
      </c>
      <c r="N1222">
        <v>0.36101494528828998</v>
      </c>
      <c r="O1222">
        <v>11.5955897649261</v>
      </c>
      <c r="P1222">
        <v>54.804843488342101</v>
      </c>
      <c r="Q1222">
        <v>0.13653691503954299</v>
      </c>
    </row>
    <row r="1223" spans="1:17" hidden="1" x14ac:dyDescent="0.3">
      <c r="A1223" t="s">
        <v>2608</v>
      </c>
      <c r="B1223" t="s">
        <v>2609</v>
      </c>
      <c r="C1223" t="str">
        <f>IFERROR(VLOOKUP(Table1[[#This Row],[Ticker]],[1]!Table1[[Symbol]:[Industry]],2,FALSE),"-")</f>
        <v>-</v>
      </c>
      <c r="D1223" t="s">
        <v>282</v>
      </c>
      <c r="E1223">
        <v>1794.4773</v>
      </c>
      <c r="F1223">
        <v>326.14999999999998</v>
      </c>
      <c r="G1223">
        <v>135.41731547928899</v>
      </c>
      <c r="H1223">
        <v>-6.0065876425015396</v>
      </c>
      <c r="I1223">
        <v>99.232939597462305</v>
      </c>
      <c r="J1223">
        <v>-4.2226534164768097</v>
      </c>
      <c r="K1223">
        <v>306.00533974441299</v>
      </c>
      <c r="L1223">
        <v>234.55222211315399</v>
      </c>
      <c r="M1223">
        <v>56.4869859336766</v>
      </c>
      <c r="N1223">
        <v>0.196451507662874</v>
      </c>
      <c r="O1223">
        <v>10.363329756247101</v>
      </c>
      <c r="P1223">
        <v>197.04007285974399</v>
      </c>
    </row>
    <row r="1224" spans="1:17" hidden="1" x14ac:dyDescent="0.3">
      <c r="A1224" t="s">
        <v>2610</v>
      </c>
      <c r="B1224" t="s">
        <v>2611</v>
      </c>
      <c r="C1224" t="str">
        <f>IFERROR(VLOOKUP(Table1[[#This Row],[Ticker]],[1]!Table1[[Symbol]:[Industry]],2,FALSE),"-")</f>
        <v>-</v>
      </c>
      <c r="D1224" t="s">
        <v>211</v>
      </c>
      <c r="E1224">
        <v>1793.56001391</v>
      </c>
      <c r="F1224">
        <v>1014.3</v>
      </c>
      <c r="G1224">
        <v>141.53239674607701</v>
      </c>
      <c r="H1224">
        <v>4.3052809185929997</v>
      </c>
      <c r="I1224">
        <v>43.426272967324799</v>
      </c>
      <c r="J1224">
        <v>-4.0752909840729199</v>
      </c>
      <c r="K1224">
        <v>973.01682526248896</v>
      </c>
      <c r="L1224">
        <v>763.33405393539499</v>
      </c>
      <c r="M1224">
        <v>42.852919559121702</v>
      </c>
      <c r="N1224">
        <v>0.41305395909411302</v>
      </c>
      <c r="O1224">
        <v>12.683624174307401</v>
      </c>
      <c r="P1224">
        <v>180.96952908587201</v>
      </c>
      <c r="Q1224">
        <v>0.177751990166026</v>
      </c>
    </row>
    <row r="1225" spans="1:17" hidden="1" x14ac:dyDescent="0.3">
      <c r="A1225" t="s">
        <v>2612</v>
      </c>
      <c r="B1225" t="s">
        <v>2613</v>
      </c>
      <c r="C1225" t="str">
        <f>IFERROR(VLOOKUP(Table1[[#This Row],[Ticker]],[1]!Table1[[Symbol]:[Industry]],2,FALSE),"-")</f>
        <v>-</v>
      </c>
      <c r="D1225" t="s">
        <v>21</v>
      </c>
      <c r="E1225">
        <v>1792.9175232</v>
      </c>
      <c r="F1225">
        <v>1522.75</v>
      </c>
      <c r="G1225">
        <v>187.92034529646699</v>
      </c>
      <c r="H1225">
        <v>-3.6107916163725098</v>
      </c>
      <c r="I1225">
        <v>43.964635112378303</v>
      </c>
      <c r="J1225">
        <v>-1.2060287087636901</v>
      </c>
      <c r="K1225">
        <v>1436.6727787893701</v>
      </c>
      <c r="L1225">
        <v>1092.4573365451699</v>
      </c>
      <c r="M1225">
        <v>59.787870260631699</v>
      </c>
      <c r="N1225">
        <v>0.57061531961442802</v>
      </c>
      <c r="O1225">
        <v>10.192086685273299</v>
      </c>
      <c r="P1225">
        <v>265.47461898475899</v>
      </c>
      <c r="Q1225">
        <v>0.144335351710668</v>
      </c>
    </row>
    <row r="1226" spans="1:17" hidden="1" x14ac:dyDescent="0.3">
      <c r="A1226" t="s">
        <v>2614</v>
      </c>
      <c r="B1226" t="s">
        <v>2615</v>
      </c>
      <c r="C1226" t="str">
        <f>IFERROR(VLOOKUP(Table1[[#This Row],[Ticker]],[1]!Table1[[Symbol]:[Industry]],2,FALSE),"-")</f>
        <v>-</v>
      </c>
      <c r="D1226" t="s">
        <v>118</v>
      </c>
      <c r="E1226">
        <v>1789.28016708</v>
      </c>
      <c r="F1226">
        <v>60.62</v>
      </c>
      <c r="G1226">
        <v>-2.8150924134353099</v>
      </c>
      <c r="H1226">
        <v>-5.9708575252216001</v>
      </c>
      <c r="I1226">
        <v>-1.53528552844356</v>
      </c>
      <c r="J1226">
        <v>1.8594870061544</v>
      </c>
      <c r="K1226">
        <v>57.927437986720903</v>
      </c>
      <c r="L1226">
        <v>57.942787005574601</v>
      </c>
      <c r="M1226">
        <v>70.485605466093702</v>
      </c>
      <c r="N1226">
        <v>0.94720282361876296</v>
      </c>
      <c r="O1226">
        <v>42.362256680963299</v>
      </c>
      <c r="P1226">
        <v>34.3081865514567</v>
      </c>
      <c r="Q1226">
        <v>8.7249608324915004E-2</v>
      </c>
    </row>
    <row r="1227" spans="1:17" hidden="1" x14ac:dyDescent="0.3">
      <c r="A1227" t="s">
        <v>2616</v>
      </c>
      <c r="B1227" t="s">
        <v>2617</v>
      </c>
      <c r="C1227" t="str">
        <f>IFERROR(VLOOKUP(Table1[[#This Row],[Ticker]],[1]!Table1[[Symbol]:[Industry]],2,FALSE),"-")</f>
        <v>-</v>
      </c>
      <c r="D1227" t="s">
        <v>383</v>
      </c>
      <c r="E1227">
        <v>1784.9075450400001</v>
      </c>
      <c r="F1227">
        <v>87.65</v>
      </c>
      <c r="G1227">
        <v>-6.0245916916051003</v>
      </c>
      <c r="H1227">
        <v>-0.57417404733621502</v>
      </c>
      <c r="I1227">
        <v>10.5746342123132</v>
      </c>
      <c r="J1227">
        <v>-3.6244539660678101</v>
      </c>
      <c r="K1227">
        <v>86.869108952422494</v>
      </c>
      <c r="L1227">
        <v>81.242396203384999</v>
      </c>
      <c r="M1227">
        <v>39.760521255189403</v>
      </c>
      <c r="N1227">
        <v>0.91004113476548198</v>
      </c>
      <c r="O1227">
        <v>22.6468910439247</v>
      </c>
      <c r="P1227">
        <v>37.814465408804999</v>
      </c>
      <c r="Q1227">
        <v>4.9910960663121E-2</v>
      </c>
    </row>
    <row r="1228" spans="1:17" hidden="1" x14ac:dyDescent="0.3">
      <c r="A1228" t="s">
        <v>2618</v>
      </c>
      <c r="B1228" t="s">
        <v>2619</v>
      </c>
      <c r="C1228" t="str">
        <f>IFERROR(VLOOKUP(Table1[[#This Row],[Ticker]],[1]!Table1[[Symbol]:[Industry]],2,FALSE),"-")</f>
        <v>-</v>
      </c>
      <c r="D1228" t="s">
        <v>135</v>
      </c>
      <c r="E1228">
        <v>1783.7678432499999</v>
      </c>
      <c r="F1228">
        <v>105.25</v>
      </c>
      <c r="G1228">
        <v>13.1745373166346</v>
      </c>
      <c r="H1228">
        <v>-17.996641483892201</v>
      </c>
      <c r="I1228">
        <v>23.418705102312799</v>
      </c>
      <c r="J1228">
        <v>-7.8003667159175301</v>
      </c>
      <c r="K1228">
        <v>105.020081770735</v>
      </c>
      <c r="L1228">
        <v>94.178381800958604</v>
      </c>
      <c r="M1228">
        <v>41.023187117982502</v>
      </c>
      <c r="N1228">
        <v>1.1569843418235599</v>
      </c>
      <c r="O1228">
        <v>18.052256532066501</v>
      </c>
      <c r="P1228">
        <v>50.3356663333809</v>
      </c>
      <c r="Q1228">
        <v>4.9742752754679001E-2</v>
      </c>
    </row>
    <row r="1229" spans="1:17" hidden="1" x14ac:dyDescent="0.3">
      <c r="A1229" t="s">
        <v>2620</v>
      </c>
      <c r="B1229" t="s">
        <v>2621</v>
      </c>
      <c r="C1229" t="str">
        <f>IFERROR(VLOOKUP(Table1[[#This Row],[Ticker]],[1]!Table1[[Symbol]:[Industry]],2,FALSE),"-")</f>
        <v>-</v>
      </c>
      <c r="D1229" t="s">
        <v>51</v>
      </c>
      <c r="E1229">
        <v>1779.0709695200001</v>
      </c>
      <c r="F1229">
        <v>1697.8</v>
      </c>
      <c r="G1229">
        <v>-50.027831392714504</v>
      </c>
      <c r="H1229">
        <v>-13.542667361510601</v>
      </c>
      <c r="I1229">
        <v>-20.324231952919298</v>
      </c>
      <c r="J1229">
        <v>-6.25559235892496</v>
      </c>
      <c r="K1229">
        <v>1805.5771911936499</v>
      </c>
      <c r="L1229">
        <v>1994.3044129586201</v>
      </c>
      <c r="M1229">
        <v>53.041270543438898</v>
      </c>
      <c r="N1229">
        <v>0.96936068760477601</v>
      </c>
      <c r="O1229">
        <v>57.851337024384499</v>
      </c>
      <c r="P1229">
        <v>6.0528452745330696</v>
      </c>
      <c r="Q1229">
        <v>6.5358140361802999E-2</v>
      </c>
    </row>
    <row r="1230" spans="1:17" hidden="1" x14ac:dyDescent="0.3">
      <c r="A1230" t="s">
        <v>2622</v>
      </c>
      <c r="B1230" t="s">
        <v>2623</v>
      </c>
      <c r="C1230" t="str">
        <f>IFERROR(VLOOKUP(Table1[[#This Row],[Ticker]],[1]!Table1[[Symbol]:[Industry]],2,FALSE),"-")</f>
        <v>-</v>
      </c>
      <c r="D1230" t="s">
        <v>242</v>
      </c>
      <c r="E1230">
        <v>1777.4400592</v>
      </c>
      <c r="F1230">
        <v>1645.4</v>
      </c>
      <c r="G1230">
        <v>145.87410087524299</v>
      </c>
      <c r="H1230">
        <v>3.3310286464561898</v>
      </c>
      <c r="I1230">
        <v>58.049717383097203</v>
      </c>
      <c r="J1230">
        <v>5.3031007531324699</v>
      </c>
      <c r="K1230">
        <v>1470.20752972642</v>
      </c>
      <c r="L1230">
        <v>1180.8980185712401</v>
      </c>
      <c r="M1230">
        <v>53.110818254351898</v>
      </c>
      <c r="N1230">
        <v>1.0526169462296999</v>
      </c>
      <c r="O1230">
        <v>8.0223653822778704</v>
      </c>
      <c r="P1230">
        <v>185.907906168549</v>
      </c>
    </row>
    <row r="1231" spans="1:17" hidden="1" x14ac:dyDescent="0.3">
      <c r="A1231" t="s">
        <v>2624</v>
      </c>
      <c r="B1231" t="s">
        <v>2625</v>
      </c>
      <c r="C1231" t="str">
        <f>IFERROR(VLOOKUP(Table1[[#This Row],[Ticker]],[1]!Table1[[Symbol]:[Industry]],2,FALSE),"-")</f>
        <v>-</v>
      </c>
      <c r="D1231" t="s">
        <v>713</v>
      </c>
      <c r="E1231">
        <v>1775.488092304</v>
      </c>
      <c r="F1231">
        <v>199.84</v>
      </c>
      <c r="G1231">
        <v>1.1900037806414101</v>
      </c>
      <c r="H1231">
        <v>-4.6207444822652803</v>
      </c>
      <c r="I1231">
        <v>12.261443681300999</v>
      </c>
      <c r="J1231">
        <v>-3.17438329537389</v>
      </c>
      <c r="K1231">
        <v>193.193646777596</v>
      </c>
      <c r="M1231">
        <v>55.76261077038</v>
      </c>
      <c r="N1231">
        <v>0.81858823575985695</v>
      </c>
      <c r="O1231">
        <v>15.092073658927101</v>
      </c>
      <c r="P1231">
        <v>44.811594202898497</v>
      </c>
    </row>
    <row r="1232" spans="1:17" hidden="1" x14ac:dyDescent="0.3">
      <c r="A1232" t="s">
        <v>2626</v>
      </c>
      <c r="B1232" t="s">
        <v>2627</v>
      </c>
      <c r="C1232" t="str">
        <f>IFERROR(VLOOKUP(Table1[[#This Row],[Ticker]],[1]!Table1[[Symbol]:[Industry]],2,FALSE),"-")</f>
        <v>-</v>
      </c>
      <c r="D1232" t="s">
        <v>261</v>
      </c>
      <c r="E1232">
        <v>1774.6870030499999</v>
      </c>
      <c r="F1232">
        <v>565.04999999999995</v>
      </c>
      <c r="G1232">
        <v>31.759858960342701</v>
      </c>
      <c r="H1232">
        <v>-12.1277249766983</v>
      </c>
      <c r="I1232">
        <v>55.132216627231202</v>
      </c>
      <c r="J1232">
        <v>-4.6200754578640097</v>
      </c>
      <c r="K1232">
        <v>582.34505165758605</v>
      </c>
      <c r="L1232">
        <v>490.73154835429</v>
      </c>
      <c r="M1232">
        <v>41.144902214382803</v>
      </c>
      <c r="N1232">
        <v>0.26099091355968601</v>
      </c>
      <c r="O1232">
        <v>32.129900008848701</v>
      </c>
      <c r="P1232">
        <v>89.486921529175007</v>
      </c>
      <c r="Q1232">
        <v>0.10986096499188799</v>
      </c>
    </row>
    <row r="1233" spans="1:17" hidden="1" x14ac:dyDescent="0.3">
      <c r="A1233" t="s">
        <v>2628</v>
      </c>
      <c r="B1233" t="s">
        <v>2629</v>
      </c>
      <c r="C1233" t="str">
        <f>IFERROR(VLOOKUP(Table1[[#This Row],[Ticker]],[1]!Table1[[Symbol]:[Industry]],2,FALSE),"-")</f>
        <v>-</v>
      </c>
      <c r="D1233" t="s">
        <v>54</v>
      </c>
      <c r="E1233">
        <v>1771.5643421549901</v>
      </c>
      <c r="F1233">
        <v>667.65</v>
      </c>
      <c r="G1233">
        <v>41.558597154395599</v>
      </c>
      <c r="H1233">
        <v>-3.22443441300077</v>
      </c>
      <c r="I1233">
        <v>30.030369284378001</v>
      </c>
      <c r="J1233">
        <v>-3.32131652927244</v>
      </c>
      <c r="K1233">
        <v>636.05338322327304</v>
      </c>
      <c r="L1233">
        <v>537.15431224608301</v>
      </c>
      <c r="M1233">
        <v>46.737813902378299</v>
      </c>
      <c r="N1233">
        <v>0.38149888800415699</v>
      </c>
      <c r="O1233">
        <v>8.5973189545420503</v>
      </c>
      <c r="P1233">
        <v>79.475806451612897</v>
      </c>
      <c r="Q1233">
        <v>5.5538845287437001E-2</v>
      </c>
    </row>
    <row r="1234" spans="1:17" hidden="1" x14ac:dyDescent="0.3">
      <c r="A1234" t="s">
        <v>2630</v>
      </c>
      <c r="B1234" t="s">
        <v>2631</v>
      </c>
      <c r="C1234" t="str">
        <f>IFERROR(VLOOKUP(Table1[[#This Row],[Ticker]],[1]!Table1[[Symbol]:[Industry]],2,FALSE),"-")</f>
        <v>-</v>
      </c>
      <c r="D1234" t="s">
        <v>449</v>
      </c>
      <c r="E1234">
        <v>1767.7570000000001</v>
      </c>
      <c r="F1234">
        <v>1170.7</v>
      </c>
      <c r="G1234">
        <v>-4.8858011897667097</v>
      </c>
      <c r="H1234">
        <v>-8.4647360669420504</v>
      </c>
      <c r="I1234">
        <v>-15.9770662955937</v>
      </c>
      <c r="J1234">
        <v>-3.4606270790529901</v>
      </c>
      <c r="K1234">
        <v>1222.0670649843701</v>
      </c>
      <c r="L1234">
        <v>1231.1541737032801</v>
      </c>
      <c r="M1234">
        <v>44.964645072256602</v>
      </c>
      <c r="N1234">
        <v>0.36906251748615099</v>
      </c>
      <c r="O1234">
        <v>37.097463056291097</v>
      </c>
      <c r="P1234">
        <v>25.215252152521501</v>
      </c>
      <c r="Q1234">
        <v>5.4746544031386998E-2</v>
      </c>
    </row>
    <row r="1235" spans="1:17" hidden="1" x14ac:dyDescent="0.3">
      <c r="A1235" t="s">
        <v>2632</v>
      </c>
      <c r="B1235" t="s">
        <v>2633</v>
      </c>
      <c r="C1235" t="str">
        <f>IFERROR(VLOOKUP(Table1[[#This Row],[Ticker]],[1]!Table1[[Symbol]:[Industry]],2,FALSE),"-")</f>
        <v>-</v>
      </c>
      <c r="D1235" t="s">
        <v>127</v>
      </c>
      <c r="E1235">
        <v>1764.710646</v>
      </c>
      <c r="F1235">
        <v>636.20000000000005</v>
      </c>
      <c r="G1235">
        <v>90.091056959766505</v>
      </c>
      <c r="H1235">
        <v>23.723692409561099</v>
      </c>
      <c r="I1235">
        <v>6.2593067220855101</v>
      </c>
      <c r="J1235">
        <v>7.4267220427059604</v>
      </c>
      <c r="K1235">
        <v>547.94057622437094</v>
      </c>
      <c r="L1235">
        <v>496.07340121942599</v>
      </c>
      <c r="M1235">
        <v>68.194955927579798</v>
      </c>
      <c r="N1235">
        <v>2.8093378551219899</v>
      </c>
      <c r="O1235">
        <v>5.7843445457403204</v>
      </c>
      <c r="P1235">
        <v>144.73937295633701</v>
      </c>
      <c r="Q1235">
        <v>0.16338166716455099</v>
      </c>
    </row>
    <row r="1236" spans="1:17" hidden="1" x14ac:dyDescent="0.3">
      <c r="A1236" t="s">
        <v>2634</v>
      </c>
      <c r="B1236" t="s">
        <v>2635</v>
      </c>
      <c r="C1236" t="str">
        <f>IFERROR(VLOOKUP(Table1[[#This Row],[Ticker]],[1]!Table1[[Symbol]:[Industry]],2,FALSE),"-")</f>
        <v>-</v>
      </c>
      <c r="D1236" t="s">
        <v>765</v>
      </c>
      <c r="E1236">
        <v>1762.170730029</v>
      </c>
      <c r="F1236">
        <v>8.73</v>
      </c>
      <c r="G1236">
        <v>-71.606766599034998</v>
      </c>
      <c r="H1236">
        <v>10.4324852688496</v>
      </c>
      <c r="I1236">
        <v>-60.0157044611625</v>
      </c>
      <c r="J1236">
        <v>-2.0294018827344802</v>
      </c>
      <c r="K1236">
        <v>10.724243812616001</v>
      </c>
      <c r="L1236">
        <v>16.0134185233285</v>
      </c>
      <c r="M1236">
        <v>96.787885048035704</v>
      </c>
      <c r="N1236">
        <v>0.497405428315221</v>
      </c>
      <c r="O1236">
        <v>162.88659793814401</v>
      </c>
      <c r="P1236">
        <v>28.3823529411764</v>
      </c>
      <c r="Q1236">
        <v>-1.00077603158E-2</v>
      </c>
    </row>
    <row r="1237" spans="1:17" hidden="1" x14ac:dyDescent="0.3">
      <c r="A1237" t="s">
        <v>2636</v>
      </c>
      <c r="B1237" t="s">
        <v>2637</v>
      </c>
      <c r="C1237" t="str">
        <f>IFERROR(VLOOKUP(Table1[[#This Row],[Ticker]],[1]!Table1[[Symbol]:[Industry]],2,FALSE),"-")</f>
        <v>-</v>
      </c>
      <c r="D1237" t="s">
        <v>206</v>
      </c>
      <c r="E1237">
        <v>1755.87493088</v>
      </c>
      <c r="F1237">
        <v>776.2</v>
      </c>
      <c r="G1237">
        <v>36.8812240430494</v>
      </c>
      <c r="H1237">
        <v>-6.4290797012679297</v>
      </c>
      <c r="I1237">
        <v>11.468007461588</v>
      </c>
      <c r="J1237">
        <v>-7.21156841761678</v>
      </c>
      <c r="K1237">
        <v>782.35130061563495</v>
      </c>
      <c r="L1237">
        <v>696.04492025932802</v>
      </c>
      <c r="M1237">
        <v>38.296755027535802</v>
      </c>
      <c r="N1237">
        <v>0.53867598014268103</v>
      </c>
      <c r="O1237">
        <v>11.698015975263999</v>
      </c>
      <c r="P1237">
        <v>67.972300367885694</v>
      </c>
      <c r="Q1237">
        <v>7.9872422128063003E-2</v>
      </c>
    </row>
    <row r="1238" spans="1:17" hidden="1" x14ac:dyDescent="0.3">
      <c r="A1238" t="s">
        <v>2638</v>
      </c>
      <c r="B1238" t="s">
        <v>2639</v>
      </c>
      <c r="C1238" t="str">
        <f>IFERROR(VLOOKUP(Table1[[#This Row],[Ticker]],[1]!Table1[[Symbol]:[Industry]],2,FALSE),"-")</f>
        <v>-</v>
      </c>
      <c r="D1238" t="s">
        <v>467</v>
      </c>
      <c r="E1238">
        <v>1755.80329295</v>
      </c>
      <c r="F1238">
        <v>5696.75</v>
      </c>
      <c r="G1238">
        <v>-38.425465210982303</v>
      </c>
      <c r="H1238">
        <v>-3.6357836359071301</v>
      </c>
      <c r="I1238">
        <v>0.22179016101844501</v>
      </c>
      <c r="J1238">
        <v>-11.316710747565599</v>
      </c>
      <c r="K1238">
        <v>5824.5764572297703</v>
      </c>
      <c r="L1238">
        <v>5787.0230309142999</v>
      </c>
      <c r="M1238">
        <v>32.813596567796999</v>
      </c>
      <c r="N1238">
        <v>0.89146899976170202</v>
      </c>
      <c r="O1238">
        <v>17.610918506165799</v>
      </c>
      <c r="P1238">
        <v>27.615367383512499</v>
      </c>
      <c r="Q1238">
        <v>-8.2011878915920003E-2</v>
      </c>
    </row>
    <row r="1239" spans="1:17" hidden="1" x14ac:dyDescent="0.3">
      <c r="A1239" t="s">
        <v>2640</v>
      </c>
      <c r="B1239" t="s">
        <v>2641</v>
      </c>
      <c r="C1239" t="str">
        <f>IFERROR(VLOOKUP(Table1[[#This Row],[Ticker]],[1]!Table1[[Symbol]:[Industry]],2,FALSE),"-")</f>
        <v>-</v>
      </c>
      <c r="D1239" t="s">
        <v>613</v>
      </c>
      <c r="E1239">
        <v>1753.15130432</v>
      </c>
      <c r="F1239">
        <v>690.95</v>
      </c>
      <c r="G1239">
        <v>53023.6596910812</v>
      </c>
      <c r="H1239">
        <v>46.358686121299201</v>
      </c>
      <c r="I1239">
        <v>1480.45861366085</v>
      </c>
      <c r="J1239">
        <v>6.1980923260681298</v>
      </c>
      <c r="K1239">
        <v>466.33111745850601</v>
      </c>
      <c r="L1239">
        <v>225.47843660371501</v>
      </c>
      <c r="M1239">
        <v>99.9999596128241</v>
      </c>
      <c r="N1239">
        <v>3.9329905456957999</v>
      </c>
      <c r="O1239">
        <v>0</v>
      </c>
      <c r="P1239">
        <v>55176</v>
      </c>
      <c r="Q1239">
        <v>0.31528743270290299</v>
      </c>
    </row>
    <row r="1240" spans="1:17" hidden="1" x14ac:dyDescent="0.3">
      <c r="A1240" t="s">
        <v>2642</v>
      </c>
      <c r="B1240" t="s">
        <v>2643</v>
      </c>
      <c r="C1240" t="str">
        <f>IFERROR(VLOOKUP(Table1[[#This Row],[Ticker]],[1]!Table1[[Symbol]:[Industry]],2,FALSE),"-")</f>
        <v>-</v>
      </c>
      <c r="D1240" t="s">
        <v>54</v>
      </c>
      <c r="E1240">
        <v>1752.06515855</v>
      </c>
      <c r="F1240">
        <v>1822.45</v>
      </c>
      <c r="G1240">
        <v>55.904691081215702</v>
      </c>
      <c r="H1240">
        <v>24.7840101484644</v>
      </c>
      <c r="I1240">
        <v>53.0090626531588</v>
      </c>
      <c r="J1240">
        <v>-4.3843314601992702</v>
      </c>
      <c r="K1240">
        <v>1489.8167859059299</v>
      </c>
      <c r="L1240">
        <v>1293.9826051963601</v>
      </c>
      <c r="M1240">
        <v>63.656518303011197</v>
      </c>
      <c r="N1240">
        <v>1.5814319728528801</v>
      </c>
      <c r="O1240">
        <v>8.9193119152788807</v>
      </c>
      <c r="P1240">
        <v>104.230402868829</v>
      </c>
      <c r="Q1240">
        <v>0.13416661180695499</v>
      </c>
    </row>
    <row r="1241" spans="1:17" hidden="1" x14ac:dyDescent="0.3">
      <c r="A1241" t="s">
        <v>2644</v>
      </c>
      <c r="B1241" t="s">
        <v>2645</v>
      </c>
      <c r="C1241" t="str">
        <f>IFERROR(VLOOKUP(Table1[[#This Row],[Ticker]],[1]!Table1[[Symbol]:[Industry]],2,FALSE),"-")</f>
        <v>-</v>
      </c>
      <c r="D1241" t="s">
        <v>372</v>
      </c>
      <c r="E1241">
        <v>1737.0599500799999</v>
      </c>
      <c r="F1241">
        <v>199.68</v>
      </c>
      <c r="G1241">
        <v>28.992246507120001</v>
      </c>
      <c r="H1241">
        <v>-7.5529807394634503</v>
      </c>
      <c r="I1241">
        <v>5.1653891242155403</v>
      </c>
      <c r="J1241">
        <v>-0.27144009929500101</v>
      </c>
      <c r="K1241">
        <v>204.58879753475</v>
      </c>
      <c r="L1241">
        <v>189.80418307175799</v>
      </c>
      <c r="M1241">
        <v>53.1293500636882</v>
      </c>
      <c r="N1241">
        <v>1.0781079909976801</v>
      </c>
      <c r="O1241">
        <v>21.444310897435901</v>
      </c>
      <c r="P1241">
        <v>71.767741935483798</v>
      </c>
      <c r="Q1241">
        <v>7.6862156681877999E-2</v>
      </c>
    </row>
    <row r="1242" spans="1:17" hidden="1" x14ac:dyDescent="0.3">
      <c r="A1242" t="s">
        <v>2646</v>
      </c>
      <c r="B1242" t="s">
        <v>2647</v>
      </c>
      <c r="C1242" t="str">
        <f>IFERROR(VLOOKUP(Table1[[#This Row],[Ticker]],[1]!Table1[[Symbol]:[Industry]],2,FALSE),"-")</f>
        <v>-</v>
      </c>
      <c r="D1242" t="s">
        <v>46</v>
      </c>
      <c r="E1242">
        <v>1734.335296281</v>
      </c>
      <c r="F1242">
        <v>180.09</v>
      </c>
      <c r="G1242">
        <v>128.38387778559999</v>
      </c>
      <c r="H1242">
        <v>-13.8236426400296</v>
      </c>
      <c r="I1242">
        <v>30.082220570253099</v>
      </c>
      <c r="J1242">
        <v>-2.49386746751343</v>
      </c>
      <c r="K1242">
        <v>184.09102655022801</v>
      </c>
      <c r="L1242">
        <v>148.941791738532</v>
      </c>
      <c r="M1242">
        <v>40.827789659644701</v>
      </c>
      <c r="N1242">
        <v>0.37947567030409202</v>
      </c>
      <c r="O1242">
        <v>26.547837192514798</v>
      </c>
      <c r="P1242">
        <v>154.72418670438401</v>
      </c>
      <c r="Q1242">
        <v>0.162658374995928</v>
      </c>
    </row>
    <row r="1243" spans="1:17" hidden="1" x14ac:dyDescent="0.3">
      <c r="A1243" t="s">
        <v>2648</v>
      </c>
      <c r="B1243" t="s">
        <v>2649</v>
      </c>
      <c r="C1243" t="str">
        <f>IFERROR(VLOOKUP(Table1[[#This Row],[Ticker]],[1]!Table1[[Symbol]:[Industry]],2,FALSE),"-")</f>
        <v>-</v>
      </c>
      <c r="D1243" t="s">
        <v>282</v>
      </c>
      <c r="E1243">
        <v>1730.94</v>
      </c>
      <c r="F1243">
        <v>1442.45</v>
      </c>
      <c r="G1243">
        <v>-37.486668411207503</v>
      </c>
      <c r="H1243">
        <v>-3.1607714978908801</v>
      </c>
      <c r="I1243">
        <v>1.99395514251274</v>
      </c>
      <c r="J1243">
        <v>-3.8173012709057899</v>
      </c>
      <c r="K1243">
        <v>1440.9820618158501</v>
      </c>
      <c r="L1243">
        <v>1426.08915300372</v>
      </c>
      <c r="M1243">
        <v>39.658166547732201</v>
      </c>
      <c r="N1243">
        <v>1.20930267041449</v>
      </c>
      <c r="O1243">
        <v>21.182709972615999</v>
      </c>
      <c r="P1243">
        <v>22.132847889589701</v>
      </c>
      <c r="Q1243">
        <v>0.158028303350774</v>
      </c>
    </row>
    <row r="1244" spans="1:17" hidden="1" x14ac:dyDescent="0.3">
      <c r="A1244" t="s">
        <v>2650</v>
      </c>
      <c r="B1244" t="s">
        <v>2651</v>
      </c>
      <c r="C1244" t="str">
        <f>IFERROR(VLOOKUP(Table1[[#This Row],[Ticker]],[1]!Table1[[Symbol]:[Industry]],2,FALSE),"-")</f>
        <v>-</v>
      </c>
      <c r="D1244" t="s">
        <v>21</v>
      </c>
      <c r="E1244">
        <v>1730.76906708</v>
      </c>
      <c r="F1244">
        <v>1135.8</v>
      </c>
      <c r="G1244">
        <v>64.791369667669201</v>
      </c>
      <c r="H1244">
        <v>6.4684899146103998</v>
      </c>
      <c r="I1244">
        <v>43.5620637185555</v>
      </c>
      <c r="J1244">
        <v>-0.48355966525046901</v>
      </c>
      <c r="K1244">
        <v>1089.7827885439899</v>
      </c>
      <c r="L1244">
        <v>924.58995202460699</v>
      </c>
      <c r="M1244">
        <v>57.422711124540697</v>
      </c>
      <c r="N1244">
        <v>0.911462310940372</v>
      </c>
      <c r="O1244">
        <v>10.2218700475436</v>
      </c>
      <c r="P1244">
        <v>99.210734017363805</v>
      </c>
      <c r="Q1244">
        <v>9.1790633342325997E-2</v>
      </c>
    </row>
    <row r="1245" spans="1:17" hidden="1" x14ac:dyDescent="0.3">
      <c r="A1245" t="s">
        <v>2652</v>
      </c>
      <c r="B1245" t="s">
        <v>2653</v>
      </c>
      <c r="C1245" t="str">
        <f>IFERROR(VLOOKUP(Table1[[#This Row],[Ticker]],[1]!Table1[[Symbol]:[Industry]],2,FALSE),"-")</f>
        <v>-</v>
      </c>
      <c r="D1245" t="s">
        <v>135</v>
      </c>
      <c r="E1245">
        <v>1727.80072834</v>
      </c>
      <c r="F1245">
        <v>55.97</v>
      </c>
      <c r="G1245">
        <v>59.9159306818812</v>
      </c>
      <c r="H1245">
        <v>-7.8023258969959901</v>
      </c>
      <c r="I1245">
        <v>5.6166601395427698</v>
      </c>
      <c r="J1245">
        <v>-4.7880225723896599</v>
      </c>
      <c r="K1245">
        <v>60.265206824457103</v>
      </c>
      <c r="L1245">
        <v>55.757552429674597</v>
      </c>
      <c r="M1245">
        <v>37.389712078809197</v>
      </c>
      <c r="N1245">
        <v>0.43683723522594597</v>
      </c>
      <c r="O1245">
        <v>39.771306056816101</v>
      </c>
      <c r="P1245">
        <v>98.827708703374697</v>
      </c>
      <c r="Q1245">
        <v>0.13916254287857399</v>
      </c>
    </row>
    <row r="1246" spans="1:17" hidden="1" x14ac:dyDescent="0.3">
      <c r="A1246" t="s">
        <v>2654</v>
      </c>
      <c r="B1246" t="s">
        <v>2655</v>
      </c>
      <c r="C1246" t="str">
        <f>IFERROR(VLOOKUP(Table1[[#This Row],[Ticker]],[1]!Table1[[Symbol]:[Industry]],2,FALSE),"-")</f>
        <v>-</v>
      </c>
      <c r="D1246" t="s">
        <v>251</v>
      </c>
      <c r="E1246">
        <v>1727.6483519999999</v>
      </c>
      <c r="F1246">
        <v>955.6</v>
      </c>
      <c r="G1246">
        <v>92.007686054367795</v>
      </c>
      <c r="H1246">
        <v>9.9088885483207498</v>
      </c>
      <c r="I1246">
        <v>90.3028207742815</v>
      </c>
      <c r="J1246">
        <v>-0.94071361932503295</v>
      </c>
      <c r="K1246">
        <v>818.89911925196805</v>
      </c>
      <c r="L1246">
        <v>641.71243245326298</v>
      </c>
      <c r="M1246">
        <v>69.586558715926401</v>
      </c>
      <c r="N1246">
        <v>1.053893945707</v>
      </c>
      <c r="O1246">
        <v>3.7829635830891601</v>
      </c>
      <c r="P1246">
        <v>140.100502512562</v>
      </c>
      <c r="Q1246">
        <v>7.8382678943261994E-2</v>
      </c>
    </row>
    <row r="1247" spans="1:17" hidden="1" x14ac:dyDescent="0.3">
      <c r="A1247" t="s">
        <v>2656</v>
      </c>
      <c r="B1247" t="s">
        <v>2657</v>
      </c>
      <c r="C1247" t="str">
        <f>IFERROR(VLOOKUP(Table1[[#This Row],[Ticker]],[1]!Table1[[Symbol]:[Industry]],2,FALSE),"-")</f>
        <v>-</v>
      </c>
      <c r="D1247" t="s">
        <v>206</v>
      </c>
      <c r="E1247">
        <v>1727.5440000000001</v>
      </c>
      <c r="F1247">
        <v>1384.25</v>
      </c>
      <c r="G1247">
        <v>45.434835338831903</v>
      </c>
      <c r="H1247">
        <v>5.9218339382840703</v>
      </c>
      <c r="I1247">
        <v>30.957296935501301</v>
      </c>
      <c r="J1247">
        <v>-4.64264230085295</v>
      </c>
      <c r="K1247">
        <v>1277.55294463326</v>
      </c>
      <c r="L1247">
        <v>1097.47061979616</v>
      </c>
      <c r="M1247">
        <v>53.381689522845001</v>
      </c>
      <c r="N1247">
        <v>1.01358329678582</v>
      </c>
      <c r="O1247">
        <v>8.3619288423333895</v>
      </c>
      <c r="P1247">
        <v>84.825422257827597</v>
      </c>
      <c r="Q1247">
        <v>5.2524371360294003E-2</v>
      </c>
    </row>
    <row r="1248" spans="1:17" hidden="1" x14ac:dyDescent="0.3">
      <c r="A1248" t="s">
        <v>2658</v>
      </c>
      <c r="B1248" t="s">
        <v>2659</v>
      </c>
      <c r="C1248" t="str">
        <f>IFERROR(VLOOKUP(Table1[[#This Row],[Ticker]],[1]!Table1[[Symbol]:[Industry]],2,FALSE),"-")</f>
        <v>-</v>
      </c>
      <c r="D1248" t="s">
        <v>124</v>
      </c>
      <c r="E1248">
        <v>1727.1915463799901</v>
      </c>
      <c r="F1248">
        <v>775.8</v>
      </c>
      <c r="G1248">
        <v>4.2877429417983199</v>
      </c>
      <c r="H1248">
        <v>20.540359060221999</v>
      </c>
      <c r="I1248">
        <v>36.239772716080999</v>
      </c>
      <c r="J1248">
        <v>-8.3863700978934101</v>
      </c>
      <c r="K1248">
        <v>698.43960357479705</v>
      </c>
      <c r="L1248">
        <v>617.54005566195895</v>
      </c>
      <c r="M1248">
        <v>54.430420276417898</v>
      </c>
      <c r="N1248">
        <v>3.0520370732284401</v>
      </c>
      <c r="O1248">
        <v>9.1711781386955398</v>
      </c>
      <c r="P1248">
        <v>55.393089634451599</v>
      </c>
      <c r="Q1248">
        <v>-7.8695265726638E-2</v>
      </c>
    </row>
    <row r="1249" spans="1:17" hidden="1" x14ac:dyDescent="0.3">
      <c r="A1249" t="s">
        <v>2660</v>
      </c>
      <c r="B1249" t="s">
        <v>2661</v>
      </c>
      <c r="C1249" t="str">
        <f>IFERROR(VLOOKUP(Table1[[#This Row],[Ticker]],[1]!Table1[[Symbol]:[Industry]],2,FALSE),"-")</f>
        <v>-</v>
      </c>
      <c r="D1249" t="s">
        <v>65</v>
      </c>
      <c r="E1249">
        <v>1709.92990102</v>
      </c>
      <c r="F1249">
        <v>383.8</v>
      </c>
      <c r="G1249">
        <v>128.084616503821</v>
      </c>
      <c r="H1249">
        <v>1.84429589473935</v>
      </c>
      <c r="I1249">
        <v>37.9752914929554</v>
      </c>
      <c r="J1249">
        <v>-8.0378815920015896</v>
      </c>
      <c r="K1249">
        <v>360.20865099799602</v>
      </c>
      <c r="L1249">
        <v>294.31216075731999</v>
      </c>
      <c r="M1249">
        <v>40.679067595651603</v>
      </c>
      <c r="N1249">
        <v>0.85466801344503496</v>
      </c>
      <c r="O1249">
        <v>15.7243355914538</v>
      </c>
      <c r="P1249">
        <v>170.186554030271</v>
      </c>
      <c r="Q1249">
        <v>9.4754191403013999E-2</v>
      </c>
    </row>
    <row r="1250" spans="1:17" hidden="1" x14ac:dyDescent="0.3">
      <c r="A1250" t="s">
        <v>2662</v>
      </c>
      <c r="B1250" t="s">
        <v>2663</v>
      </c>
      <c r="C1250" t="str">
        <f>IFERROR(VLOOKUP(Table1[[#This Row],[Ticker]],[1]!Table1[[Symbol]:[Industry]],2,FALSE),"-")</f>
        <v>-</v>
      </c>
      <c r="D1250" t="s">
        <v>467</v>
      </c>
      <c r="E1250">
        <v>1708.9285892799901</v>
      </c>
      <c r="F1250">
        <v>507.8</v>
      </c>
      <c r="G1250">
        <v>9.6532636575414106</v>
      </c>
      <c r="H1250">
        <v>-6.96678213041774</v>
      </c>
      <c r="I1250">
        <v>45.988673058725098</v>
      </c>
      <c r="J1250">
        <v>-2.8269120947554902</v>
      </c>
      <c r="K1250">
        <v>482.90898338483902</v>
      </c>
      <c r="L1250">
        <v>414.18797068718197</v>
      </c>
      <c r="M1250">
        <v>43.666970405769398</v>
      </c>
      <c r="N1250">
        <v>0.58200272043746604</v>
      </c>
      <c r="O1250">
        <v>11.224891689641501</v>
      </c>
      <c r="P1250">
        <v>73.310580204778105</v>
      </c>
      <c r="Q1250">
        <v>-0.104162587961841</v>
      </c>
    </row>
    <row r="1251" spans="1:17" hidden="1" x14ac:dyDescent="0.3">
      <c r="A1251" t="s">
        <v>2664</v>
      </c>
      <c r="B1251" t="s">
        <v>2665</v>
      </c>
      <c r="C1251" t="str">
        <f>IFERROR(VLOOKUP(Table1[[#This Row],[Ticker]],[1]!Table1[[Symbol]:[Industry]],2,FALSE),"-")</f>
        <v>-</v>
      </c>
      <c r="D1251" t="s">
        <v>467</v>
      </c>
      <c r="E1251">
        <v>1703.9542821</v>
      </c>
      <c r="F1251">
        <v>486.5</v>
      </c>
      <c r="G1251">
        <v>59.098989728061497</v>
      </c>
      <c r="H1251">
        <v>-4.1896275071012603</v>
      </c>
      <c r="I1251">
        <v>31.267275560188601</v>
      </c>
      <c r="J1251">
        <v>10.3675801253908</v>
      </c>
      <c r="K1251">
        <v>424.31203367825998</v>
      </c>
      <c r="L1251">
        <v>369.43712343240497</v>
      </c>
      <c r="M1251">
        <v>67.089303070037602</v>
      </c>
      <c r="N1251">
        <v>1.55799837252658</v>
      </c>
      <c r="O1251">
        <v>14.8406988694758</v>
      </c>
      <c r="P1251">
        <v>90.0390625</v>
      </c>
      <c r="Q1251">
        <v>4.9673677661841997E-2</v>
      </c>
    </row>
    <row r="1252" spans="1:17" hidden="1" x14ac:dyDescent="0.3">
      <c r="A1252" t="s">
        <v>2666</v>
      </c>
      <c r="B1252" t="s">
        <v>2667</v>
      </c>
      <c r="C1252" t="str">
        <f>IFERROR(VLOOKUP(Table1[[#This Row],[Ticker]],[1]!Table1[[Symbol]:[Industry]],2,FALSE),"-")</f>
        <v>-</v>
      </c>
      <c r="D1252" t="s">
        <v>72</v>
      </c>
      <c r="E1252">
        <v>1701.4053232639999</v>
      </c>
      <c r="F1252">
        <v>96.92</v>
      </c>
      <c r="G1252">
        <v>101.064665271736</v>
      </c>
      <c r="H1252">
        <v>14.6246026444342</v>
      </c>
      <c r="I1252">
        <v>9.4351968593843907</v>
      </c>
      <c r="J1252">
        <v>24.6820811739262</v>
      </c>
      <c r="K1252">
        <v>75.082745700720594</v>
      </c>
      <c r="L1252">
        <v>72.785673658000206</v>
      </c>
      <c r="M1252">
        <v>88.3139490600568</v>
      </c>
      <c r="N1252">
        <v>2.4877280088565499</v>
      </c>
      <c r="O1252">
        <v>48.369789517127501</v>
      </c>
      <c r="P1252">
        <v>127.40497419051999</v>
      </c>
      <c r="Q1252">
        <v>0.35024949480038398</v>
      </c>
    </row>
    <row r="1253" spans="1:17" hidden="1" x14ac:dyDescent="0.3">
      <c r="A1253" t="s">
        <v>2668</v>
      </c>
      <c r="B1253" t="s">
        <v>2669</v>
      </c>
      <c r="C1253" t="str">
        <f>IFERROR(VLOOKUP(Table1[[#This Row],[Ticker]],[1]!Table1[[Symbol]:[Industry]],2,FALSE),"-")</f>
        <v>-</v>
      </c>
      <c r="D1253" t="s">
        <v>625</v>
      </c>
      <c r="E1253">
        <v>1701.0937799999999</v>
      </c>
      <c r="F1253">
        <v>147.30000000000001</v>
      </c>
      <c r="G1253">
        <v>56.221505544870702</v>
      </c>
      <c r="H1253">
        <v>17.9078194212752</v>
      </c>
      <c r="I1253">
        <v>80.660899537342203</v>
      </c>
      <c r="J1253">
        <v>1.12583443200195</v>
      </c>
      <c r="K1253">
        <v>129.72968025125601</v>
      </c>
      <c r="L1253">
        <v>100.12028708155</v>
      </c>
      <c r="M1253">
        <v>54.219977380712301</v>
      </c>
      <c r="N1253">
        <v>0.62013618042684304</v>
      </c>
      <c r="O1253">
        <v>8.3095723014256393</v>
      </c>
      <c r="P1253">
        <v>109.069618905684</v>
      </c>
    </row>
    <row r="1254" spans="1:17" hidden="1" x14ac:dyDescent="0.3">
      <c r="A1254" t="s">
        <v>2670</v>
      </c>
      <c r="B1254" t="s">
        <v>2671</v>
      </c>
      <c r="C1254" t="str">
        <f>IFERROR(VLOOKUP(Table1[[#This Row],[Ticker]],[1]!Table1[[Symbol]:[Industry]],2,FALSE),"-")</f>
        <v>-</v>
      </c>
      <c r="D1254" t="s">
        <v>2193</v>
      </c>
      <c r="E1254">
        <v>1695.3940870399999</v>
      </c>
      <c r="F1254">
        <v>328.6</v>
      </c>
      <c r="G1254">
        <v>23.397672398144401</v>
      </c>
      <c r="H1254">
        <v>2.1225788202092</v>
      </c>
      <c r="I1254">
        <v>34.469112298803999</v>
      </c>
      <c r="J1254">
        <v>-7.3192569551982496</v>
      </c>
      <c r="K1254">
        <v>336.07987085022802</v>
      </c>
      <c r="M1254">
        <v>43.998071557664197</v>
      </c>
      <c r="N1254">
        <v>3.0121758919479902</v>
      </c>
      <c r="O1254">
        <v>26.825928180158201</v>
      </c>
      <c r="P1254">
        <v>57.224880382775098</v>
      </c>
    </row>
    <row r="1255" spans="1:17" hidden="1" x14ac:dyDescent="0.3">
      <c r="A1255" t="s">
        <v>2672</v>
      </c>
      <c r="B1255" t="s">
        <v>2673</v>
      </c>
      <c r="C1255" t="str">
        <f>IFERROR(VLOOKUP(Table1[[#This Row],[Ticker]],[1]!Table1[[Symbol]:[Industry]],2,FALSE),"-")</f>
        <v>-</v>
      </c>
      <c r="D1255" t="s">
        <v>625</v>
      </c>
      <c r="E1255">
        <v>1692.3029750000001</v>
      </c>
      <c r="F1255">
        <v>68.62</v>
      </c>
      <c r="G1255">
        <v>22.995926119300599</v>
      </c>
      <c r="H1255">
        <v>7.2728652790565498</v>
      </c>
      <c r="I1255">
        <v>15.063514647592299</v>
      </c>
      <c r="J1255">
        <v>5.11120837206263</v>
      </c>
      <c r="K1255">
        <v>61.539592736390702</v>
      </c>
      <c r="L1255">
        <v>57.406220739480297</v>
      </c>
      <c r="M1255">
        <v>29.188193916460101</v>
      </c>
      <c r="N1255">
        <v>1.17913679080899</v>
      </c>
      <c r="O1255">
        <v>13.6694841154182</v>
      </c>
      <c r="P1255">
        <v>57.5660160734787</v>
      </c>
      <c r="Q1255">
        <v>7.1071011628524999E-2</v>
      </c>
    </row>
    <row r="1256" spans="1:17" hidden="1" x14ac:dyDescent="0.3">
      <c r="A1256" t="s">
        <v>2674</v>
      </c>
      <c r="B1256" t="s">
        <v>2675</v>
      </c>
      <c r="C1256" t="str">
        <f>IFERROR(VLOOKUP(Table1[[#This Row],[Ticker]],[1]!Table1[[Symbol]:[Industry]],2,FALSE),"-")</f>
        <v>-</v>
      </c>
      <c r="D1256" t="s">
        <v>261</v>
      </c>
      <c r="E1256">
        <v>1689.6176503500001</v>
      </c>
      <c r="F1256">
        <v>2929.1</v>
      </c>
      <c r="G1256">
        <v>211.65876793328101</v>
      </c>
      <c r="H1256">
        <v>-9.2388559475168801</v>
      </c>
      <c r="I1256">
        <v>94.454397369302399</v>
      </c>
      <c r="J1256">
        <v>-6.6949810018209401</v>
      </c>
      <c r="K1256">
        <v>2842.6316837119798</v>
      </c>
      <c r="L1256">
        <v>2152.7921980014398</v>
      </c>
      <c r="M1256">
        <v>44.182929432591997</v>
      </c>
      <c r="N1256">
        <v>0.63745641151960397</v>
      </c>
      <c r="O1256">
        <v>19.456488341128601</v>
      </c>
      <c r="P1256">
        <v>258.95833333333297</v>
      </c>
      <c r="Q1256">
        <v>0.168999428428287</v>
      </c>
    </row>
    <row r="1257" spans="1:17" hidden="1" x14ac:dyDescent="0.3">
      <c r="A1257" t="s">
        <v>2676</v>
      </c>
      <c r="B1257" t="s">
        <v>2677</v>
      </c>
      <c r="C1257" t="str">
        <f>IFERROR(VLOOKUP(Table1[[#This Row],[Ticker]],[1]!Table1[[Symbol]:[Industry]],2,FALSE),"-")</f>
        <v>-</v>
      </c>
      <c r="D1257" t="s">
        <v>135</v>
      </c>
      <c r="E1257">
        <v>1687.38290478</v>
      </c>
      <c r="F1257">
        <v>132.41999999999999</v>
      </c>
      <c r="G1257">
        <v>53.456025093435599</v>
      </c>
      <c r="H1257">
        <v>-5.17232743628837</v>
      </c>
      <c r="I1257">
        <v>35.637113887858199</v>
      </c>
      <c r="J1257">
        <v>-8.4057406301633808</v>
      </c>
      <c r="K1257">
        <v>131.78357088175099</v>
      </c>
      <c r="L1257">
        <v>115.16443437406301</v>
      </c>
      <c r="M1257">
        <v>46.040448497391502</v>
      </c>
      <c r="N1257">
        <v>0.60197026889795002</v>
      </c>
      <c r="O1257">
        <v>13.993354478175499</v>
      </c>
      <c r="P1257">
        <v>100.181405895691</v>
      </c>
      <c r="Q1257">
        <v>7.7988694736177006E-2</v>
      </c>
    </row>
    <row r="1258" spans="1:17" hidden="1" x14ac:dyDescent="0.3">
      <c r="A1258" t="s">
        <v>2678</v>
      </c>
      <c r="B1258" t="s">
        <v>2679</v>
      </c>
      <c r="C1258" t="str">
        <f>IFERROR(VLOOKUP(Table1[[#This Row],[Ticker]],[1]!Table1[[Symbol]:[Industry]],2,FALSE),"-")</f>
        <v>-</v>
      </c>
      <c r="D1258" t="s">
        <v>2680</v>
      </c>
      <c r="E1258">
        <v>1686.6486</v>
      </c>
      <c r="F1258">
        <v>682.5</v>
      </c>
      <c r="G1258">
        <v>2001.7220518829899</v>
      </c>
      <c r="H1258">
        <v>-9.9407640308702199</v>
      </c>
      <c r="I1258">
        <v>27.294131742808101</v>
      </c>
      <c r="J1258">
        <v>0.735575075790874</v>
      </c>
      <c r="K1258">
        <v>688.38359291188897</v>
      </c>
      <c r="L1258">
        <v>526.18348031199605</v>
      </c>
      <c r="M1258">
        <v>61.671642848179097</v>
      </c>
      <c r="N1258">
        <v>0.59761415055532696</v>
      </c>
      <c r="O1258">
        <v>39.487179487179397</v>
      </c>
      <c r="P1258">
        <v>2032.8125</v>
      </c>
    </row>
    <row r="1259" spans="1:17" hidden="1" x14ac:dyDescent="0.3">
      <c r="A1259" t="s">
        <v>2681</v>
      </c>
      <c r="B1259" t="s">
        <v>2682</v>
      </c>
      <c r="C1259" t="str">
        <f>IFERROR(VLOOKUP(Table1[[#This Row],[Ticker]],[1]!Table1[[Symbol]:[Industry]],2,FALSE),"-")</f>
        <v>-</v>
      </c>
      <c r="D1259" t="s">
        <v>211</v>
      </c>
      <c r="E1259">
        <v>1683.8847777000001</v>
      </c>
      <c r="F1259">
        <v>109.18</v>
      </c>
      <c r="G1259">
        <v>61.480093627233202</v>
      </c>
      <c r="H1259">
        <v>35.7115736231951</v>
      </c>
      <c r="I1259">
        <v>32.771808947977</v>
      </c>
      <c r="J1259">
        <v>19.496833947579798</v>
      </c>
      <c r="K1259">
        <v>78.644639399682404</v>
      </c>
      <c r="L1259">
        <v>71.945485625059504</v>
      </c>
      <c r="M1259">
        <v>93.064953432155093</v>
      </c>
      <c r="N1259">
        <v>1.20832793505809</v>
      </c>
      <c r="O1259">
        <v>18.794651034988</v>
      </c>
      <c r="P1259">
        <v>111.343399148277</v>
      </c>
    </row>
    <row r="1260" spans="1:17" hidden="1" x14ac:dyDescent="0.3">
      <c r="A1260" t="s">
        <v>2683</v>
      </c>
      <c r="B1260" t="s">
        <v>2684</v>
      </c>
      <c r="C1260" t="str">
        <f>IFERROR(VLOOKUP(Table1[[#This Row],[Ticker]],[1]!Table1[[Symbol]:[Industry]],2,FALSE),"-")</f>
        <v>-</v>
      </c>
      <c r="D1260" t="s">
        <v>464</v>
      </c>
      <c r="E1260">
        <v>1682.19967296</v>
      </c>
      <c r="F1260">
        <v>811.4</v>
      </c>
      <c r="G1260">
        <v>-19.415356688435701</v>
      </c>
      <c r="H1260">
        <v>6.9873616156369103</v>
      </c>
      <c r="I1260">
        <v>12.2997183570817</v>
      </c>
      <c r="J1260">
        <v>4.4172703534114204</v>
      </c>
      <c r="K1260">
        <v>699.57905468304602</v>
      </c>
      <c r="L1260">
        <v>681.93402541238595</v>
      </c>
      <c r="M1260">
        <v>79.018734622243002</v>
      </c>
      <c r="N1260">
        <v>1.2933806602857201</v>
      </c>
      <c r="O1260">
        <v>1.60216909046093</v>
      </c>
      <c r="P1260">
        <v>43.610619469026503</v>
      </c>
      <c r="Q1260">
        <v>8.32566594519E-2</v>
      </c>
    </row>
    <row r="1261" spans="1:17" hidden="1" x14ac:dyDescent="0.3">
      <c r="A1261" t="s">
        <v>2685</v>
      </c>
      <c r="B1261" t="s">
        <v>2686</v>
      </c>
      <c r="C1261" t="str">
        <f>IFERROR(VLOOKUP(Table1[[#This Row],[Ticker]],[1]!Table1[[Symbol]:[Industry]],2,FALSE),"-")</f>
        <v>-</v>
      </c>
      <c r="D1261" t="s">
        <v>543</v>
      </c>
      <c r="E1261">
        <v>1675.9329</v>
      </c>
      <c r="F1261">
        <v>160.07</v>
      </c>
      <c r="G1261">
        <v>76.279944245772697</v>
      </c>
      <c r="H1261">
        <v>-1.8908607933586401</v>
      </c>
      <c r="I1261">
        <v>27.5232808480662</v>
      </c>
      <c r="J1261">
        <v>-2.3605277105490501</v>
      </c>
      <c r="K1261">
        <v>150.81649265506201</v>
      </c>
      <c r="L1261">
        <v>137.22025026220399</v>
      </c>
      <c r="M1261">
        <v>75.812237818891504</v>
      </c>
      <c r="N1261">
        <v>1.30110478600393</v>
      </c>
      <c r="O1261">
        <v>14.324982820016199</v>
      </c>
      <c r="P1261">
        <v>110.06561679790001</v>
      </c>
      <c r="Q1261">
        <v>7.5151144516666005E-2</v>
      </c>
    </row>
    <row r="1262" spans="1:17" hidden="1" x14ac:dyDescent="0.3">
      <c r="A1262" t="s">
        <v>2687</v>
      </c>
      <c r="B1262" t="s">
        <v>2688</v>
      </c>
      <c r="C1262" t="str">
        <f>IFERROR(VLOOKUP(Table1[[#This Row],[Ticker]],[1]!Table1[[Symbol]:[Industry]],2,FALSE),"-")</f>
        <v>-</v>
      </c>
      <c r="D1262" t="s">
        <v>383</v>
      </c>
      <c r="E1262">
        <v>1675.2924187000001</v>
      </c>
      <c r="F1262">
        <v>103.99</v>
      </c>
      <c r="G1262">
        <v>7.1513470504069998</v>
      </c>
      <c r="H1262">
        <v>-11.2471566151518</v>
      </c>
      <c r="I1262">
        <v>16.1976290855416</v>
      </c>
      <c r="J1262">
        <v>-6.4709675346267703</v>
      </c>
      <c r="K1262">
        <v>108.621137688682</v>
      </c>
      <c r="L1262">
        <v>99.689195359147305</v>
      </c>
      <c r="M1262">
        <v>32.704986426800502</v>
      </c>
      <c r="N1262">
        <v>0.118137747363152</v>
      </c>
      <c r="O1262">
        <v>28.858544090777901</v>
      </c>
      <c r="P1262">
        <v>43.930795847750801</v>
      </c>
      <c r="Q1262">
        <v>0.113993354537965</v>
      </c>
    </row>
    <row r="1263" spans="1:17" hidden="1" x14ac:dyDescent="0.3">
      <c r="A1263" t="s">
        <v>2689</v>
      </c>
      <c r="B1263" t="s">
        <v>2690</v>
      </c>
      <c r="C1263" t="str">
        <f>IFERROR(VLOOKUP(Table1[[#This Row],[Ticker]],[1]!Table1[[Symbol]:[Industry]],2,FALSE),"-")</f>
        <v>-</v>
      </c>
      <c r="D1263" t="s">
        <v>201</v>
      </c>
      <c r="E1263">
        <v>1671.2354096700001</v>
      </c>
      <c r="F1263">
        <v>2744.85</v>
      </c>
      <c r="G1263">
        <v>63.051121426899797</v>
      </c>
      <c r="H1263">
        <v>-10.8695758541069</v>
      </c>
      <c r="I1263">
        <v>41.651437407670002</v>
      </c>
      <c r="J1263">
        <v>-5.08355375380797</v>
      </c>
      <c r="K1263">
        <v>2734.8524712429999</v>
      </c>
      <c r="L1263">
        <v>2172.2942328092699</v>
      </c>
      <c r="M1263">
        <v>25.6656945162608</v>
      </c>
      <c r="N1263">
        <v>0.30107201152416402</v>
      </c>
      <c r="O1263">
        <v>25.653496548080899</v>
      </c>
      <c r="P1263">
        <v>103.141651865008</v>
      </c>
      <c r="Q1263">
        <v>0.13558519354849399</v>
      </c>
    </row>
    <row r="1264" spans="1:17" hidden="1" x14ac:dyDescent="0.3">
      <c r="A1264" t="s">
        <v>2691</v>
      </c>
      <c r="B1264" t="s">
        <v>2692</v>
      </c>
      <c r="C1264" t="str">
        <f>IFERROR(VLOOKUP(Table1[[#This Row],[Ticker]],[1]!Table1[[Symbol]:[Industry]],2,FALSE),"-")</f>
        <v>-</v>
      </c>
      <c r="D1264" t="s">
        <v>54</v>
      </c>
      <c r="E1264">
        <v>1667.8458799749999</v>
      </c>
      <c r="F1264">
        <v>345.95</v>
      </c>
      <c r="G1264">
        <v>25.892914403547898</v>
      </c>
      <c r="H1264">
        <v>16.487482281293399</v>
      </c>
      <c r="I1264">
        <v>42.231700069059499</v>
      </c>
      <c r="J1264">
        <v>-4.0381995366934298</v>
      </c>
      <c r="K1264">
        <v>292.01451126437098</v>
      </c>
      <c r="L1264">
        <v>258.18540984162701</v>
      </c>
      <c r="M1264">
        <v>68.222270977535999</v>
      </c>
      <c r="N1264">
        <v>2.1049492367449298</v>
      </c>
      <c r="O1264">
        <v>6.8651539239774602</v>
      </c>
      <c r="P1264">
        <v>86.546238878403898</v>
      </c>
      <c r="Q1264">
        <v>4.4675301395192997E-2</v>
      </c>
    </row>
    <row r="1265" spans="1:17" hidden="1" x14ac:dyDescent="0.3">
      <c r="A1265" t="s">
        <v>2693</v>
      </c>
      <c r="B1265" t="s">
        <v>2694</v>
      </c>
      <c r="C1265" t="str">
        <f>IFERROR(VLOOKUP(Table1[[#This Row],[Ticker]],[1]!Table1[[Symbol]:[Industry]],2,FALSE),"-")</f>
        <v>-</v>
      </c>
      <c r="D1265" t="s">
        <v>132</v>
      </c>
      <c r="E1265">
        <v>1667.736613928</v>
      </c>
      <c r="F1265">
        <v>180.11</v>
      </c>
      <c r="G1265">
        <v>45.7667144925869</v>
      </c>
      <c r="H1265">
        <v>-13.0174339774162</v>
      </c>
      <c r="I1265">
        <v>-19.846352461833199</v>
      </c>
      <c r="J1265">
        <v>-5.0834559367885399</v>
      </c>
      <c r="K1265">
        <v>181.81799108516299</v>
      </c>
      <c r="L1265">
        <v>168.05610424109599</v>
      </c>
      <c r="M1265">
        <v>49.747835038743503</v>
      </c>
      <c r="N1265">
        <v>0.51538770028421699</v>
      </c>
      <c r="O1265">
        <v>48.5481094886458</v>
      </c>
      <c r="P1265">
        <v>98.249862410566905</v>
      </c>
      <c r="Q1265">
        <v>9.2699089334931997E-2</v>
      </c>
    </row>
    <row r="1266" spans="1:17" hidden="1" x14ac:dyDescent="0.3">
      <c r="A1266" t="s">
        <v>2695</v>
      </c>
      <c r="B1266" t="s">
        <v>2696</v>
      </c>
      <c r="C1266" t="str">
        <f>IFERROR(VLOOKUP(Table1[[#This Row],[Ticker]],[1]!Table1[[Symbol]:[Industry]],2,FALSE),"-")</f>
        <v>-</v>
      </c>
      <c r="D1266" t="s">
        <v>127</v>
      </c>
      <c r="E1266">
        <v>1666.7652363</v>
      </c>
      <c r="F1266">
        <v>74.05</v>
      </c>
      <c r="G1266">
        <v>73.255378412752094</v>
      </c>
      <c r="H1266">
        <v>-0.53030605360317495</v>
      </c>
      <c r="I1266">
        <v>32.152990428421198</v>
      </c>
      <c r="J1266">
        <v>1.6069617536291401</v>
      </c>
      <c r="K1266">
        <v>69.516793049613298</v>
      </c>
      <c r="L1266">
        <v>61.514599686490399</v>
      </c>
      <c r="M1266">
        <v>62.634290248658203</v>
      </c>
      <c r="N1266">
        <v>0.64396005946865997</v>
      </c>
      <c r="O1266">
        <v>16.137744767049298</v>
      </c>
      <c r="P1266">
        <v>105.409153952843</v>
      </c>
      <c r="Q1266">
        <v>5.8673070562768E-2</v>
      </c>
    </row>
    <row r="1267" spans="1:17" hidden="1" x14ac:dyDescent="0.3">
      <c r="A1267" t="s">
        <v>2697</v>
      </c>
      <c r="B1267" t="s">
        <v>2698</v>
      </c>
      <c r="C1267" t="str">
        <f>IFERROR(VLOOKUP(Table1[[#This Row],[Ticker]],[1]!Table1[[Symbol]:[Industry]],2,FALSE),"-")</f>
        <v>-</v>
      </c>
      <c r="D1267" t="s">
        <v>282</v>
      </c>
      <c r="E1267">
        <v>1665.9954684449999</v>
      </c>
      <c r="F1267">
        <v>425.15</v>
      </c>
      <c r="G1267">
        <v>103.719214890739</v>
      </c>
      <c r="H1267">
        <v>23.7390690712588</v>
      </c>
      <c r="I1267">
        <v>114.79065479139901</v>
      </c>
      <c r="J1267">
        <v>0.68087849109729504</v>
      </c>
      <c r="K1267">
        <v>344.92512748889101</v>
      </c>
      <c r="M1267">
        <v>59.394202692572499</v>
      </c>
      <c r="N1267">
        <v>0.99225280695181906</v>
      </c>
      <c r="O1267">
        <v>8.0795013524638399</v>
      </c>
      <c r="P1267">
        <v>148.11788736504201</v>
      </c>
    </row>
    <row r="1268" spans="1:17" hidden="1" x14ac:dyDescent="0.3">
      <c r="A1268" t="s">
        <v>2699</v>
      </c>
      <c r="B1268" t="s">
        <v>2700</v>
      </c>
      <c r="C1268" t="str">
        <f>IFERROR(VLOOKUP(Table1[[#This Row],[Ticker]],[1]!Table1[[Symbol]:[Industry]],2,FALSE),"-")</f>
        <v>-</v>
      </c>
      <c r="D1268" t="s">
        <v>261</v>
      </c>
      <c r="E1268">
        <v>1664.7069936</v>
      </c>
      <c r="F1268">
        <v>476</v>
      </c>
      <c r="G1268">
        <v>-25.009813974665001</v>
      </c>
      <c r="H1268">
        <v>10.405227131223601</v>
      </c>
      <c r="I1268">
        <v>41.310078350296401</v>
      </c>
      <c r="J1268">
        <v>6.9169443177996204</v>
      </c>
      <c r="K1268">
        <v>407.82843824815802</v>
      </c>
      <c r="L1268">
        <v>402.77736724464398</v>
      </c>
      <c r="M1268">
        <v>80.059636464474096</v>
      </c>
      <c r="N1268">
        <v>1.6525800002317199</v>
      </c>
      <c r="O1268">
        <v>1.6386554621848599</v>
      </c>
      <c r="P1268">
        <v>63.770858420781003</v>
      </c>
      <c r="Q1268">
        <v>6.5292159924172005E-2</v>
      </c>
    </row>
    <row r="1269" spans="1:17" hidden="1" x14ac:dyDescent="0.3">
      <c r="A1269" t="s">
        <v>2701</v>
      </c>
      <c r="B1269" t="s">
        <v>2702</v>
      </c>
      <c r="C1269" t="str">
        <f>IFERROR(VLOOKUP(Table1[[#This Row],[Ticker]],[1]!Table1[[Symbol]:[Industry]],2,FALSE),"-")</f>
        <v>-</v>
      </c>
      <c r="D1269" t="s">
        <v>206</v>
      </c>
      <c r="E1269">
        <v>1657.4959200000001</v>
      </c>
      <c r="F1269">
        <v>883.15</v>
      </c>
      <c r="G1269">
        <v>99.327252087987105</v>
      </c>
      <c r="H1269">
        <v>-14.0880563289222</v>
      </c>
      <c r="I1269">
        <v>79.988703389569295</v>
      </c>
      <c r="J1269">
        <v>-4.7836043686349301</v>
      </c>
      <c r="K1269">
        <v>947.20582719914398</v>
      </c>
      <c r="L1269">
        <v>804.30110986478098</v>
      </c>
      <c r="M1269">
        <v>36.580543073371203</v>
      </c>
      <c r="N1269">
        <v>0.87984565939339299</v>
      </c>
      <c r="O1269">
        <v>44.9866953518654</v>
      </c>
      <c r="P1269">
        <v>152.43675861083301</v>
      </c>
      <c r="Q1269">
        <v>0.107067594867696</v>
      </c>
    </row>
    <row r="1270" spans="1:17" hidden="1" x14ac:dyDescent="0.3">
      <c r="A1270" t="s">
        <v>2703</v>
      </c>
      <c r="B1270" t="s">
        <v>2704</v>
      </c>
      <c r="C1270" t="str">
        <f>IFERROR(VLOOKUP(Table1[[#This Row],[Ticker]],[1]!Table1[[Symbol]:[Industry]],2,FALSE),"-")</f>
        <v>-</v>
      </c>
      <c r="D1270" t="s">
        <v>412</v>
      </c>
      <c r="E1270">
        <v>1656.6921869099999</v>
      </c>
      <c r="F1270">
        <v>530.70000000000005</v>
      </c>
      <c r="G1270">
        <v>-7.4425829190082897</v>
      </c>
      <c r="H1270">
        <v>-0.14275597085712</v>
      </c>
      <c r="I1270">
        <v>-2.93952199727583</v>
      </c>
      <c r="J1270">
        <v>-5.77833684439309</v>
      </c>
      <c r="K1270">
        <v>508.01670946976702</v>
      </c>
      <c r="L1270">
        <v>505.71756606474798</v>
      </c>
      <c r="M1270">
        <v>63.921706118113597</v>
      </c>
      <c r="N1270">
        <v>0.62823173519637499</v>
      </c>
      <c r="O1270">
        <v>42.915017900885601</v>
      </c>
      <c r="P1270">
        <v>31.361386138613799</v>
      </c>
      <c r="Q1270">
        <v>-7.8335198753099996E-4</v>
      </c>
    </row>
    <row r="1271" spans="1:17" hidden="1" x14ac:dyDescent="0.3">
      <c r="A1271" t="s">
        <v>2705</v>
      </c>
      <c r="B1271" t="s">
        <v>2706</v>
      </c>
      <c r="C1271" t="str">
        <f>IFERROR(VLOOKUP(Table1[[#This Row],[Ticker]],[1]!Table1[[Symbol]:[Industry]],2,FALSE),"-")</f>
        <v>-</v>
      </c>
      <c r="D1271" t="s">
        <v>625</v>
      </c>
      <c r="E1271">
        <v>1653.2155637399901</v>
      </c>
      <c r="F1271">
        <v>756.6</v>
      </c>
      <c r="G1271">
        <v>48.616333467618801</v>
      </c>
      <c r="H1271">
        <v>-8.80639556267076</v>
      </c>
      <c r="I1271">
        <v>83.444197298356002</v>
      </c>
      <c r="J1271">
        <v>2.1252472039294301</v>
      </c>
      <c r="K1271">
        <v>688.94269229812005</v>
      </c>
      <c r="L1271">
        <v>565.02577433410499</v>
      </c>
      <c r="M1271">
        <v>62.5796449902017</v>
      </c>
      <c r="N1271">
        <v>0.38556223623034502</v>
      </c>
      <c r="O1271">
        <v>14.3140364789849</v>
      </c>
      <c r="P1271">
        <v>100.291197882197</v>
      </c>
      <c r="Q1271">
        <v>4.3066280193021E-2</v>
      </c>
    </row>
    <row r="1272" spans="1:17" hidden="1" x14ac:dyDescent="0.3">
      <c r="A1272" t="s">
        <v>2707</v>
      </c>
      <c r="B1272" t="s">
        <v>2708</v>
      </c>
      <c r="C1272" t="str">
        <f>IFERROR(VLOOKUP(Table1[[#This Row],[Ticker]],[1]!Table1[[Symbol]:[Industry]],2,FALSE),"-")</f>
        <v>-</v>
      </c>
      <c r="D1272" t="s">
        <v>2709</v>
      </c>
      <c r="E1272">
        <v>1651.2428283500001</v>
      </c>
      <c r="F1272">
        <v>1574.35</v>
      </c>
      <c r="G1272">
        <v>500.01735967083101</v>
      </c>
      <c r="H1272">
        <v>-2.26398603839742</v>
      </c>
      <c r="I1272">
        <v>126.25141939178501</v>
      </c>
      <c r="J1272">
        <v>0.35350950967058198</v>
      </c>
      <c r="K1272">
        <v>1465.4198654230499</v>
      </c>
      <c r="M1272">
        <v>50.1226265857063</v>
      </c>
      <c r="N1272">
        <v>0.32927666760484098</v>
      </c>
      <c r="O1272">
        <v>14.933147013053</v>
      </c>
      <c r="P1272">
        <v>557.623224728487</v>
      </c>
    </row>
    <row r="1273" spans="1:17" hidden="1" x14ac:dyDescent="0.3">
      <c r="A1273" t="s">
        <v>2710</v>
      </c>
      <c r="B1273" t="s">
        <v>2711</v>
      </c>
      <c r="C1273" t="str">
        <f>IFERROR(VLOOKUP(Table1[[#This Row],[Ticker]],[1]!Table1[[Symbol]:[Industry]],2,FALSE),"-")</f>
        <v>-</v>
      </c>
      <c r="D1273" t="s">
        <v>21</v>
      </c>
      <c r="E1273">
        <v>1645.378592175</v>
      </c>
      <c r="F1273">
        <v>294.75</v>
      </c>
      <c r="G1273">
        <v>88.884225582858704</v>
      </c>
      <c r="H1273">
        <v>39.9598552009193</v>
      </c>
      <c r="I1273">
        <v>114.197849549411</v>
      </c>
      <c r="J1273">
        <v>-1.33713222722106</v>
      </c>
      <c r="K1273">
        <v>237.51671006312401</v>
      </c>
      <c r="L1273">
        <v>180.87292062141199</v>
      </c>
      <c r="M1273">
        <v>59.580337786935303</v>
      </c>
      <c r="N1273">
        <v>2.3262338221747898</v>
      </c>
      <c r="O1273">
        <v>8.5326547921967499</v>
      </c>
      <c r="P1273">
        <v>166.74208144796299</v>
      </c>
      <c r="Q1273">
        <v>0.12798655362969599</v>
      </c>
    </row>
    <row r="1274" spans="1:17" hidden="1" x14ac:dyDescent="0.3">
      <c r="A1274" t="s">
        <v>2712</v>
      </c>
      <c r="B1274" t="s">
        <v>2713</v>
      </c>
      <c r="C1274" t="str">
        <f>IFERROR(VLOOKUP(Table1[[#This Row],[Ticker]],[1]!Table1[[Symbol]:[Industry]],2,FALSE),"-")</f>
        <v>-</v>
      </c>
      <c r="D1274" t="s">
        <v>467</v>
      </c>
      <c r="E1274">
        <v>1642.9123098499999</v>
      </c>
      <c r="F1274">
        <v>1261.75</v>
      </c>
      <c r="G1274">
        <v>-16.455701908115799</v>
      </c>
      <c r="H1274">
        <v>-15.9970447716517</v>
      </c>
      <c r="I1274">
        <v>-9.5282446728491106</v>
      </c>
      <c r="J1274">
        <v>-5.8051855909270103</v>
      </c>
      <c r="K1274">
        <v>1338.9962702678899</v>
      </c>
      <c r="L1274">
        <v>1316.58410366514</v>
      </c>
      <c r="M1274">
        <v>34.398790579385199</v>
      </c>
      <c r="N1274">
        <v>0.69768566282964894</v>
      </c>
      <c r="O1274">
        <v>23.0830196156132</v>
      </c>
      <c r="P1274">
        <v>23.7191743883904</v>
      </c>
      <c r="Q1274">
        <v>-5.4020911596358002E-2</v>
      </c>
    </row>
    <row r="1275" spans="1:17" hidden="1" x14ac:dyDescent="0.3">
      <c r="A1275" t="s">
        <v>2714</v>
      </c>
      <c r="B1275" t="s">
        <v>2715</v>
      </c>
      <c r="C1275" t="str">
        <f>IFERROR(VLOOKUP(Table1[[#This Row],[Ticker]],[1]!Table1[[Symbol]:[Industry]],2,FALSE),"-")</f>
        <v>-</v>
      </c>
      <c r="D1275" t="s">
        <v>127</v>
      </c>
      <c r="E1275">
        <v>1626.5876000000001</v>
      </c>
      <c r="F1275">
        <v>803.65</v>
      </c>
      <c r="G1275">
        <v>-10.4487522095766</v>
      </c>
      <c r="H1275">
        <v>10.5491274270472</v>
      </c>
      <c r="I1275">
        <v>18.8068733909511</v>
      </c>
      <c r="J1275">
        <v>-4.2986128162053499</v>
      </c>
      <c r="K1275">
        <v>681.10234215052901</v>
      </c>
      <c r="L1275">
        <v>647.46773315018697</v>
      </c>
      <c r="M1275">
        <v>79.597860467074895</v>
      </c>
      <c r="N1275">
        <v>2.8562609217270798</v>
      </c>
      <c r="O1275">
        <v>3.1170285572077399</v>
      </c>
      <c r="P1275">
        <v>39.643788010425702</v>
      </c>
      <c r="Q1275">
        <v>0.11510330530612101</v>
      </c>
    </row>
    <row r="1276" spans="1:17" hidden="1" x14ac:dyDescent="0.3">
      <c r="A1276" t="s">
        <v>2716</v>
      </c>
      <c r="B1276" t="s">
        <v>2717</v>
      </c>
      <c r="C1276" t="str">
        <f>IFERROR(VLOOKUP(Table1[[#This Row],[Ticker]],[1]!Table1[[Symbol]:[Industry]],2,FALSE),"-")</f>
        <v>-</v>
      </c>
      <c r="D1276" t="s">
        <v>118</v>
      </c>
      <c r="E1276">
        <v>1622.8850319180001</v>
      </c>
      <c r="F1276">
        <v>15.06</v>
      </c>
      <c r="G1276">
        <v>-19.248562129847802</v>
      </c>
      <c r="H1276">
        <v>-8.7832280957998705</v>
      </c>
      <c r="I1276">
        <v>-22.420533629715202</v>
      </c>
      <c r="J1276">
        <v>-2.4960685494011501</v>
      </c>
      <c r="K1276">
        <v>15.9573594308997</v>
      </c>
      <c r="L1276">
        <v>16.506049587120401</v>
      </c>
      <c r="M1276">
        <v>46.866249917687497</v>
      </c>
      <c r="N1276">
        <v>0.73371662482276001</v>
      </c>
      <c r="O1276">
        <v>75.000972457803499</v>
      </c>
      <c r="P1276">
        <v>26.189774966296699</v>
      </c>
      <c r="Q1276">
        <v>2.206243529426E-2</v>
      </c>
    </row>
    <row r="1277" spans="1:17" hidden="1" x14ac:dyDescent="0.3">
      <c r="A1277" t="s">
        <v>2718</v>
      </c>
      <c r="B1277" t="s">
        <v>2719</v>
      </c>
      <c r="C1277" t="str">
        <f>IFERROR(VLOOKUP(Table1[[#This Row],[Ticker]],[1]!Table1[[Symbol]:[Industry]],2,FALSE),"-")</f>
        <v>-</v>
      </c>
      <c r="D1277" t="s">
        <v>46</v>
      </c>
      <c r="E1277">
        <v>1622.77575</v>
      </c>
      <c r="F1277">
        <v>411.35</v>
      </c>
      <c r="G1277">
        <v>9.77815567420053</v>
      </c>
      <c r="H1277">
        <v>-2.5976076156121599</v>
      </c>
      <c r="I1277">
        <v>55.735080264768698</v>
      </c>
      <c r="J1277">
        <v>-9.96141321417924</v>
      </c>
      <c r="K1277">
        <v>418.72344820827198</v>
      </c>
      <c r="L1277">
        <v>360.49530777915902</v>
      </c>
      <c r="M1277">
        <v>39.157651169081298</v>
      </c>
      <c r="N1277">
        <v>0.37076494636818202</v>
      </c>
      <c r="O1277">
        <v>20.931080588306699</v>
      </c>
      <c r="P1277">
        <v>78.7312622202911</v>
      </c>
      <c r="Q1277">
        <v>7.0772812951155006E-2</v>
      </c>
    </row>
    <row r="1278" spans="1:17" hidden="1" x14ac:dyDescent="0.3">
      <c r="A1278" t="s">
        <v>2720</v>
      </c>
      <c r="B1278" t="s">
        <v>2721</v>
      </c>
      <c r="C1278" t="str">
        <f>IFERROR(VLOOKUP(Table1[[#This Row],[Ticker]],[1]!Table1[[Symbol]:[Industry]],2,FALSE),"-")</f>
        <v>-</v>
      </c>
      <c r="D1278" t="s">
        <v>72</v>
      </c>
      <c r="E1278">
        <v>1621.3196385000001</v>
      </c>
      <c r="F1278">
        <v>52749</v>
      </c>
      <c r="G1278">
        <v>175.08340943469599</v>
      </c>
      <c r="H1278">
        <v>-9.7785358607509103</v>
      </c>
      <c r="I1278">
        <v>95.625901492030494</v>
      </c>
      <c r="J1278">
        <v>-11.403314926212699</v>
      </c>
      <c r="K1278">
        <v>52243.1846342067</v>
      </c>
      <c r="L1278">
        <v>38090.986918952898</v>
      </c>
      <c r="M1278">
        <v>39.741889725860901</v>
      </c>
      <c r="N1278">
        <v>0.45056626874808597</v>
      </c>
      <c r="O1278">
        <v>27.014730137064198</v>
      </c>
      <c r="P1278">
        <v>227.63354037267001</v>
      </c>
      <c r="Q1278">
        <v>9.1919082247265999E-2</v>
      </c>
    </row>
    <row r="1279" spans="1:17" hidden="1" x14ac:dyDescent="0.3">
      <c r="A1279" t="s">
        <v>2722</v>
      </c>
      <c r="B1279" t="s">
        <v>2723</v>
      </c>
      <c r="C1279" t="str">
        <f>IFERROR(VLOOKUP(Table1[[#This Row],[Ticker]],[1]!Table1[[Symbol]:[Industry]],2,FALSE),"-")</f>
        <v>-</v>
      </c>
      <c r="D1279" t="s">
        <v>261</v>
      </c>
      <c r="E1279">
        <v>1617.0050000000001</v>
      </c>
      <c r="F1279">
        <v>1243.8499999999999</v>
      </c>
      <c r="G1279">
        <v>44.412659713242597</v>
      </c>
      <c r="H1279">
        <v>-8.4678297209594895</v>
      </c>
      <c r="I1279">
        <v>59.699480960775297</v>
      </c>
      <c r="J1279">
        <v>-3.4238637634702398</v>
      </c>
      <c r="K1279">
        <v>1263.52245831189</v>
      </c>
      <c r="L1279">
        <v>1065.4688309810199</v>
      </c>
      <c r="M1279">
        <v>45.992355944303299</v>
      </c>
      <c r="N1279">
        <v>0.23926285357603799</v>
      </c>
      <c r="O1279">
        <v>26.212967801583801</v>
      </c>
      <c r="P1279">
        <v>97.577634818521105</v>
      </c>
      <c r="Q1279">
        <v>7.3230648061275994E-2</v>
      </c>
    </row>
    <row r="1280" spans="1:17" hidden="1" x14ac:dyDescent="0.3">
      <c r="A1280" t="s">
        <v>2724</v>
      </c>
      <c r="B1280" t="s">
        <v>2725</v>
      </c>
      <c r="C1280" t="str">
        <f>IFERROR(VLOOKUP(Table1[[#This Row],[Ticker]],[1]!Table1[[Symbol]:[Industry]],2,FALSE),"-")</f>
        <v>-</v>
      </c>
      <c r="D1280" t="s">
        <v>467</v>
      </c>
      <c r="E1280">
        <v>1615.2978508799999</v>
      </c>
      <c r="F1280">
        <v>228.48</v>
      </c>
      <c r="G1280">
        <v>51.881219942370102</v>
      </c>
      <c r="H1280">
        <v>24.214955715294199</v>
      </c>
      <c r="I1280">
        <v>91.313409462888004</v>
      </c>
      <c r="J1280">
        <v>6.5884270679417698</v>
      </c>
      <c r="K1280">
        <v>172.13764102934201</v>
      </c>
      <c r="L1280">
        <v>143.99798454594</v>
      </c>
      <c r="M1280">
        <v>74.879311220448201</v>
      </c>
      <c r="N1280">
        <v>2.86303044000526</v>
      </c>
      <c r="O1280">
        <v>8.7184873949579895</v>
      </c>
      <c r="P1280">
        <v>125.770750988142</v>
      </c>
      <c r="Q1280">
        <v>7.0386368244670997E-2</v>
      </c>
    </row>
    <row r="1281" spans="1:17" hidden="1" x14ac:dyDescent="0.3">
      <c r="A1281" t="s">
        <v>2726</v>
      </c>
      <c r="B1281" t="s">
        <v>2727</v>
      </c>
      <c r="C1281" t="str">
        <f>IFERROR(VLOOKUP(Table1[[#This Row],[Ticker]],[1]!Table1[[Symbol]:[Industry]],2,FALSE),"-")</f>
        <v>-</v>
      </c>
      <c r="D1281" t="s">
        <v>282</v>
      </c>
      <c r="E1281">
        <v>1613.8985700000001</v>
      </c>
      <c r="F1281">
        <v>51.34</v>
      </c>
      <c r="G1281">
        <v>26.685026401632999</v>
      </c>
      <c r="H1281">
        <v>33.920872449334901</v>
      </c>
      <c r="I1281">
        <v>40.165584508971897</v>
      </c>
      <c r="J1281">
        <v>6.0214455748926197</v>
      </c>
      <c r="K1281">
        <v>42.118698192749299</v>
      </c>
      <c r="L1281">
        <v>37.4077217884576</v>
      </c>
      <c r="M1281">
        <v>94.942506412043301</v>
      </c>
      <c r="N1281">
        <v>2.0557226574252701</v>
      </c>
      <c r="O1281">
        <v>0.370081807557465</v>
      </c>
      <c r="P1281">
        <v>90.148148148148096</v>
      </c>
    </row>
    <row r="1282" spans="1:17" hidden="1" x14ac:dyDescent="0.3">
      <c r="A1282" t="s">
        <v>2728</v>
      </c>
      <c r="B1282" t="s">
        <v>2729</v>
      </c>
      <c r="C1282" t="str">
        <f>IFERROR(VLOOKUP(Table1[[#This Row],[Ticker]],[1]!Table1[[Symbol]:[Industry]],2,FALSE),"-")</f>
        <v>-</v>
      </c>
      <c r="D1282" t="s">
        <v>127</v>
      </c>
      <c r="E1282">
        <v>1608.42148161</v>
      </c>
      <c r="F1282">
        <v>13.43</v>
      </c>
      <c r="G1282">
        <v>-0.237022533807735</v>
      </c>
      <c r="H1282">
        <v>-3.6633371091812901</v>
      </c>
      <c r="I1282">
        <v>-6.9624174052213901</v>
      </c>
      <c r="J1282">
        <v>-6.3709358914175498</v>
      </c>
      <c r="K1282">
        <v>13.579134754326301</v>
      </c>
      <c r="L1282">
        <v>13.419681951784</v>
      </c>
      <c r="M1282">
        <v>47.5194824469867</v>
      </c>
      <c r="N1282">
        <v>0.377246297860937</v>
      </c>
      <c r="O1282">
        <v>37.006701414743098</v>
      </c>
      <c r="P1282">
        <v>72.179487179487097</v>
      </c>
      <c r="Q1282">
        <v>5.7946988350128001E-2</v>
      </c>
    </row>
    <row r="1283" spans="1:17" hidden="1" x14ac:dyDescent="0.3">
      <c r="A1283" t="s">
        <v>2730</v>
      </c>
      <c r="B1283" t="s">
        <v>2731</v>
      </c>
      <c r="C1283" t="str">
        <f>IFERROR(VLOOKUP(Table1[[#This Row],[Ticker]],[1]!Table1[[Symbol]:[Industry]],2,FALSE),"-")</f>
        <v>-</v>
      </c>
      <c r="D1283" t="s">
        <v>60</v>
      </c>
      <c r="E1283">
        <v>1608.224896424</v>
      </c>
      <c r="F1283">
        <v>225.88</v>
      </c>
      <c r="G1283">
        <v>-44.544183624560098</v>
      </c>
      <c r="H1283">
        <v>-8.2492200716234496</v>
      </c>
      <c r="I1283">
        <v>-33.4727437239004</v>
      </c>
      <c r="J1283">
        <v>-3.07767531472884</v>
      </c>
      <c r="K1283">
        <v>232.831271923402</v>
      </c>
      <c r="M1283">
        <v>44.684311658665997</v>
      </c>
      <c r="N1283">
        <v>0.46035622058481501</v>
      </c>
      <c r="O1283">
        <v>31.2865238179564</v>
      </c>
      <c r="P1283">
        <v>13.5075376884422</v>
      </c>
    </row>
    <row r="1284" spans="1:17" hidden="1" x14ac:dyDescent="0.3">
      <c r="A1284" t="s">
        <v>2732</v>
      </c>
      <c r="B1284" t="s">
        <v>2733</v>
      </c>
      <c r="C1284" t="str">
        <f>IFERROR(VLOOKUP(Table1[[#This Row],[Ticker]],[1]!Table1[[Symbol]:[Industry]],2,FALSE),"-")</f>
        <v>-</v>
      </c>
      <c r="D1284" t="s">
        <v>258</v>
      </c>
      <c r="E1284">
        <v>1596.17055168</v>
      </c>
      <c r="F1284">
        <v>28.8</v>
      </c>
      <c r="G1284">
        <v>-43.223425801901101</v>
      </c>
      <c r="H1284">
        <v>-12.7856406912117</v>
      </c>
      <c r="I1284">
        <v>-17.806940084114402</v>
      </c>
      <c r="J1284">
        <v>-6.1206158331033604</v>
      </c>
      <c r="K1284">
        <v>30.373801289926</v>
      </c>
      <c r="L1284">
        <v>31.643354232978801</v>
      </c>
      <c r="M1284">
        <v>33.358138158665298</v>
      </c>
      <c r="N1284">
        <v>0.35843231768077999</v>
      </c>
      <c r="O1284">
        <v>59.0277777777777</v>
      </c>
      <c r="P1284">
        <v>28</v>
      </c>
      <c r="Q1284">
        <v>-4.1381942406860002E-2</v>
      </c>
    </row>
    <row r="1285" spans="1:17" hidden="1" x14ac:dyDescent="0.3">
      <c r="A1285" t="s">
        <v>2734</v>
      </c>
      <c r="B1285" t="s">
        <v>2735</v>
      </c>
      <c r="C1285" t="str">
        <f>IFERROR(VLOOKUP(Table1[[#This Row],[Ticker]],[1]!Table1[[Symbol]:[Industry]],2,FALSE),"-")</f>
        <v>-</v>
      </c>
      <c r="D1285" t="s">
        <v>282</v>
      </c>
      <c r="E1285">
        <v>1587.3119999999999</v>
      </c>
      <c r="F1285">
        <v>543.6</v>
      </c>
      <c r="G1285">
        <v>5.5374203388576699</v>
      </c>
      <c r="H1285">
        <v>4.9562947926591798</v>
      </c>
      <c r="I1285">
        <v>44.191383255269301</v>
      </c>
      <c r="J1285">
        <v>-1.3396181392594499</v>
      </c>
      <c r="K1285">
        <v>502.68101227151902</v>
      </c>
      <c r="L1285">
        <v>438.94712646523499</v>
      </c>
      <c r="M1285">
        <v>59.867370525532202</v>
      </c>
      <c r="N1285">
        <v>0.59349799400876802</v>
      </c>
      <c r="O1285">
        <v>5.5647534952170696</v>
      </c>
      <c r="P1285">
        <v>65.630712979890305</v>
      </c>
      <c r="Q1285">
        <v>-7.0916071084379997E-3</v>
      </c>
    </row>
    <row r="1286" spans="1:17" hidden="1" x14ac:dyDescent="0.3">
      <c r="A1286" t="s">
        <v>2736</v>
      </c>
      <c r="B1286" t="s">
        <v>2737</v>
      </c>
      <c r="C1286" t="str">
        <f>IFERROR(VLOOKUP(Table1[[#This Row],[Ticker]],[1]!Table1[[Symbol]:[Industry]],2,FALSE),"-")</f>
        <v>-</v>
      </c>
      <c r="D1286" t="s">
        <v>2738</v>
      </c>
      <c r="E1286">
        <v>1584.2902161</v>
      </c>
      <c r="F1286">
        <v>701.85</v>
      </c>
      <c r="G1286">
        <v>157.75198009153701</v>
      </c>
      <c r="H1286">
        <v>34.702883486616201</v>
      </c>
      <c r="I1286">
        <v>145.93321509054601</v>
      </c>
      <c r="J1286">
        <v>6.2636494767821196</v>
      </c>
      <c r="K1286">
        <v>560.24627700946905</v>
      </c>
      <c r="L1286">
        <v>384.65470007046099</v>
      </c>
      <c r="M1286">
        <v>58.272359043107201</v>
      </c>
      <c r="N1286">
        <v>1.12513144829456</v>
      </c>
      <c r="O1286">
        <v>7.4161145543919504</v>
      </c>
      <c r="P1286">
        <v>277.44017208927102</v>
      </c>
    </row>
    <row r="1287" spans="1:17" hidden="1" x14ac:dyDescent="0.3">
      <c r="A1287" t="s">
        <v>2739</v>
      </c>
      <c r="B1287" t="s">
        <v>2740</v>
      </c>
      <c r="C1287" t="str">
        <f>IFERROR(VLOOKUP(Table1[[#This Row],[Ticker]],[1]!Table1[[Symbol]:[Industry]],2,FALSE),"-")</f>
        <v>-</v>
      </c>
      <c r="D1287" t="s">
        <v>206</v>
      </c>
      <c r="E1287">
        <v>1584.1873499999999</v>
      </c>
      <c r="F1287">
        <v>117.1</v>
      </c>
      <c r="G1287">
        <v>14.999461751101</v>
      </c>
      <c r="H1287">
        <v>-10.8067184630795</v>
      </c>
      <c r="I1287">
        <v>-9.7258316138884808</v>
      </c>
      <c r="J1287">
        <v>-9.3947284360476804</v>
      </c>
      <c r="K1287">
        <v>123.922197263916</v>
      </c>
      <c r="L1287">
        <v>118.14695133175699</v>
      </c>
      <c r="M1287">
        <v>37.723518938032697</v>
      </c>
      <c r="N1287">
        <v>0.56205790443427806</v>
      </c>
      <c r="O1287">
        <v>34.073441502988899</v>
      </c>
      <c r="P1287">
        <v>48.792884371029203</v>
      </c>
      <c r="Q1287">
        <v>8.7003596370662004E-2</v>
      </c>
    </row>
    <row r="1288" spans="1:17" hidden="1" x14ac:dyDescent="0.3">
      <c r="A1288" t="s">
        <v>2741</v>
      </c>
      <c r="B1288" t="s">
        <v>2742</v>
      </c>
      <c r="C1288" t="str">
        <f>IFERROR(VLOOKUP(Table1[[#This Row],[Ticker]],[1]!Table1[[Symbol]:[Industry]],2,FALSE),"-")</f>
        <v>-</v>
      </c>
      <c r="D1288" t="s">
        <v>21</v>
      </c>
      <c r="E1288">
        <v>1583.55029964</v>
      </c>
      <c r="F1288">
        <v>916.35</v>
      </c>
      <c r="G1288">
        <v>762.88822092109899</v>
      </c>
      <c r="H1288">
        <v>11.946911414643001</v>
      </c>
      <c r="I1288">
        <v>321.19219313953198</v>
      </c>
      <c r="J1288">
        <v>12.0555654375269</v>
      </c>
      <c r="K1288">
        <v>747.21245932367106</v>
      </c>
      <c r="M1288">
        <v>83.690899535324704</v>
      </c>
      <c r="N1288">
        <v>0.681172200233783</v>
      </c>
      <c r="O1288">
        <v>8.9103508484749305</v>
      </c>
      <c r="P1288">
        <v>882.68096514745298</v>
      </c>
    </row>
    <row r="1289" spans="1:17" hidden="1" x14ac:dyDescent="0.3">
      <c r="A1289" t="s">
        <v>2743</v>
      </c>
      <c r="B1289" t="s">
        <v>2744</v>
      </c>
      <c r="C1289" t="str">
        <f>IFERROR(VLOOKUP(Table1[[#This Row],[Ticker]],[1]!Table1[[Symbol]:[Industry]],2,FALSE),"-")</f>
        <v>-</v>
      </c>
      <c r="D1289" t="s">
        <v>21</v>
      </c>
      <c r="E1289">
        <v>1575.7637414399901</v>
      </c>
      <c r="F1289">
        <v>425.6</v>
      </c>
      <c r="G1289">
        <v>27.8346593840594</v>
      </c>
      <c r="H1289">
        <v>5.1738797271292203</v>
      </c>
      <c r="I1289">
        <v>44.191603068799303</v>
      </c>
      <c r="J1289">
        <v>-1.8559313149074901</v>
      </c>
      <c r="K1289">
        <v>392.00218383878899</v>
      </c>
      <c r="L1289">
        <v>344.25873721565199</v>
      </c>
      <c r="M1289">
        <v>54.623483015795003</v>
      </c>
      <c r="N1289">
        <v>1.93651135658114</v>
      </c>
      <c r="O1289">
        <v>6.9078947368421</v>
      </c>
      <c r="P1289">
        <v>71.336553945249605</v>
      </c>
      <c r="Q1289">
        <v>-1.7602552451732E-2</v>
      </c>
    </row>
    <row r="1290" spans="1:17" hidden="1" x14ac:dyDescent="0.3">
      <c r="A1290" t="s">
        <v>2745</v>
      </c>
      <c r="B1290" t="s">
        <v>2746</v>
      </c>
      <c r="C1290" t="str">
        <f>IFERROR(VLOOKUP(Table1[[#This Row],[Ticker]],[1]!Table1[[Symbol]:[Industry]],2,FALSE),"-")</f>
        <v>-</v>
      </c>
      <c r="D1290" t="s">
        <v>467</v>
      </c>
      <c r="E1290">
        <v>1565.428154106</v>
      </c>
      <c r="F1290">
        <v>251.66</v>
      </c>
      <c r="G1290">
        <v>-9.9657424447958096</v>
      </c>
      <c r="H1290">
        <v>35.5487065965198</v>
      </c>
      <c r="I1290">
        <v>39.933104463219799</v>
      </c>
      <c r="J1290">
        <v>8.19455984807656</v>
      </c>
      <c r="K1290">
        <v>210.47863127379301</v>
      </c>
      <c r="L1290">
        <v>203.85740476964401</v>
      </c>
      <c r="M1290">
        <v>76.6898392023311</v>
      </c>
      <c r="N1290">
        <v>2.5230460729319399</v>
      </c>
      <c r="O1290">
        <v>2.9166335532067</v>
      </c>
      <c r="P1290">
        <v>57.3858661663539</v>
      </c>
      <c r="Q1290">
        <v>1.3968409477616E-2</v>
      </c>
    </row>
    <row r="1291" spans="1:17" hidden="1" x14ac:dyDescent="0.3">
      <c r="A1291" t="s">
        <v>2747</v>
      </c>
      <c r="B1291" t="s">
        <v>2748</v>
      </c>
      <c r="C1291" t="str">
        <f>IFERROR(VLOOKUP(Table1[[#This Row],[Ticker]],[1]!Table1[[Symbol]:[Industry]],2,FALSE),"-")</f>
        <v>-</v>
      </c>
      <c r="D1291" t="s">
        <v>282</v>
      </c>
      <c r="E1291">
        <v>1561.0458595350001</v>
      </c>
      <c r="F1291">
        <v>166.15</v>
      </c>
      <c r="G1291">
        <v>52.797157388493297</v>
      </c>
      <c r="H1291">
        <v>5.42594894418656</v>
      </c>
      <c r="I1291">
        <v>76.923149489683297</v>
      </c>
      <c r="J1291">
        <v>14.0891354961466</v>
      </c>
      <c r="K1291">
        <v>138.87058241717401</v>
      </c>
      <c r="L1291">
        <v>118.35823500907701</v>
      </c>
      <c r="M1291">
        <v>71.561506690298302</v>
      </c>
      <c r="N1291">
        <v>1.6532307993091899</v>
      </c>
      <c r="O1291">
        <v>4.60427324706591</v>
      </c>
      <c r="P1291">
        <v>102.869352869352</v>
      </c>
      <c r="Q1291">
        <v>1.0767902430328999E-2</v>
      </c>
    </row>
    <row r="1292" spans="1:17" hidden="1" x14ac:dyDescent="0.3">
      <c r="A1292" t="s">
        <v>2749</v>
      </c>
      <c r="B1292" t="s">
        <v>2750</v>
      </c>
      <c r="C1292" t="str">
        <f>IFERROR(VLOOKUP(Table1[[#This Row],[Ticker]],[1]!Table1[[Symbol]:[Industry]],2,FALSE),"-")</f>
        <v>-</v>
      </c>
      <c r="D1292" t="s">
        <v>72</v>
      </c>
      <c r="E1292">
        <v>1545.4705944</v>
      </c>
      <c r="F1292">
        <v>279.75</v>
      </c>
      <c r="G1292">
        <v>64.550172145698795</v>
      </c>
      <c r="H1292">
        <v>0.67630369539678004</v>
      </c>
      <c r="I1292">
        <v>74.520818905891602</v>
      </c>
      <c r="J1292">
        <v>-14.337094190426701</v>
      </c>
      <c r="K1292">
        <v>257.02558495396897</v>
      </c>
      <c r="L1292">
        <v>192.39355134759299</v>
      </c>
      <c r="M1292">
        <v>35.0641838085091</v>
      </c>
      <c r="N1292">
        <v>0.30758997204539001</v>
      </c>
      <c r="O1292">
        <v>32.832886505808702</v>
      </c>
      <c r="P1292">
        <v>97.703180212014104</v>
      </c>
      <c r="Q1292">
        <v>3.7950019400942003E-2</v>
      </c>
    </row>
    <row r="1293" spans="1:17" hidden="1" x14ac:dyDescent="0.3">
      <c r="A1293" t="s">
        <v>2751</v>
      </c>
      <c r="B1293" t="s">
        <v>2752</v>
      </c>
      <c r="C1293" t="str">
        <f>IFERROR(VLOOKUP(Table1[[#This Row],[Ticker]],[1]!Table1[[Symbol]:[Industry]],2,FALSE),"-")</f>
        <v>-</v>
      </c>
      <c r="D1293" t="s">
        <v>279</v>
      </c>
      <c r="E1293">
        <v>1543.533275453</v>
      </c>
      <c r="F1293">
        <v>188.11</v>
      </c>
      <c r="G1293">
        <v>-32.613353263577402</v>
      </c>
      <c r="H1293">
        <v>-1.00497620338232</v>
      </c>
      <c r="I1293">
        <v>14.2834725796715</v>
      </c>
      <c r="J1293">
        <v>3.85583330890314</v>
      </c>
      <c r="K1293">
        <v>178.94745527500601</v>
      </c>
      <c r="M1293">
        <v>56.529632620541001</v>
      </c>
      <c r="N1293">
        <v>1.8403968705639799</v>
      </c>
      <c r="O1293">
        <v>16.899686353729201</v>
      </c>
      <c r="P1293">
        <v>46.161616161616102</v>
      </c>
    </row>
    <row r="1294" spans="1:17" hidden="1" x14ac:dyDescent="0.3">
      <c r="A1294" t="s">
        <v>2753</v>
      </c>
      <c r="B1294" t="s">
        <v>2754</v>
      </c>
      <c r="C1294" t="str">
        <f>IFERROR(VLOOKUP(Table1[[#This Row],[Ticker]],[1]!Table1[[Symbol]:[Industry]],2,FALSE),"-")</f>
        <v>-</v>
      </c>
      <c r="D1294" t="s">
        <v>792</v>
      </c>
      <c r="E1294">
        <v>1538.856724944</v>
      </c>
      <c r="F1294">
        <v>70.44</v>
      </c>
      <c r="G1294">
        <v>114.069247395208</v>
      </c>
      <c r="H1294">
        <v>-3.9101135873092399</v>
      </c>
      <c r="I1294">
        <v>26.747260014133399</v>
      </c>
      <c r="J1294">
        <v>-2.28414289603761</v>
      </c>
      <c r="K1294">
        <v>67.882640923215007</v>
      </c>
      <c r="L1294">
        <v>57.7201397429953</v>
      </c>
      <c r="M1294">
        <v>51.387876776278901</v>
      </c>
      <c r="N1294">
        <v>0.63256428652990204</v>
      </c>
      <c r="O1294">
        <v>10.022714366837</v>
      </c>
      <c r="P1294">
        <v>152.926391382405</v>
      </c>
      <c r="Q1294">
        <v>0.21996551746069601</v>
      </c>
    </row>
    <row r="1295" spans="1:17" hidden="1" x14ac:dyDescent="0.3">
      <c r="A1295" t="s">
        <v>2755</v>
      </c>
      <c r="B1295" t="s">
        <v>2756</v>
      </c>
      <c r="C1295" t="str">
        <f>IFERROR(VLOOKUP(Table1[[#This Row],[Ticker]],[1]!Table1[[Symbol]:[Industry]],2,FALSE),"-")</f>
        <v>-</v>
      </c>
      <c r="D1295" t="s">
        <v>54</v>
      </c>
      <c r="E1295">
        <v>1535.2786512</v>
      </c>
      <c r="F1295">
        <v>766.5</v>
      </c>
      <c r="G1295">
        <v>25.607356855821699</v>
      </c>
      <c r="H1295">
        <v>8.0219882233161108</v>
      </c>
      <c r="I1295">
        <v>20.985686132528599</v>
      </c>
      <c r="J1295">
        <v>-2.8934018827344801</v>
      </c>
      <c r="K1295">
        <v>693.00453896439501</v>
      </c>
      <c r="L1295">
        <v>622.06931646262603</v>
      </c>
      <c r="M1295">
        <v>62.512933486243497</v>
      </c>
      <c r="N1295">
        <v>1.88308620849416</v>
      </c>
      <c r="O1295">
        <v>5.9165035877364698</v>
      </c>
      <c r="P1295">
        <v>62.394067796610102</v>
      </c>
      <c r="Q1295">
        <v>6.7488782633836994E-2</v>
      </c>
    </row>
    <row r="1296" spans="1:17" hidden="1" x14ac:dyDescent="0.3">
      <c r="A1296" t="s">
        <v>2757</v>
      </c>
      <c r="B1296" t="s">
        <v>2758</v>
      </c>
      <c r="C1296" t="str">
        <f>IFERROR(VLOOKUP(Table1[[#This Row],[Ticker]],[1]!Table1[[Symbol]:[Industry]],2,FALSE),"-")</f>
        <v>-</v>
      </c>
      <c r="D1296" t="s">
        <v>383</v>
      </c>
      <c r="E1296">
        <v>1534.9319975999999</v>
      </c>
      <c r="F1296">
        <v>248.26</v>
      </c>
      <c r="G1296">
        <v>-6.7689663540642098</v>
      </c>
      <c r="H1296">
        <v>-13.878674646125701</v>
      </c>
      <c r="I1296">
        <v>-15.204378893175001</v>
      </c>
      <c r="J1296">
        <v>-8.6044531316905299</v>
      </c>
      <c r="K1296">
        <v>260.26378973078403</v>
      </c>
      <c r="L1296">
        <v>251.932301180602</v>
      </c>
      <c r="M1296">
        <v>39.991908759797901</v>
      </c>
      <c r="N1296">
        <v>0.86924705191273499</v>
      </c>
      <c r="O1296">
        <v>25.654555707725699</v>
      </c>
      <c r="P1296">
        <v>23.038037417915898</v>
      </c>
      <c r="Q1296">
        <v>0.102656776687895</v>
      </c>
    </row>
    <row r="1297" spans="1:17" hidden="1" x14ac:dyDescent="0.3">
      <c r="A1297" t="s">
        <v>2759</v>
      </c>
      <c r="B1297" t="s">
        <v>2760</v>
      </c>
      <c r="C1297" t="str">
        <f>IFERROR(VLOOKUP(Table1[[#This Row],[Ticker]],[1]!Table1[[Symbol]:[Industry]],2,FALSE),"-")</f>
        <v>-</v>
      </c>
      <c r="D1297" t="s">
        <v>979</v>
      </c>
      <c r="E1297">
        <v>1534.8</v>
      </c>
      <c r="F1297">
        <v>255.8</v>
      </c>
      <c r="G1297">
        <v>2.8189942874767802</v>
      </c>
      <c r="H1297">
        <v>1.12328574097151</v>
      </c>
      <c r="I1297">
        <v>104.774141734563</v>
      </c>
      <c r="J1297">
        <v>-5.4166228219184704</v>
      </c>
      <c r="K1297">
        <v>231.63638745137399</v>
      </c>
      <c r="L1297">
        <v>198.56433113188899</v>
      </c>
      <c r="M1297">
        <v>51.046959799297802</v>
      </c>
      <c r="N1297">
        <v>0.40701141813067598</v>
      </c>
      <c r="O1297">
        <v>12.834245504300201</v>
      </c>
      <c r="P1297">
        <v>126.371681415929</v>
      </c>
      <c r="Q1297">
        <v>-7.1338368476339994E-2</v>
      </c>
    </row>
    <row r="1298" spans="1:17" hidden="1" x14ac:dyDescent="0.3">
      <c r="A1298" t="s">
        <v>2761</v>
      </c>
      <c r="B1298" t="s">
        <v>2762</v>
      </c>
      <c r="C1298" t="str">
        <f>IFERROR(VLOOKUP(Table1[[#This Row],[Ticker]],[1]!Table1[[Symbol]:[Industry]],2,FALSE),"-")</f>
        <v>-</v>
      </c>
      <c r="D1298" t="s">
        <v>383</v>
      </c>
      <c r="E1298">
        <v>1532.2823743500001</v>
      </c>
      <c r="F1298">
        <v>129.29</v>
      </c>
      <c r="G1298">
        <v>-7.1240802419746698</v>
      </c>
      <c r="H1298">
        <v>-12.840460727958201</v>
      </c>
      <c r="I1298">
        <v>12.804434597526599</v>
      </c>
      <c r="J1298">
        <v>-4.0271231132699903</v>
      </c>
      <c r="K1298">
        <v>129.630167945967</v>
      </c>
      <c r="L1298">
        <v>121.190281628224</v>
      </c>
      <c r="M1298">
        <v>39.610738321896498</v>
      </c>
      <c r="N1298">
        <v>0.256058856346707</v>
      </c>
      <c r="O1298">
        <v>20.736329182458</v>
      </c>
      <c r="P1298">
        <v>36.959745762711798</v>
      </c>
      <c r="Q1298">
        <v>5.0702445297365999E-2</v>
      </c>
    </row>
    <row r="1299" spans="1:17" hidden="1" x14ac:dyDescent="0.3">
      <c r="A1299" t="s">
        <v>2763</v>
      </c>
      <c r="B1299" t="s">
        <v>2764</v>
      </c>
      <c r="C1299" t="str">
        <f>IFERROR(VLOOKUP(Table1[[#This Row],[Ticker]],[1]!Table1[[Symbol]:[Industry]],2,FALSE),"-")</f>
        <v>-</v>
      </c>
      <c r="D1299" t="s">
        <v>72</v>
      </c>
      <c r="E1299">
        <v>1531.5101549999999</v>
      </c>
      <c r="F1299">
        <v>129.06</v>
      </c>
      <c r="G1299">
        <v>-9.0130361915115191</v>
      </c>
      <c r="H1299">
        <v>12.2868455593772</v>
      </c>
      <c r="I1299">
        <v>35.414143241069702</v>
      </c>
      <c r="J1299">
        <v>-9.7442177548440991</v>
      </c>
      <c r="K1299">
        <v>113.19708427254599</v>
      </c>
      <c r="L1299">
        <v>102.589650551091</v>
      </c>
      <c r="M1299">
        <v>76.721130280445294</v>
      </c>
      <c r="N1299">
        <v>2.93155808399889</v>
      </c>
      <c r="O1299">
        <v>11.5760111576011</v>
      </c>
      <c r="P1299">
        <v>54.748201438848902</v>
      </c>
    </row>
    <row r="1300" spans="1:17" hidden="1" x14ac:dyDescent="0.3">
      <c r="A1300" t="s">
        <v>2765</v>
      </c>
      <c r="B1300" t="s">
        <v>2766</v>
      </c>
      <c r="C1300" t="str">
        <f>IFERROR(VLOOKUP(Table1[[#This Row],[Ticker]],[1]!Table1[[Symbol]:[Industry]],2,FALSE),"-")</f>
        <v>-</v>
      </c>
      <c r="D1300" t="s">
        <v>206</v>
      </c>
      <c r="E1300">
        <v>1520.049949</v>
      </c>
      <c r="F1300">
        <v>1675.3</v>
      </c>
      <c r="G1300">
        <v>91.160502506077805</v>
      </c>
      <c r="H1300">
        <v>30.476538763607302</v>
      </c>
      <c r="I1300">
        <v>90.909212330715405</v>
      </c>
      <c r="J1300">
        <v>-4.3066009568085502</v>
      </c>
      <c r="K1300">
        <v>1409.9242383686801</v>
      </c>
      <c r="L1300">
        <v>1087.7977966843901</v>
      </c>
      <c r="M1300">
        <v>51.6315831090008</v>
      </c>
      <c r="N1300">
        <v>1.3303503071468401</v>
      </c>
      <c r="O1300">
        <v>11.3173759923595</v>
      </c>
      <c r="P1300">
        <v>135.57617942768701</v>
      </c>
      <c r="Q1300">
        <v>0.13656090894574099</v>
      </c>
    </row>
    <row r="1301" spans="1:17" hidden="1" x14ac:dyDescent="0.3">
      <c r="A1301" t="s">
        <v>2767</v>
      </c>
      <c r="B1301" t="s">
        <v>2768</v>
      </c>
      <c r="C1301" t="str">
        <f>IFERROR(VLOOKUP(Table1[[#This Row],[Ticker]],[1]!Table1[[Symbol]:[Industry]],2,FALSE),"-")</f>
        <v>-</v>
      </c>
      <c r="D1301" t="s">
        <v>620</v>
      </c>
      <c r="E1301">
        <v>1515.8505611999999</v>
      </c>
      <c r="F1301">
        <v>219.02</v>
      </c>
      <c r="G1301">
        <v>-44.874807709931702</v>
      </c>
      <c r="H1301">
        <v>-13.970564969791299</v>
      </c>
      <c r="I1301">
        <v>-27.748389497645</v>
      </c>
      <c r="J1301">
        <v>-4.6279042895806297</v>
      </c>
      <c r="K1301">
        <v>239.39949966538001</v>
      </c>
      <c r="L1301">
        <v>256.68595275072801</v>
      </c>
      <c r="M1301">
        <v>34.225096515391598</v>
      </c>
      <c r="N1301">
        <v>0.60680651512297801</v>
      </c>
      <c r="O1301">
        <v>51.127750890329601</v>
      </c>
      <c r="P1301">
        <v>1.91242845842445</v>
      </c>
      <c r="Q1301">
        <v>4.4729490870901001E-2</v>
      </c>
    </row>
    <row r="1302" spans="1:17" hidden="1" x14ac:dyDescent="0.3">
      <c r="A1302" t="s">
        <v>2769</v>
      </c>
      <c r="B1302" t="s">
        <v>2770</v>
      </c>
      <c r="C1302" t="str">
        <f>IFERROR(VLOOKUP(Table1[[#This Row],[Ticker]],[1]!Table1[[Symbol]:[Industry]],2,FALSE),"-")</f>
        <v>-</v>
      </c>
      <c r="D1302" t="s">
        <v>161</v>
      </c>
      <c r="E1302">
        <v>1513.8544784999999</v>
      </c>
      <c r="F1302">
        <v>640.25</v>
      </c>
      <c r="G1302">
        <v>-66.779399109025604</v>
      </c>
      <c r="H1302">
        <v>1.7348182825920599</v>
      </c>
      <c r="I1302">
        <v>7.1030728778998302</v>
      </c>
      <c r="J1302">
        <v>-8.8522422926905602</v>
      </c>
      <c r="K1302">
        <v>629.73482243531896</v>
      </c>
      <c r="L1302">
        <v>696.55057624062704</v>
      </c>
      <c r="M1302">
        <v>42.724608356028703</v>
      </c>
      <c r="N1302">
        <v>0.99987803179177903</v>
      </c>
      <c r="O1302">
        <v>82.725497852401404</v>
      </c>
      <c r="P1302">
        <v>41.1019283746556</v>
      </c>
      <c r="Q1302">
        <v>5.3047561386149002E-2</v>
      </c>
    </row>
    <row r="1303" spans="1:17" hidden="1" x14ac:dyDescent="0.3">
      <c r="A1303" t="s">
        <v>2771</v>
      </c>
      <c r="B1303" t="s">
        <v>2772</v>
      </c>
      <c r="C1303" t="str">
        <f>IFERROR(VLOOKUP(Table1[[#This Row],[Ticker]],[1]!Table1[[Symbol]:[Industry]],2,FALSE),"-")</f>
        <v>-</v>
      </c>
      <c r="E1303">
        <v>1512.9686493040001</v>
      </c>
      <c r="F1303">
        <v>28.24</v>
      </c>
      <c r="G1303">
        <v>1436.5048027845601</v>
      </c>
      <c r="H1303">
        <v>-68.988870802391105</v>
      </c>
      <c r="I1303">
        <v>23.098844379151199</v>
      </c>
      <c r="J1303">
        <v>-32.735860264641602</v>
      </c>
      <c r="K1303">
        <v>56.4967998906547</v>
      </c>
      <c r="L1303">
        <v>38.193256168385197</v>
      </c>
      <c r="M1303">
        <v>1.6524735335729901</v>
      </c>
      <c r="N1303">
        <v>1.10722620299324</v>
      </c>
      <c r="O1303">
        <v>216.28895184135899</v>
      </c>
      <c r="P1303">
        <v>1462.8451117033401</v>
      </c>
      <c r="Q1303">
        <v>0.27272675016612302</v>
      </c>
    </row>
    <row r="1304" spans="1:17" hidden="1" x14ac:dyDescent="0.3">
      <c r="A1304" t="s">
        <v>2773</v>
      </c>
      <c r="B1304" t="s">
        <v>2774</v>
      </c>
      <c r="C1304" t="str">
        <f>IFERROR(VLOOKUP(Table1[[#This Row],[Ticker]],[1]!Table1[[Symbol]:[Industry]],2,FALSE),"-")</f>
        <v>-</v>
      </c>
      <c r="D1304" t="s">
        <v>417</v>
      </c>
      <c r="E1304">
        <v>1512.9659118869999</v>
      </c>
      <c r="F1304">
        <v>102.91</v>
      </c>
      <c r="G1304">
        <v>-65.947116430521305</v>
      </c>
      <c r="H1304">
        <v>0.85724315936096696</v>
      </c>
      <c r="I1304">
        <v>-10.8976722635607</v>
      </c>
      <c r="J1304">
        <v>-6.2512640765779999</v>
      </c>
      <c r="K1304">
        <v>101.052610372971</v>
      </c>
      <c r="L1304">
        <v>110.48054507434399</v>
      </c>
      <c r="M1304">
        <v>54.368993167480703</v>
      </c>
      <c r="N1304">
        <v>0.42018232407524497</v>
      </c>
      <c r="O1304">
        <v>72.626566903119198</v>
      </c>
      <c r="P1304">
        <v>14.344444444444401</v>
      </c>
      <c r="Q1304">
        <v>-4.6478559511046E-2</v>
      </c>
    </row>
    <row r="1305" spans="1:17" hidden="1" x14ac:dyDescent="0.3">
      <c r="A1305" t="s">
        <v>2775</v>
      </c>
      <c r="B1305" t="s">
        <v>2776</v>
      </c>
      <c r="C1305" t="str">
        <f>IFERROR(VLOOKUP(Table1[[#This Row],[Ticker]],[1]!Table1[[Symbol]:[Industry]],2,FALSE),"-")</f>
        <v>-</v>
      </c>
      <c r="D1305" t="s">
        <v>37</v>
      </c>
      <c r="E1305">
        <v>1510.875</v>
      </c>
      <c r="F1305">
        <v>45</v>
      </c>
      <c r="G1305">
        <v>-11.132935646894801</v>
      </c>
      <c r="H1305">
        <v>-13.8594139412332</v>
      </c>
      <c r="I1305">
        <v>-0.38502934490532498</v>
      </c>
      <c r="J1305">
        <v>-1.96206181539441</v>
      </c>
      <c r="K1305">
        <v>45.456706811311101</v>
      </c>
      <c r="L1305">
        <v>45.630495673472197</v>
      </c>
      <c r="M1305">
        <v>52.527037027639501</v>
      </c>
      <c r="N1305">
        <v>0.99711193937923603</v>
      </c>
      <c r="O1305">
        <v>76.422222222222203</v>
      </c>
      <c r="P1305">
        <v>32.352941176470502</v>
      </c>
      <c r="Q1305">
        <v>0.21831220738017801</v>
      </c>
    </row>
    <row r="1306" spans="1:17" hidden="1" x14ac:dyDescent="0.3">
      <c r="A1306" t="s">
        <v>2777</v>
      </c>
      <c r="B1306" t="s">
        <v>2778</v>
      </c>
      <c r="C1306" t="str">
        <f>IFERROR(VLOOKUP(Table1[[#This Row],[Ticker]],[1]!Table1[[Symbol]:[Industry]],2,FALSE),"-")</f>
        <v>-</v>
      </c>
      <c r="D1306" t="s">
        <v>412</v>
      </c>
      <c r="E1306">
        <v>1508.3439742200001</v>
      </c>
      <c r="F1306">
        <v>118.9</v>
      </c>
      <c r="G1306">
        <v>13.542044022392201</v>
      </c>
      <c r="H1306">
        <v>45.764752504101899</v>
      </c>
      <c r="I1306">
        <v>119.201649617253</v>
      </c>
      <c r="J1306">
        <v>-7.3028393827344802</v>
      </c>
      <c r="K1306">
        <v>94.374460927077706</v>
      </c>
      <c r="L1306">
        <v>74.1582044701873</v>
      </c>
      <c r="M1306">
        <v>53.768589042339798</v>
      </c>
      <c r="N1306">
        <v>0.89252192738097103</v>
      </c>
      <c r="O1306">
        <v>14.1295206055508</v>
      </c>
      <c r="P1306">
        <v>155.15021459227401</v>
      </c>
      <c r="Q1306">
        <v>7.9517706183123996E-2</v>
      </c>
    </row>
    <row r="1307" spans="1:17" hidden="1" x14ac:dyDescent="0.3">
      <c r="A1307" t="s">
        <v>2779</v>
      </c>
      <c r="B1307" t="s">
        <v>2780</v>
      </c>
      <c r="C1307" t="str">
        <f>IFERROR(VLOOKUP(Table1[[#This Row],[Ticker]],[1]!Table1[[Symbol]:[Industry]],2,FALSE),"-")</f>
        <v>-</v>
      </c>
      <c r="D1307" t="s">
        <v>234</v>
      </c>
      <c r="E1307">
        <v>1506.7346273600001</v>
      </c>
      <c r="F1307">
        <v>2471.1999999999998</v>
      </c>
      <c r="G1307">
        <v>206.03359827691099</v>
      </c>
      <c r="H1307">
        <v>45.350097245854698</v>
      </c>
      <c r="I1307">
        <v>118.116407461074</v>
      </c>
      <c r="J1307">
        <v>22.0174564772229</v>
      </c>
      <c r="K1307">
        <v>1646.35915238344</v>
      </c>
      <c r="L1307">
        <v>1306.88923743137</v>
      </c>
      <c r="M1307">
        <v>75.513511829220406</v>
      </c>
      <c r="N1307">
        <v>2.9059096447075299</v>
      </c>
      <c r="O1307">
        <v>6.1164616380705796</v>
      </c>
      <c r="P1307">
        <v>239.94084875163301</v>
      </c>
      <c r="Q1307">
        <v>0.13267724320198199</v>
      </c>
    </row>
    <row r="1308" spans="1:17" hidden="1" x14ac:dyDescent="0.3">
      <c r="A1308" t="s">
        <v>2781</v>
      </c>
      <c r="B1308" t="s">
        <v>2782</v>
      </c>
      <c r="C1308" t="str">
        <f>IFERROR(VLOOKUP(Table1[[#This Row],[Ticker]],[1]!Table1[[Symbol]:[Industry]],2,FALSE),"-")</f>
        <v>-</v>
      </c>
      <c r="D1308" t="s">
        <v>54</v>
      </c>
      <c r="E1308">
        <v>1505.4059999999999</v>
      </c>
      <c r="F1308">
        <v>2555</v>
      </c>
      <c r="G1308">
        <v>114.130279316509</v>
      </c>
      <c r="H1308">
        <v>3.7102027872996399</v>
      </c>
      <c r="I1308">
        <v>93.902325938843802</v>
      </c>
      <c r="J1308">
        <v>-7.6495569214941703</v>
      </c>
      <c r="K1308">
        <v>2334.63516862609</v>
      </c>
      <c r="L1308">
        <v>1853.5339914833</v>
      </c>
      <c r="M1308">
        <v>51.104045362173999</v>
      </c>
      <c r="N1308">
        <v>0.36782166957312901</v>
      </c>
      <c r="O1308">
        <v>10.949119373776901</v>
      </c>
      <c r="P1308">
        <v>152.34567901234499</v>
      </c>
    </row>
    <row r="1309" spans="1:17" hidden="1" x14ac:dyDescent="0.3">
      <c r="A1309" t="s">
        <v>2783</v>
      </c>
      <c r="B1309" t="s">
        <v>2784</v>
      </c>
      <c r="C1309" t="str">
        <f>IFERROR(VLOOKUP(Table1[[#This Row],[Ticker]],[1]!Table1[[Symbol]:[Industry]],2,FALSE),"-")</f>
        <v>-</v>
      </c>
      <c r="D1309" t="s">
        <v>211</v>
      </c>
      <c r="E1309">
        <v>1505.3896224</v>
      </c>
      <c r="F1309">
        <v>878.4</v>
      </c>
      <c r="G1309">
        <v>121.445304621413</v>
      </c>
      <c r="H1309">
        <v>1.1482266993905801</v>
      </c>
      <c r="I1309">
        <v>34.475420105639401</v>
      </c>
      <c r="J1309">
        <v>-2.5013119950940399</v>
      </c>
      <c r="K1309">
        <v>837.85457246665601</v>
      </c>
      <c r="L1309">
        <v>682.77822489041</v>
      </c>
      <c r="M1309">
        <v>40.614459447872697</v>
      </c>
      <c r="N1309">
        <v>0.69049021930185905</v>
      </c>
      <c r="O1309">
        <v>15.2777777777777</v>
      </c>
      <c r="P1309">
        <v>163.78378378378301</v>
      </c>
      <c r="Q1309">
        <v>0.125560982563024</v>
      </c>
    </row>
    <row r="1310" spans="1:17" hidden="1" x14ac:dyDescent="0.3">
      <c r="A1310" t="s">
        <v>2785</v>
      </c>
      <c r="B1310" t="s">
        <v>2786</v>
      </c>
      <c r="C1310" t="str">
        <f>IFERROR(VLOOKUP(Table1[[#This Row],[Ticker]],[1]!Table1[[Symbol]:[Industry]],2,FALSE),"-")</f>
        <v>-</v>
      </c>
      <c r="D1310" t="s">
        <v>81</v>
      </c>
      <c r="E1310">
        <v>1505.326</v>
      </c>
      <c r="F1310">
        <v>127.57</v>
      </c>
      <c r="G1310">
        <v>230.99862665544501</v>
      </c>
      <c r="H1310">
        <v>58.284699148083199</v>
      </c>
      <c r="I1310">
        <v>102.986049715836</v>
      </c>
      <c r="J1310">
        <v>4.0285590111202598</v>
      </c>
      <c r="K1310">
        <v>91.253585573561296</v>
      </c>
      <c r="L1310">
        <v>67.746688080085505</v>
      </c>
      <c r="M1310">
        <v>69.801531259334794</v>
      </c>
      <c r="N1310">
        <v>1.22286067948517</v>
      </c>
      <c r="O1310">
        <v>5.1187583287606699</v>
      </c>
      <c r="P1310">
        <v>263.96576319543499</v>
      </c>
      <c r="Q1310">
        <v>0.14063121265384099</v>
      </c>
    </row>
    <row r="1311" spans="1:17" hidden="1" x14ac:dyDescent="0.3">
      <c r="A1311" t="s">
        <v>2787</v>
      </c>
      <c r="B1311" t="s">
        <v>2788</v>
      </c>
      <c r="C1311" t="str">
        <f>IFERROR(VLOOKUP(Table1[[#This Row],[Ticker]],[1]!Table1[[Symbol]:[Industry]],2,FALSE),"-")</f>
        <v>-</v>
      </c>
      <c r="D1311" t="s">
        <v>2709</v>
      </c>
      <c r="E1311">
        <v>1504.94785</v>
      </c>
      <c r="F1311">
        <v>1835.75</v>
      </c>
      <c r="G1311">
        <v>580.53300644509704</v>
      </c>
      <c r="H1311">
        <v>-1.80841108969375</v>
      </c>
      <c r="I1311">
        <v>90.567314196541503</v>
      </c>
      <c r="J1311">
        <v>-9.6609808301029005</v>
      </c>
      <c r="K1311">
        <v>1782.53956493275</v>
      </c>
      <c r="L1311">
        <v>1213.06130816476</v>
      </c>
      <c r="M1311">
        <v>46.143548140674397</v>
      </c>
      <c r="N1311">
        <v>0.35079554216022901</v>
      </c>
      <c r="O1311">
        <v>20.386762903445401</v>
      </c>
      <c r="P1311">
        <v>700.76335877862505</v>
      </c>
    </row>
    <row r="1312" spans="1:17" hidden="1" x14ac:dyDescent="0.3">
      <c r="A1312" t="s">
        <v>2789</v>
      </c>
      <c r="B1312" t="s">
        <v>2790</v>
      </c>
      <c r="C1312" t="str">
        <f>IFERROR(VLOOKUP(Table1[[#This Row],[Ticker]],[1]!Table1[[Symbol]:[Industry]],2,FALSE),"-")</f>
        <v>-</v>
      </c>
      <c r="D1312" t="s">
        <v>81</v>
      </c>
      <c r="E1312">
        <v>1502.136</v>
      </c>
      <c r="F1312">
        <v>148.80000000000001</v>
      </c>
      <c r="G1312">
        <v>-32.725964785408898</v>
      </c>
      <c r="H1312">
        <v>-2.9094539164630202</v>
      </c>
      <c r="I1312">
        <v>-11.1036607577115</v>
      </c>
      <c r="J1312">
        <v>-4.4307176722081696</v>
      </c>
      <c r="K1312">
        <v>150.871428951176</v>
      </c>
      <c r="L1312">
        <v>149.89609419618901</v>
      </c>
      <c r="M1312">
        <v>44.390099722953302</v>
      </c>
      <c r="N1312">
        <v>0.45722269250562902</v>
      </c>
      <c r="O1312">
        <v>36.424731182795597</v>
      </c>
      <c r="P1312">
        <v>31.159100925517802</v>
      </c>
      <c r="Q1312">
        <v>0.10871574314375999</v>
      </c>
    </row>
    <row r="1313" spans="1:17" hidden="1" x14ac:dyDescent="0.3">
      <c r="A1313" t="s">
        <v>2791</v>
      </c>
      <c r="B1313" t="s">
        <v>2792</v>
      </c>
      <c r="C1313" t="str">
        <f>IFERROR(VLOOKUP(Table1[[#This Row],[Ticker]],[1]!Table1[[Symbol]:[Industry]],2,FALSE),"-")</f>
        <v>-</v>
      </c>
      <c r="D1313" t="s">
        <v>754</v>
      </c>
      <c r="E1313">
        <v>1502.0466694199999</v>
      </c>
      <c r="F1313">
        <v>275.11</v>
      </c>
      <c r="G1313">
        <v>1.62973480621343</v>
      </c>
      <c r="H1313">
        <v>-0.91031635840633196</v>
      </c>
      <c r="I1313">
        <v>0.80150478999284003</v>
      </c>
      <c r="J1313">
        <v>-1.11974410479368</v>
      </c>
      <c r="K1313">
        <v>266.92408383770601</v>
      </c>
      <c r="L1313">
        <v>247.33817686612801</v>
      </c>
      <c r="M1313">
        <v>57.335343564974302</v>
      </c>
      <c r="N1313">
        <v>0.55379089959971795</v>
      </c>
      <c r="O1313">
        <v>3.59492566609718</v>
      </c>
      <c r="P1313">
        <v>35.595642959239001</v>
      </c>
      <c r="Q1313">
        <v>2.5420345253382999E-2</v>
      </c>
    </row>
    <row r="1314" spans="1:17" hidden="1" x14ac:dyDescent="0.3">
      <c r="A1314" t="s">
        <v>2793</v>
      </c>
      <c r="B1314" t="s">
        <v>2794</v>
      </c>
      <c r="C1314" t="str">
        <f>IFERROR(VLOOKUP(Table1[[#This Row],[Ticker]],[1]!Table1[[Symbol]:[Industry]],2,FALSE),"-")</f>
        <v>-</v>
      </c>
      <c r="D1314" t="s">
        <v>613</v>
      </c>
      <c r="E1314">
        <v>1497.383893425</v>
      </c>
      <c r="F1314">
        <v>250.95</v>
      </c>
      <c r="G1314">
        <v>-15.029597009269899</v>
      </c>
      <c r="H1314">
        <v>-10.1569127545106</v>
      </c>
      <c r="I1314">
        <v>6.4333618257163101</v>
      </c>
      <c r="J1314">
        <v>-10.057931509654701</v>
      </c>
      <c r="K1314">
        <v>258.51645612413301</v>
      </c>
      <c r="L1314">
        <v>239.71107048412401</v>
      </c>
      <c r="M1314">
        <v>20.673111812296401</v>
      </c>
      <c r="N1314">
        <v>0.85036507711644005</v>
      </c>
      <c r="O1314">
        <v>22.733612273361199</v>
      </c>
      <c r="P1314">
        <v>30.703124999999901</v>
      </c>
      <c r="Q1314">
        <v>-1.6056235470829999E-2</v>
      </c>
    </row>
    <row r="1315" spans="1:17" hidden="1" x14ac:dyDescent="0.3">
      <c r="A1315" t="s">
        <v>2795</v>
      </c>
      <c r="B1315" t="s">
        <v>2796</v>
      </c>
      <c r="C1315" t="str">
        <f>IFERROR(VLOOKUP(Table1[[#This Row],[Ticker]],[1]!Table1[[Symbol]:[Industry]],2,FALSE),"-")</f>
        <v>-</v>
      </c>
      <c r="D1315" t="s">
        <v>282</v>
      </c>
      <c r="E1315">
        <v>1493.0578562399901</v>
      </c>
      <c r="F1315">
        <v>110.16</v>
      </c>
      <c r="G1315">
        <v>-34.117621601915197</v>
      </c>
      <c r="H1315">
        <v>-7.7015418519324301</v>
      </c>
      <c r="I1315">
        <v>0.38467428896199002</v>
      </c>
      <c r="J1315">
        <v>-6.4013657966831303</v>
      </c>
      <c r="K1315">
        <v>112.984012385163</v>
      </c>
      <c r="L1315">
        <v>111.786616788069</v>
      </c>
      <c r="M1315">
        <v>35.599741958336899</v>
      </c>
      <c r="N1315">
        <v>0.61926859553405</v>
      </c>
      <c r="O1315">
        <v>17.093318809005002</v>
      </c>
      <c r="P1315">
        <v>19.739130434782599</v>
      </c>
      <c r="Q1315">
        <v>-2.9355640457733999E-2</v>
      </c>
    </row>
    <row r="1316" spans="1:17" hidden="1" x14ac:dyDescent="0.3">
      <c r="A1316" t="s">
        <v>2797</v>
      </c>
      <c r="B1316" t="s">
        <v>2798</v>
      </c>
      <c r="C1316" t="str">
        <f>IFERROR(VLOOKUP(Table1[[#This Row],[Ticker]],[1]!Table1[[Symbol]:[Industry]],2,FALSE),"-")</f>
        <v>-</v>
      </c>
      <c r="D1316" t="s">
        <v>161</v>
      </c>
      <c r="E1316">
        <v>1485.011914425</v>
      </c>
      <c r="F1316">
        <v>1211.05</v>
      </c>
      <c r="G1316">
        <v>-21.287394276174901</v>
      </c>
      <c r="H1316">
        <v>-5.2076396335703201</v>
      </c>
      <c r="I1316">
        <v>13.2313166681186</v>
      </c>
      <c r="J1316">
        <v>-6.6570739522670097</v>
      </c>
      <c r="K1316">
        <v>1267.2611320942301</v>
      </c>
      <c r="L1316">
        <v>1184.5805991045099</v>
      </c>
      <c r="M1316">
        <v>24.3836140118656</v>
      </c>
      <c r="N1316">
        <v>0.27656453822478599</v>
      </c>
      <c r="O1316">
        <v>30.052433838404699</v>
      </c>
      <c r="P1316">
        <v>34.583541701394601</v>
      </c>
      <c r="Q1316">
        <v>-6.2184622989259003E-2</v>
      </c>
    </row>
    <row r="1317" spans="1:17" hidden="1" x14ac:dyDescent="0.3">
      <c r="A1317" t="s">
        <v>2799</v>
      </c>
      <c r="B1317" t="s">
        <v>2800</v>
      </c>
      <c r="C1317" t="str">
        <f>IFERROR(VLOOKUP(Table1[[#This Row],[Ticker]],[1]!Table1[[Symbol]:[Industry]],2,FALSE),"-")</f>
        <v>-</v>
      </c>
      <c r="D1317" t="s">
        <v>46</v>
      </c>
      <c r="E1317">
        <v>1483.368534597</v>
      </c>
      <c r="F1317">
        <v>66.27</v>
      </c>
      <c r="G1317">
        <v>-7.04237912580495</v>
      </c>
      <c r="H1317">
        <v>-18.1911155659065</v>
      </c>
      <c r="I1317">
        <v>2.4398343566533498</v>
      </c>
      <c r="J1317">
        <v>-8.6008304541630398</v>
      </c>
      <c r="K1317">
        <v>70.943560170163096</v>
      </c>
      <c r="L1317">
        <v>69.132526961187196</v>
      </c>
      <c r="M1317">
        <v>38.615665611867698</v>
      </c>
      <c r="N1317">
        <v>0.39466118680807599</v>
      </c>
      <c r="O1317">
        <v>40.561339972838397</v>
      </c>
      <c r="P1317">
        <v>31.2277227722772</v>
      </c>
      <c r="Q1317">
        <v>9.2923096651382001E-2</v>
      </c>
    </row>
    <row r="1318" spans="1:17" hidden="1" x14ac:dyDescent="0.3">
      <c r="A1318" t="s">
        <v>2801</v>
      </c>
      <c r="B1318" t="s">
        <v>2802</v>
      </c>
      <c r="C1318" t="str">
        <f>IFERROR(VLOOKUP(Table1[[#This Row],[Ticker]],[1]!Table1[[Symbol]:[Industry]],2,FALSE),"-")</f>
        <v>-</v>
      </c>
      <c r="D1318" t="s">
        <v>46</v>
      </c>
      <c r="E1318">
        <v>1483.3215923580001</v>
      </c>
      <c r="F1318">
        <v>249.94</v>
      </c>
      <c r="G1318">
        <v>403.755131166051</v>
      </c>
      <c r="H1318">
        <v>22.228139452853299</v>
      </c>
      <c r="I1318">
        <v>141.211377262019</v>
      </c>
      <c r="J1318">
        <v>-0.172370025702617</v>
      </c>
      <c r="K1318">
        <v>217.51774684430799</v>
      </c>
      <c r="L1318">
        <v>151.30426943026001</v>
      </c>
      <c r="M1318">
        <v>48.427064971486203</v>
      </c>
      <c r="N1318">
        <v>1.599676090989</v>
      </c>
      <c r="O1318">
        <v>10.186444746739101</v>
      </c>
      <c r="P1318">
        <v>461.662921348314</v>
      </c>
      <c r="Q1318">
        <v>0.21717617890410301</v>
      </c>
    </row>
    <row r="1319" spans="1:17" hidden="1" x14ac:dyDescent="0.3">
      <c r="A1319" t="s">
        <v>2803</v>
      </c>
      <c r="B1319" t="s">
        <v>2804</v>
      </c>
      <c r="C1319" t="str">
        <f>IFERROR(VLOOKUP(Table1[[#This Row],[Ticker]],[1]!Table1[[Symbol]:[Industry]],2,FALSE),"-")</f>
        <v>-</v>
      </c>
      <c r="D1319" t="s">
        <v>467</v>
      </c>
      <c r="E1319">
        <v>1479.5373678579999</v>
      </c>
      <c r="F1319">
        <v>86.02</v>
      </c>
      <c r="G1319">
        <v>0.439352098164903</v>
      </c>
      <c r="H1319">
        <v>-10.812935976571501</v>
      </c>
      <c r="I1319">
        <v>33.297624936970301</v>
      </c>
      <c r="J1319">
        <v>-6.8045268133285903</v>
      </c>
      <c r="K1319">
        <v>90.3207421883655</v>
      </c>
      <c r="L1319">
        <v>82.612782681579802</v>
      </c>
      <c r="M1319">
        <v>35.090540251997801</v>
      </c>
      <c r="N1319">
        <v>0.34337947471150498</v>
      </c>
      <c r="O1319">
        <v>22.006510113927</v>
      </c>
      <c r="P1319">
        <v>53.744414655942798</v>
      </c>
      <c r="Q1319">
        <v>-3.2488026746002999E-2</v>
      </c>
    </row>
    <row r="1320" spans="1:17" hidden="1" x14ac:dyDescent="0.3">
      <c r="A1320" t="s">
        <v>2805</v>
      </c>
      <c r="B1320" t="s">
        <v>2806</v>
      </c>
      <c r="C1320" t="str">
        <f>IFERROR(VLOOKUP(Table1[[#This Row],[Ticker]],[1]!Table1[[Symbol]:[Industry]],2,FALSE),"-")</f>
        <v>-</v>
      </c>
      <c r="D1320" t="s">
        <v>1007</v>
      </c>
      <c r="E1320">
        <v>1475.2574619</v>
      </c>
      <c r="F1320">
        <v>736.95</v>
      </c>
      <c r="G1320">
        <v>-15.312060331213599</v>
      </c>
      <c r="H1320">
        <v>7.9440060061768403</v>
      </c>
      <c r="I1320">
        <v>16.129900706400601</v>
      </c>
      <c r="J1320">
        <v>-2.2802833581887798</v>
      </c>
      <c r="K1320">
        <v>677.33159161051299</v>
      </c>
      <c r="L1320">
        <v>631.14433093246396</v>
      </c>
      <c r="M1320">
        <v>61.909855906962299</v>
      </c>
      <c r="N1320">
        <v>1.08618122527863</v>
      </c>
      <c r="O1320">
        <v>16.0187258294321</v>
      </c>
      <c r="P1320">
        <v>53.675320613074703</v>
      </c>
      <c r="Q1320">
        <v>5.4879901021648997E-2</v>
      </c>
    </row>
    <row r="1321" spans="1:17" hidden="1" x14ac:dyDescent="0.3">
      <c r="A1321" t="s">
        <v>2807</v>
      </c>
      <c r="B1321" t="s">
        <v>2808</v>
      </c>
      <c r="C1321" t="str">
        <f>IFERROR(VLOOKUP(Table1[[#This Row],[Ticker]],[1]!Table1[[Symbol]:[Industry]],2,FALSE),"-")</f>
        <v>-</v>
      </c>
      <c r="D1321" t="s">
        <v>2809</v>
      </c>
      <c r="E1321">
        <v>1471.462996</v>
      </c>
      <c r="F1321">
        <v>755.6</v>
      </c>
      <c r="G1321">
        <v>55.951609054677697</v>
      </c>
      <c r="H1321">
        <v>-3.58288183416684</v>
      </c>
      <c r="I1321">
        <v>85.475020461152695</v>
      </c>
      <c r="J1321">
        <v>5.8802026370395204</v>
      </c>
      <c r="K1321">
        <v>719.18933548267398</v>
      </c>
      <c r="L1321">
        <v>580.42650075006702</v>
      </c>
      <c r="M1321">
        <v>65.766902968534893</v>
      </c>
      <c r="N1321">
        <v>0.415390235407056</v>
      </c>
      <c r="O1321">
        <v>25.595553202752701</v>
      </c>
      <c r="P1321">
        <v>118.50780798149199</v>
      </c>
    </row>
    <row r="1322" spans="1:17" hidden="1" x14ac:dyDescent="0.3">
      <c r="A1322" t="s">
        <v>2810</v>
      </c>
      <c r="B1322" t="s">
        <v>2811</v>
      </c>
      <c r="C1322" t="str">
        <f>IFERROR(VLOOKUP(Table1[[#This Row],[Ticker]],[1]!Table1[[Symbol]:[Industry]],2,FALSE),"-")</f>
        <v>-</v>
      </c>
      <c r="D1322" t="s">
        <v>438</v>
      </c>
      <c r="E1322">
        <v>1461.17224586</v>
      </c>
      <c r="F1322">
        <v>610.9</v>
      </c>
      <c r="G1322">
        <v>105.7645543031</v>
      </c>
      <c r="H1322">
        <v>17.109834174513601</v>
      </c>
      <c r="I1322">
        <v>68.377606256187704</v>
      </c>
      <c r="J1322">
        <v>-7.6816427575226998</v>
      </c>
      <c r="K1322">
        <v>554.32820877847405</v>
      </c>
      <c r="L1322">
        <v>444.87821989062701</v>
      </c>
      <c r="M1322">
        <v>45.983524538406598</v>
      </c>
      <c r="N1322">
        <v>0.71043032761812197</v>
      </c>
      <c r="O1322">
        <v>9.3386806351284992</v>
      </c>
      <c r="P1322">
        <v>146.23135832325599</v>
      </c>
      <c r="Q1322">
        <v>0.13291172360148501</v>
      </c>
    </row>
    <row r="1323" spans="1:17" hidden="1" x14ac:dyDescent="0.3">
      <c r="A1323" t="s">
        <v>2812</v>
      </c>
      <c r="B1323" t="s">
        <v>2813</v>
      </c>
      <c r="C1323" t="str">
        <f>IFERROR(VLOOKUP(Table1[[#This Row],[Ticker]],[1]!Table1[[Symbol]:[Industry]],2,FALSE),"-")</f>
        <v>-</v>
      </c>
      <c r="D1323" t="s">
        <v>258</v>
      </c>
      <c r="E1323">
        <v>1460.41603308</v>
      </c>
      <c r="F1323">
        <v>871.4</v>
      </c>
      <c r="G1323">
        <v>56.458096787110399</v>
      </c>
      <c r="H1323">
        <v>-6.7844155578272796</v>
      </c>
      <c r="I1323">
        <v>41.711855175714298</v>
      </c>
      <c r="J1323">
        <v>-6.06489129315234</v>
      </c>
      <c r="K1323">
        <v>737.09421076358296</v>
      </c>
      <c r="L1323">
        <v>587.25089180840996</v>
      </c>
      <c r="M1323">
        <v>55.147042557956603</v>
      </c>
      <c r="N1323">
        <v>1.1834935884448901</v>
      </c>
      <c r="O1323">
        <v>15.928391094789999</v>
      </c>
      <c r="P1323">
        <v>160.119402985074</v>
      </c>
      <c r="Q1323">
        <v>0.21778065154280901</v>
      </c>
    </row>
    <row r="1324" spans="1:17" hidden="1" x14ac:dyDescent="0.3">
      <c r="A1324" t="s">
        <v>2814</v>
      </c>
      <c r="B1324" t="s">
        <v>2815</v>
      </c>
      <c r="C1324" t="str">
        <f>IFERROR(VLOOKUP(Table1[[#This Row],[Ticker]],[1]!Table1[[Symbol]:[Industry]],2,FALSE),"-")</f>
        <v>-</v>
      </c>
      <c r="D1324" t="s">
        <v>75</v>
      </c>
      <c r="E1324">
        <v>1454.757492082</v>
      </c>
      <c r="F1324">
        <v>98.69</v>
      </c>
      <c r="G1324">
        <v>-18.600134246295099</v>
      </c>
      <c r="H1324">
        <v>-4.8410093524710396</v>
      </c>
      <c r="I1324">
        <v>-11.2751914628032</v>
      </c>
      <c r="J1324">
        <v>-3.7686187382304102</v>
      </c>
      <c r="K1324">
        <v>102.50146957593201</v>
      </c>
      <c r="L1324">
        <v>102.189009492387</v>
      </c>
      <c r="M1324">
        <v>39.801401007167399</v>
      </c>
      <c r="N1324">
        <v>0.33830902829404302</v>
      </c>
      <c r="O1324">
        <v>25.544634714763401</v>
      </c>
      <c r="P1324">
        <v>18.6177884615384</v>
      </c>
      <c r="Q1324">
        <v>1.706767259419E-3</v>
      </c>
    </row>
    <row r="1325" spans="1:17" hidden="1" x14ac:dyDescent="0.3">
      <c r="A1325" t="s">
        <v>2816</v>
      </c>
      <c r="B1325" t="s">
        <v>2817</v>
      </c>
      <c r="C1325" t="str">
        <f>IFERROR(VLOOKUP(Table1[[#This Row],[Ticker]],[1]!Table1[[Symbol]:[Industry]],2,FALSE),"-")</f>
        <v>-</v>
      </c>
      <c r="D1325" t="s">
        <v>86</v>
      </c>
      <c r="E1325">
        <v>1447.8939206</v>
      </c>
      <c r="F1325">
        <v>55.54</v>
      </c>
      <c r="G1325">
        <v>5.9292790783579097</v>
      </c>
      <c r="H1325">
        <v>-3.44590906409013</v>
      </c>
      <c r="I1325">
        <v>-14.3970927740272</v>
      </c>
      <c r="J1325">
        <v>-1.7211516560799001</v>
      </c>
      <c r="K1325">
        <v>56.008337355976501</v>
      </c>
      <c r="L1325">
        <v>57.5940561281177</v>
      </c>
      <c r="M1325">
        <v>53.888014422831702</v>
      </c>
      <c r="N1325">
        <v>0.87697338335755304</v>
      </c>
      <c r="O1325">
        <v>55.743608210298802</v>
      </c>
      <c r="P1325">
        <v>55.574229691876702</v>
      </c>
      <c r="Q1325">
        <v>-3.2541062466639001E-2</v>
      </c>
    </row>
    <row r="1326" spans="1:17" hidden="1" x14ac:dyDescent="0.3">
      <c r="A1326" t="s">
        <v>2818</v>
      </c>
      <c r="B1326" t="s">
        <v>2819</v>
      </c>
      <c r="C1326" t="str">
        <f>IFERROR(VLOOKUP(Table1[[#This Row],[Ticker]],[1]!Table1[[Symbol]:[Industry]],2,FALSE),"-")</f>
        <v>-</v>
      </c>
      <c r="D1326" t="s">
        <v>21</v>
      </c>
      <c r="E1326">
        <v>1446.352633344</v>
      </c>
      <c r="F1326">
        <v>148.47999999999999</v>
      </c>
      <c r="G1326">
        <v>31.4492766285058</v>
      </c>
      <c r="H1326">
        <v>-10.0698489981904</v>
      </c>
      <c r="I1326">
        <v>40.779475700740299</v>
      </c>
      <c r="J1326">
        <v>-6.7441559810951404</v>
      </c>
      <c r="K1326">
        <v>146.109771527589</v>
      </c>
      <c r="L1326">
        <v>117.89012827145</v>
      </c>
      <c r="M1326">
        <v>43.533170314526899</v>
      </c>
      <c r="N1326">
        <v>0.339574909942023</v>
      </c>
      <c r="O1326">
        <v>24.124461206896498</v>
      </c>
      <c r="P1326">
        <v>104.8</v>
      </c>
      <c r="Q1326">
        <v>9.7419536180368999E-2</v>
      </c>
    </row>
    <row r="1327" spans="1:17" hidden="1" x14ac:dyDescent="0.3">
      <c r="A1327" t="s">
        <v>2820</v>
      </c>
      <c r="B1327" t="s">
        <v>2821</v>
      </c>
      <c r="C1327" t="str">
        <f>IFERROR(VLOOKUP(Table1[[#This Row],[Ticker]],[1]!Table1[[Symbol]:[Industry]],2,FALSE),"-")</f>
        <v>-</v>
      </c>
      <c r="D1327" t="s">
        <v>1669</v>
      </c>
      <c r="E1327">
        <v>1442.6512216599999</v>
      </c>
      <c r="F1327">
        <v>117.4</v>
      </c>
      <c r="G1327">
        <v>302.126844365887</v>
      </c>
      <c r="H1327">
        <v>35.540323398141801</v>
      </c>
      <c r="I1327">
        <v>74.116515721349401</v>
      </c>
      <c r="J1327">
        <v>3.1891529789961202</v>
      </c>
      <c r="K1327">
        <v>90.441252357019195</v>
      </c>
      <c r="L1327">
        <v>66.4395225394329</v>
      </c>
      <c r="M1327">
        <v>70.811080527363799</v>
      </c>
      <c r="N1327">
        <v>2.07485030500282</v>
      </c>
      <c r="O1327">
        <v>9.3696763202725606</v>
      </c>
      <c r="P1327">
        <v>355.03875968992202</v>
      </c>
      <c r="Q1327">
        <v>7.2117149080047002E-2</v>
      </c>
    </row>
    <row r="1328" spans="1:17" hidden="1" x14ac:dyDescent="0.3">
      <c r="A1328" t="s">
        <v>2822</v>
      </c>
      <c r="B1328" t="s">
        <v>2823</v>
      </c>
      <c r="C1328" t="str">
        <f>IFERROR(VLOOKUP(Table1[[#This Row],[Ticker]],[1]!Table1[[Symbol]:[Industry]],2,FALSE),"-")</f>
        <v>-</v>
      </c>
      <c r="D1328" t="s">
        <v>543</v>
      </c>
      <c r="E1328">
        <v>1438.9267910599999</v>
      </c>
      <c r="F1328">
        <v>408.05</v>
      </c>
      <c r="G1328">
        <v>77.074446814017307</v>
      </c>
      <c r="H1328">
        <v>9.8685754944135802</v>
      </c>
      <c r="I1328">
        <v>60.387609673222698</v>
      </c>
      <c r="J1328">
        <v>-1.9061277209987799</v>
      </c>
      <c r="K1328">
        <v>352.315510726176</v>
      </c>
      <c r="L1328">
        <v>282.51438749831698</v>
      </c>
      <c r="M1328">
        <v>66.3052683894784</v>
      </c>
      <c r="N1328">
        <v>1.0702823820924801</v>
      </c>
      <c r="O1328">
        <v>5.7345913490993699</v>
      </c>
      <c r="P1328">
        <v>130.536723163841</v>
      </c>
      <c r="Q1328">
        <v>7.4067110020784005E-2</v>
      </c>
    </row>
    <row r="1329" spans="1:17" hidden="1" x14ac:dyDescent="0.3">
      <c r="A1329" t="s">
        <v>2824</v>
      </c>
      <c r="B1329" t="s">
        <v>2825</v>
      </c>
      <c r="C1329" t="str">
        <f>IFERROR(VLOOKUP(Table1[[#This Row],[Ticker]],[1]!Table1[[Symbol]:[Industry]],2,FALSE),"-")</f>
        <v>-</v>
      </c>
      <c r="D1329" t="s">
        <v>135</v>
      </c>
      <c r="E1329">
        <v>1438.1312903999999</v>
      </c>
      <c r="F1329">
        <v>56</v>
      </c>
      <c r="G1329">
        <v>109.946610912439</v>
      </c>
      <c r="H1329">
        <v>-9.7299797171447402</v>
      </c>
      <c r="I1329">
        <v>80.193609166866594</v>
      </c>
      <c r="J1329">
        <v>-7.4574174469368097</v>
      </c>
      <c r="K1329">
        <v>45.020133191080099</v>
      </c>
      <c r="L1329">
        <v>36.698986731705098</v>
      </c>
      <c r="M1329">
        <v>73.259380214619497</v>
      </c>
      <c r="N1329">
        <v>1.62402497150237</v>
      </c>
      <c r="O1329">
        <v>2.8571428571428599</v>
      </c>
      <c r="P1329">
        <v>141.37931034482699</v>
      </c>
      <c r="Q1329">
        <v>8.2008365393540006E-2</v>
      </c>
    </row>
    <row r="1330" spans="1:17" hidden="1" x14ac:dyDescent="0.3">
      <c r="A1330" t="s">
        <v>2826</v>
      </c>
      <c r="B1330" t="s">
        <v>2827</v>
      </c>
      <c r="C1330" t="str">
        <f>IFERROR(VLOOKUP(Table1[[#This Row],[Ticker]],[1]!Table1[[Symbol]:[Industry]],2,FALSE),"-")</f>
        <v>-</v>
      </c>
      <c r="D1330" t="s">
        <v>412</v>
      </c>
      <c r="E1330">
        <v>1430.1639343959901</v>
      </c>
      <c r="F1330">
        <v>35.659999999999997</v>
      </c>
      <c r="G1330">
        <v>21.626496060468799</v>
      </c>
      <c r="H1330">
        <v>-15.9338096329996</v>
      </c>
      <c r="I1330">
        <v>20.578750029494401</v>
      </c>
      <c r="J1330">
        <v>-5.7370859235727298</v>
      </c>
      <c r="K1330">
        <v>37.898740474499903</v>
      </c>
      <c r="L1330">
        <v>35.466621869271002</v>
      </c>
      <c r="M1330">
        <v>33.2201707212269</v>
      </c>
      <c r="N1330">
        <v>0.47690739583140701</v>
      </c>
      <c r="O1330">
        <v>30.398205272013399</v>
      </c>
      <c r="P1330">
        <v>74.803921568627402</v>
      </c>
      <c r="Q1330">
        <v>1.0648190709349999E-3</v>
      </c>
    </row>
    <row r="1331" spans="1:17" hidden="1" x14ac:dyDescent="0.3">
      <c r="A1331" t="s">
        <v>2828</v>
      </c>
      <c r="B1331" t="s">
        <v>2829</v>
      </c>
      <c r="C1331" t="str">
        <f>IFERROR(VLOOKUP(Table1[[#This Row],[Ticker]],[1]!Table1[[Symbol]:[Industry]],2,FALSE),"-")</f>
        <v>-</v>
      </c>
      <c r="D1331" t="s">
        <v>75</v>
      </c>
      <c r="E1331">
        <v>1429.5046193749999</v>
      </c>
      <c r="F1331">
        <v>128.75</v>
      </c>
      <c r="G1331">
        <v>38.428055555236703</v>
      </c>
      <c r="H1331">
        <v>-3.3757210176174799</v>
      </c>
      <c r="I1331">
        <v>15.9079012314933</v>
      </c>
      <c r="J1331">
        <v>-1.34833095741742</v>
      </c>
      <c r="K1331">
        <v>126.98113309035</v>
      </c>
      <c r="L1331">
        <v>114.339331530913</v>
      </c>
      <c r="M1331">
        <v>60.485414361691298</v>
      </c>
      <c r="N1331">
        <v>0.46528154005431899</v>
      </c>
      <c r="O1331">
        <v>15.619417475728101</v>
      </c>
      <c r="P1331">
        <v>76.200903243465106</v>
      </c>
    </row>
    <row r="1332" spans="1:17" hidden="1" x14ac:dyDescent="0.3">
      <c r="A1332" t="s">
        <v>2830</v>
      </c>
      <c r="B1332" t="s">
        <v>2831</v>
      </c>
      <c r="C1332" t="str">
        <f>IFERROR(VLOOKUP(Table1[[#This Row],[Ticker]],[1]!Table1[[Symbol]:[Industry]],2,FALSE),"-")</f>
        <v>-</v>
      </c>
      <c r="D1332" t="s">
        <v>279</v>
      </c>
      <c r="E1332">
        <v>1424.5474750000001</v>
      </c>
      <c r="F1332">
        <v>87.35</v>
      </c>
      <c r="G1332">
        <v>-27.090223701195299</v>
      </c>
      <c r="H1332">
        <v>-3.6640777067659598</v>
      </c>
      <c r="I1332">
        <v>-4.6572443505293304</v>
      </c>
      <c r="J1332">
        <v>-2.16530222248532</v>
      </c>
      <c r="K1332">
        <v>86.182517782283298</v>
      </c>
      <c r="L1332">
        <v>85.212139607701204</v>
      </c>
      <c r="M1332">
        <v>49.331469731974501</v>
      </c>
      <c r="N1332">
        <v>0.98700808847660604</v>
      </c>
      <c r="O1332">
        <v>20.148826559816801</v>
      </c>
      <c r="P1332">
        <v>26.594202898550702</v>
      </c>
      <c r="Q1332">
        <v>-8.1479078538359995E-3</v>
      </c>
    </row>
    <row r="1333" spans="1:17" hidden="1" x14ac:dyDescent="0.3">
      <c r="A1333" t="s">
        <v>2832</v>
      </c>
      <c r="B1333" t="s">
        <v>2833</v>
      </c>
      <c r="C1333" t="str">
        <f>IFERROR(VLOOKUP(Table1[[#This Row],[Ticker]],[1]!Table1[[Symbol]:[Industry]],2,FALSE),"-")</f>
        <v>-</v>
      </c>
      <c r="D1333" t="s">
        <v>625</v>
      </c>
      <c r="E1333">
        <v>1421.761107195</v>
      </c>
      <c r="F1333">
        <v>54.45</v>
      </c>
      <c r="G1333">
        <v>-12.4281750275708</v>
      </c>
      <c r="H1333">
        <v>21.955211369040502</v>
      </c>
      <c r="I1333">
        <v>20.010634087465402</v>
      </c>
      <c r="J1333">
        <v>15.0267195472635</v>
      </c>
      <c r="K1333">
        <v>47.580769849728597</v>
      </c>
      <c r="L1333">
        <v>47.4146898869514</v>
      </c>
      <c r="M1333">
        <v>63.216806755779402</v>
      </c>
      <c r="N1333">
        <v>3.1273539406554298</v>
      </c>
      <c r="O1333">
        <v>23.2323232323232</v>
      </c>
      <c r="P1333">
        <v>49.587912087912102</v>
      </c>
      <c r="Q1333">
        <v>-7.1673782693520002E-3</v>
      </c>
    </row>
    <row r="1334" spans="1:17" hidden="1" x14ac:dyDescent="0.3">
      <c r="A1334" t="s">
        <v>2834</v>
      </c>
      <c r="B1334" t="s">
        <v>2835</v>
      </c>
      <c r="C1334" t="str">
        <f>IFERROR(VLOOKUP(Table1[[#This Row],[Ticker]],[1]!Table1[[Symbol]:[Industry]],2,FALSE),"-")</f>
        <v>-</v>
      </c>
      <c r="D1334" t="s">
        <v>75</v>
      </c>
      <c r="E1334">
        <v>1421.31</v>
      </c>
      <c r="F1334">
        <v>48.18</v>
      </c>
      <c r="G1334">
        <v>-21.766489168423998</v>
      </c>
      <c r="H1334">
        <v>-8.1536570532477199</v>
      </c>
      <c r="I1334">
        <v>1.33326070113966</v>
      </c>
      <c r="J1334">
        <v>-3.3575588095836801</v>
      </c>
      <c r="K1334">
        <v>49.497638072794203</v>
      </c>
      <c r="L1334">
        <v>48.346700642371303</v>
      </c>
      <c r="M1334">
        <v>35.517402852645702</v>
      </c>
      <c r="N1334">
        <v>0.47212988950146101</v>
      </c>
      <c r="O1334">
        <v>25.5384849595475</v>
      </c>
      <c r="P1334">
        <v>24.6571798188874</v>
      </c>
      <c r="Q1334">
        <v>3.5968545170686997E-2</v>
      </c>
    </row>
    <row r="1335" spans="1:17" hidden="1" x14ac:dyDescent="0.3">
      <c r="A1335" t="s">
        <v>2836</v>
      </c>
      <c r="B1335" t="s">
        <v>2837</v>
      </c>
      <c r="C1335" t="str">
        <f>IFERROR(VLOOKUP(Table1[[#This Row],[Ticker]],[1]!Table1[[Symbol]:[Industry]],2,FALSE),"-")</f>
        <v>-</v>
      </c>
      <c r="D1335" t="s">
        <v>2838</v>
      </c>
      <c r="E1335">
        <v>1420.296452157</v>
      </c>
      <c r="F1335">
        <v>40.71</v>
      </c>
      <c r="G1335">
        <v>-20.7371960783173</v>
      </c>
      <c r="H1335">
        <v>19.326924163288499</v>
      </c>
      <c r="I1335">
        <v>14.7950287454536</v>
      </c>
      <c r="J1335">
        <v>7.9582295334683399</v>
      </c>
      <c r="K1335">
        <v>30.665293373736901</v>
      </c>
      <c r="L1335">
        <v>32.848613285618399</v>
      </c>
      <c r="M1335">
        <v>87.314530762192305</v>
      </c>
      <c r="N1335">
        <v>3.87532980274421</v>
      </c>
      <c r="O1335">
        <v>27.7327437975927</v>
      </c>
      <c r="P1335">
        <v>56.576923076923002</v>
      </c>
      <c r="Q1335">
        <v>0.16549081923164499</v>
      </c>
    </row>
    <row r="1336" spans="1:17" hidden="1" x14ac:dyDescent="0.3">
      <c r="A1336" t="s">
        <v>2839</v>
      </c>
      <c r="B1336" t="s">
        <v>2840</v>
      </c>
      <c r="C1336" t="str">
        <f>IFERROR(VLOOKUP(Table1[[#This Row],[Ticker]],[1]!Table1[[Symbol]:[Industry]],2,FALSE),"-")</f>
        <v>-</v>
      </c>
      <c r="D1336" t="s">
        <v>187</v>
      </c>
      <c r="E1336">
        <v>1420.136694065</v>
      </c>
      <c r="F1336">
        <v>640.54999999999995</v>
      </c>
      <c r="G1336">
        <v>-12.666839531029099</v>
      </c>
      <c r="H1336">
        <v>22.491086045144201</v>
      </c>
      <c r="I1336">
        <v>32.459452015085603</v>
      </c>
      <c r="J1336">
        <v>-2.7567308830439901</v>
      </c>
      <c r="K1336">
        <v>563.92681328150604</v>
      </c>
      <c r="L1336">
        <v>505.29921598365797</v>
      </c>
      <c r="M1336">
        <v>59.235805001827202</v>
      </c>
      <c r="N1336">
        <v>1.48541960151371</v>
      </c>
      <c r="O1336">
        <v>9.2498633986418</v>
      </c>
      <c r="P1336">
        <v>64.117345631565399</v>
      </c>
      <c r="Q1336">
        <v>7.6619697821527999E-2</v>
      </c>
    </row>
    <row r="1337" spans="1:17" hidden="1" x14ac:dyDescent="0.3">
      <c r="A1337" t="s">
        <v>2841</v>
      </c>
      <c r="B1337" t="s">
        <v>2842</v>
      </c>
      <c r="C1337" t="str">
        <f>IFERROR(VLOOKUP(Table1[[#This Row],[Ticker]],[1]!Table1[[Symbol]:[Industry]],2,FALSE),"-")</f>
        <v>-</v>
      </c>
      <c r="D1337" t="s">
        <v>625</v>
      </c>
      <c r="E1337">
        <v>1419.12252724</v>
      </c>
      <c r="F1337">
        <v>25.52</v>
      </c>
      <c r="G1337">
        <v>-62.2197059037088</v>
      </c>
      <c r="H1337">
        <v>8.2664296338945107</v>
      </c>
      <c r="I1337">
        <v>-19.509019111933199</v>
      </c>
      <c r="J1337">
        <v>-9.8170125022035108</v>
      </c>
      <c r="K1337">
        <v>23.988185933918601</v>
      </c>
      <c r="L1337">
        <v>25.045796412663201</v>
      </c>
      <c r="M1337">
        <v>41.473321590575303</v>
      </c>
      <c r="N1337">
        <v>1.73616415661269</v>
      </c>
      <c r="O1337">
        <v>62.225705329153499</v>
      </c>
      <c r="P1337">
        <v>70.133333333333297</v>
      </c>
      <c r="Q1337">
        <v>0.26047281072803302</v>
      </c>
    </row>
    <row r="1338" spans="1:17" hidden="1" x14ac:dyDescent="0.3">
      <c r="A1338" t="s">
        <v>2843</v>
      </c>
      <c r="B1338" t="s">
        <v>2844</v>
      </c>
      <c r="C1338" t="str">
        <f>IFERROR(VLOOKUP(Table1[[#This Row],[Ticker]],[1]!Table1[[Symbol]:[Industry]],2,FALSE),"-")</f>
        <v>-</v>
      </c>
      <c r="D1338" t="s">
        <v>979</v>
      </c>
      <c r="E1338">
        <v>1417.154904</v>
      </c>
      <c r="F1338">
        <v>93.06</v>
      </c>
      <c r="G1338">
        <v>-8.2438622182766306</v>
      </c>
      <c r="H1338">
        <v>5.7877035686407101</v>
      </c>
      <c r="I1338">
        <v>-2.1260118752674702</v>
      </c>
      <c r="J1338">
        <v>3.4895075279955101</v>
      </c>
      <c r="K1338">
        <v>89.261509548805805</v>
      </c>
      <c r="L1338">
        <v>89.264925475724795</v>
      </c>
      <c r="M1338">
        <v>60.5359735771342</v>
      </c>
      <c r="N1338">
        <v>1.06857233356323</v>
      </c>
      <c r="O1338">
        <v>24.274661508704</v>
      </c>
      <c r="P1338">
        <v>25.756756756756701</v>
      </c>
      <c r="Q1338">
        <v>-5.2416122866870002E-3</v>
      </c>
    </row>
    <row r="1339" spans="1:17" hidden="1" x14ac:dyDescent="0.3">
      <c r="A1339" t="s">
        <v>2845</v>
      </c>
      <c r="B1339" t="s">
        <v>2846</v>
      </c>
      <c r="C1339" t="str">
        <f>IFERROR(VLOOKUP(Table1[[#This Row],[Ticker]],[1]!Table1[[Symbol]:[Industry]],2,FALSE),"-")</f>
        <v>-</v>
      </c>
      <c r="D1339" t="s">
        <v>625</v>
      </c>
      <c r="E1339">
        <v>1416.1777884799999</v>
      </c>
      <c r="F1339">
        <v>143.78</v>
      </c>
      <c r="G1339">
        <v>-30.005300543574801</v>
      </c>
      <c r="H1339">
        <v>-9.4003689379458706</v>
      </c>
      <c r="I1339">
        <v>6.7336765907001599</v>
      </c>
      <c r="J1339">
        <v>-5.43048311177711</v>
      </c>
      <c r="K1339">
        <v>143.049189027008</v>
      </c>
      <c r="L1339">
        <v>140.571833693358</v>
      </c>
      <c r="M1339">
        <v>49.278742924623302</v>
      </c>
      <c r="N1339">
        <v>0.69155326630493796</v>
      </c>
      <c r="O1339">
        <v>30.720545277507199</v>
      </c>
      <c r="P1339">
        <v>25.572052401746699</v>
      </c>
      <c r="Q1339">
        <v>-6.3519086880230002E-2</v>
      </c>
    </row>
    <row r="1340" spans="1:17" hidden="1" x14ac:dyDescent="0.3">
      <c r="A1340" t="s">
        <v>2847</v>
      </c>
      <c r="B1340" t="s">
        <v>2848</v>
      </c>
      <c r="C1340" t="str">
        <f>IFERROR(VLOOKUP(Table1[[#This Row],[Ticker]],[1]!Table1[[Symbol]:[Industry]],2,FALSE),"-")</f>
        <v>-</v>
      </c>
      <c r="D1340" t="s">
        <v>81</v>
      </c>
      <c r="E1340">
        <v>1415.8919248259999</v>
      </c>
      <c r="F1340">
        <v>289.86</v>
      </c>
      <c r="G1340">
        <v>8.1654915452528698</v>
      </c>
      <c r="H1340">
        <v>11.8926439921956</v>
      </c>
      <c r="I1340">
        <v>39.985549835651497</v>
      </c>
      <c r="J1340">
        <v>5.2343776448245602</v>
      </c>
      <c r="K1340">
        <v>246.91379207252101</v>
      </c>
      <c r="L1340">
        <v>264.34976327141499</v>
      </c>
      <c r="M1340">
        <v>77.299327038800101</v>
      </c>
      <c r="N1340">
        <v>3.4753221353060102</v>
      </c>
      <c r="O1340">
        <v>31.787759608086599</v>
      </c>
      <c r="P1340">
        <v>75.672727272727201</v>
      </c>
    </row>
    <row r="1341" spans="1:17" hidden="1" x14ac:dyDescent="0.3">
      <c r="A1341" t="s">
        <v>2849</v>
      </c>
      <c r="B1341" t="s">
        <v>2850</v>
      </c>
      <c r="C1341" t="str">
        <f>IFERROR(VLOOKUP(Table1[[#This Row],[Ticker]],[1]!Table1[[Symbol]:[Industry]],2,FALSE),"-")</f>
        <v>-</v>
      </c>
      <c r="D1341" t="s">
        <v>211</v>
      </c>
      <c r="E1341">
        <v>1415.4378503400001</v>
      </c>
      <c r="F1341">
        <v>370.35</v>
      </c>
      <c r="G1341">
        <v>-42.303549218307701</v>
      </c>
      <c r="H1341">
        <v>-9.7501960270977293</v>
      </c>
      <c r="I1341">
        <v>-25.866334316857198</v>
      </c>
      <c r="J1341">
        <v>-5.3102417777476099</v>
      </c>
      <c r="K1341">
        <v>396.17335819510203</v>
      </c>
      <c r="L1341">
        <v>456.946376129008</v>
      </c>
      <c r="M1341">
        <v>44.812125524896999</v>
      </c>
      <c r="N1341">
        <v>0.54482727720776003</v>
      </c>
      <c r="O1341">
        <v>71.567436208991396</v>
      </c>
      <c r="P1341">
        <v>1.7584833081467399</v>
      </c>
    </row>
    <row r="1342" spans="1:17" hidden="1" x14ac:dyDescent="0.3">
      <c r="A1342" t="s">
        <v>2851</v>
      </c>
      <c r="B1342" t="s">
        <v>2852</v>
      </c>
      <c r="C1342" t="str">
        <f>IFERROR(VLOOKUP(Table1[[#This Row],[Ticker]],[1]!Table1[[Symbol]:[Industry]],2,FALSE),"-")</f>
        <v>-</v>
      </c>
      <c r="D1342" t="s">
        <v>261</v>
      </c>
      <c r="E1342">
        <v>1414.5382032</v>
      </c>
      <c r="F1342">
        <v>1413.95</v>
      </c>
      <c r="G1342">
        <v>346.94839401008602</v>
      </c>
      <c r="H1342">
        <v>-17.8971673651508</v>
      </c>
      <c r="I1342">
        <v>46.8720632678681</v>
      </c>
      <c r="J1342">
        <v>-2.5477842356756502</v>
      </c>
      <c r="K1342">
        <v>1424.58606386524</v>
      </c>
      <c r="L1342">
        <v>1163.9618753869399</v>
      </c>
      <c r="M1342">
        <v>57.141400014088802</v>
      </c>
      <c r="N1342">
        <v>0.92255334190439098</v>
      </c>
      <c r="O1342">
        <v>22.8438063580749</v>
      </c>
      <c r="P1342">
        <v>396.12280701754298</v>
      </c>
      <c r="Q1342">
        <v>0.179018911425807</v>
      </c>
    </row>
    <row r="1343" spans="1:17" hidden="1" x14ac:dyDescent="0.3">
      <c r="A1343" t="s">
        <v>2853</v>
      </c>
      <c r="B1343" t="s">
        <v>2854</v>
      </c>
      <c r="C1343" t="str">
        <f>IFERROR(VLOOKUP(Table1[[#This Row],[Ticker]],[1]!Table1[[Symbol]:[Industry]],2,FALSE),"-")</f>
        <v>-</v>
      </c>
      <c r="D1343" t="s">
        <v>21</v>
      </c>
      <c r="E1343">
        <v>1409.131440677</v>
      </c>
      <c r="F1343">
        <v>222.27</v>
      </c>
      <c r="G1343">
        <v>47.784250423166299</v>
      </c>
      <c r="H1343">
        <v>8.3409101772745604</v>
      </c>
      <c r="I1343">
        <v>51.788628163386001</v>
      </c>
      <c r="J1343">
        <v>-5.5676419246174804</v>
      </c>
      <c r="K1343">
        <v>199.411637133216</v>
      </c>
      <c r="L1343">
        <v>163.50767488773499</v>
      </c>
      <c r="M1343">
        <v>51.727487394208502</v>
      </c>
      <c r="N1343">
        <v>0.322440767902332</v>
      </c>
      <c r="O1343">
        <v>12.4308273721149</v>
      </c>
      <c r="P1343">
        <v>88.924776880577895</v>
      </c>
      <c r="Q1343">
        <v>0.106755459843593</v>
      </c>
    </row>
    <row r="1344" spans="1:17" hidden="1" x14ac:dyDescent="0.3">
      <c r="A1344" t="s">
        <v>2855</v>
      </c>
      <c r="B1344" t="s">
        <v>2856</v>
      </c>
      <c r="C1344" t="str">
        <f>IFERROR(VLOOKUP(Table1[[#This Row],[Ticker]],[1]!Table1[[Symbol]:[Industry]],2,FALSE),"-")</f>
        <v>-</v>
      </c>
      <c r="D1344" t="s">
        <v>282</v>
      </c>
      <c r="E1344">
        <v>1408.8326153999999</v>
      </c>
      <c r="F1344">
        <v>236.22</v>
      </c>
      <c r="G1344">
        <v>81.783039098836795</v>
      </c>
      <c r="H1344">
        <v>24.648079370919501</v>
      </c>
      <c r="I1344">
        <v>93.590547427498706</v>
      </c>
      <c r="J1344">
        <v>-10.907330366088299</v>
      </c>
      <c r="K1344">
        <v>197.10314163594899</v>
      </c>
      <c r="L1344">
        <v>154.69604026527099</v>
      </c>
      <c r="M1344">
        <v>56.710476804486397</v>
      </c>
      <c r="N1344">
        <v>1.1930166291338</v>
      </c>
      <c r="O1344">
        <v>13.2080264160528</v>
      </c>
      <c r="P1344">
        <v>118.418862690707</v>
      </c>
      <c r="Q1344">
        <v>0.13845516512580999</v>
      </c>
    </row>
    <row r="1345" spans="1:17" hidden="1" x14ac:dyDescent="0.3">
      <c r="A1345" t="s">
        <v>2857</v>
      </c>
      <c r="B1345" t="s">
        <v>2858</v>
      </c>
      <c r="C1345" t="str">
        <f>IFERROR(VLOOKUP(Table1[[#This Row],[Ticker]],[1]!Table1[[Symbol]:[Industry]],2,FALSE),"-")</f>
        <v>-</v>
      </c>
      <c r="D1345" t="s">
        <v>2680</v>
      </c>
      <c r="E1345">
        <v>1407.8328563</v>
      </c>
      <c r="F1345">
        <v>605.79999999999995</v>
      </c>
      <c r="G1345">
        <v>180.78263151214</v>
      </c>
      <c r="H1345">
        <v>-29.755613017840101</v>
      </c>
      <c r="I1345">
        <v>-31.641039089908102</v>
      </c>
      <c r="J1345">
        <v>-10.003421759094101</v>
      </c>
      <c r="K1345">
        <v>718.506873262201</v>
      </c>
      <c r="L1345">
        <v>652.88217062461104</v>
      </c>
      <c r="M1345">
        <v>34.530624711657303</v>
      </c>
      <c r="N1345">
        <v>3.7723399703437002</v>
      </c>
      <c r="O1345">
        <v>61.769560911191803</v>
      </c>
      <c r="P1345">
        <v>231.128723694998</v>
      </c>
      <c r="Q1345">
        <v>0.25031921970016902</v>
      </c>
    </row>
    <row r="1346" spans="1:17" hidden="1" x14ac:dyDescent="0.3">
      <c r="A1346" t="s">
        <v>2859</v>
      </c>
      <c r="B1346" t="s">
        <v>2860</v>
      </c>
      <c r="C1346" t="str">
        <f>IFERROR(VLOOKUP(Table1[[#This Row],[Ticker]],[1]!Table1[[Symbol]:[Industry]],2,FALSE),"-")</f>
        <v>-</v>
      </c>
      <c r="D1346" t="s">
        <v>54</v>
      </c>
      <c r="E1346">
        <v>1405.507739804</v>
      </c>
      <c r="F1346">
        <v>133.82</v>
      </c>
      <c r="G1346">
        <v>16.173003115294499</v>
      </c>
      <c r="H1346">
        <v>7.3511597771656003</v>
      </c>
      <c r="I1346">
        <v>14.088308362252301</v>
      </c>
      <c r="J1346">
        <v>-5.9352379284539696</v>
      </c>
      <c r="K1346">
        <v>120.50429698767999</v>
      </c>
      <c r="L1346">
        <v>113.341941023275</v>
      </c>
      <c r="M1346">
        <v>66.412155096501706</v>
      </c>
      <c r="N1346">
        <v>1.3646725101038899</v>
      </c>
      <c r="O1346">
        <v>11.7919593483784</v>
      </c>
      <c r="P1346">
        <v>73.005817711700004</v>
      </c>
      <c r="Q1346">
        <v>4.7694030004210002E-3</v>
      </c>
    </row>
    <row r="1347" spans="1:17" hidden="1" x14ac:dyDescent="0.3">
      <c r="A1347" t="s">
        <v>2861</v>
      </c>
      <c r="B1347" t="s">
        <v>2862</v>
      </c>
      <c r="C1347" t="str">
        <f>IFERROR(VLOOKUP(Table1[[#This Row],[Ticker]],[1]!Table1[[Symbol]:[Industry]],2,FALSE),"-")</f>
        <v>-</v>
      </c>
      <c r="D1347" t="s">
        <v>546</v>
      </c>
      <c r="E1347">
        <v>1404.651205544</v>
      </c>
      <c r="F1347">
        <v>260.83999999999997</v>
      </c>
      <c r="G1347">
        <v>9.5492456527187297</v>
      </c>
      <c r="H1347">
        <v>-10.776294585311399</v>
      </c>
      <c r="I1347">
        <v>17.0364822372646</v>
      </c>
      <c r="J1347">
        <v>-9.0304212507263202</v>
      </c>
      <c r="K1347">
        <v>240.99491035724799</v>
      </c>
      <c r="L1347">
        <v>227.84258499804099</v>
      </c>
      <c r="M1347">
        <v>71.104643736482402</v>
      </c>
      <c r="N1347">
        <v>1.5371388693901999</v>
      </c>
      <c r="O1347">
        <v>12.0993712620763</v>
      </c>
      <c r="P1347">
        <v>44.110497237569</v>
      </c>
      <c r="Q1347">
        <v>5.2589574841942002E-2</v>
      </c>
    </row>
    <row r="1348" spans="1:17" hidden="1" x14ac:dyDescent="0.3">
      <c r="A1348" t="s">
        <v>2863</v>
      </c>
      <c r="B1348" t="s">
        <v>2864</v>
      </c>
      <c r="C1348" t="str">
        <f>IFERROR(VLOOKUP(Table1[[#This Row],[Ticker]],[1]!Table1[[Symbol]:[Industry]],2,FALSE),"-")</f>
        <v>-</v>
      </c>
      <c r="D1348" t="s">
        <v>1619</v>
      </c>
      <c r="E1348">
        <v>1399.699484215</v>
      </c>
      <c r="F1348">
        <v>1849.15</v>
      </c>
      <c r="G1348">
        <v>52.840892631603303</v>
      </c>
      <c r="H1348">
        <v>5.2715833113980297</v>
      </c>
      <c r="I1348">
        <v>55.049819385670098</v>
      </c>
      <c r="J1348">
        <v>5.0592130221250402</v>
      </c>
      <c r="K1348">
        <v>1640.4938247504101</v>
      </c>
      <c r="L1348">
        <v>1384.3244800602599</v>
      </c>
      <c r="M1348">
        <v>62.776840848804298</v>
      </c>
      <c r="N1348">
        <v>2.8735811558520798</v>
      </c>
      <c r="O1348">
        <v>11.3106021685639</v>
      </c>
      <c r="P1348">
        <v>89.646684785395607</v>
      </c>
      <c r="Q1348">
        <v>7.6507493116938996E-2</v>
      </c>
    </row>
    <row r="1349" spans="1:17" hidden="1" x14ac:dyDescent="0.3">
      <c r="A1349" t="s">
        <v>2865</v>
      </c>
      <c r="B1349" t="s">
        <v>2866</v>
      </c>
      <c r="C1349" t="str">
        <f>IFERROR(VLOOKUP(Table1[[#This Row],[Ticker]],[1]!Table1[[Symbol]:[Industry]],2,FALSE),"-")</f>
        <v>-</v>
      </c>
      <c r="D1349" t="s">
        <v>135</v>
      </c>
      <c r="E1349">
        <v>1399.4396939999999</v>
      </c>
      <c r="F1349">
        <v>340</v>
      </c>
      <c r="G1349">
        <v>59.8590339070646</v>
      </c>
      <c r="H1349">
        <v>8.7019422806379492</v>
      </c>
      <c r="I1349">
        <v>9.3417228821869003</v>
      </c>
      <c r="J1349">
        <v>0.114731530011192</v>
      </c>
      <c r="K1349">
        <v>328.88366981500502</v>
      </c>
      <c r="L1349">
        <v>315.06632446210699</v>
      </c>
      <c r="M1349">
        <v>59.228728558178602</v>
      </c>
      <c r="N1349">
        <v>1.40833104021779</v>
      </c>
      <c r="O1349">
        <v>22.352941176470502</v>
      </c>
      <c r="P1349">
        <v>114.44339325134</v>
      </c>
      <c r="Q1349">
        <v>9.5496166429285004E-2</v>
      </c>
    </row>
    <row r="1350" spans="1:17" hidden="1" x14ac:dyDescent="0.3">
      <c r="A1350" t="s">
        <v>2867</v>
      </c>
      <c r="B1350" t="s">
        <v>2868</v>
      </c>
      <c r="C1350" t="str">
        <f>IFERROR(VLOOKUP(Table1[[#This Row],[Ticker]],[1]!Table1[[Symbol]:[Industry]],2,FALSE),"-")</f>
        <v>-</v>
      </c>
      <c r="D1350" t="s">
        <v>81</v>
      </c>
      <c r="E1350">
        <v>1394.2902897280001</v>
      </c>
      <c r="F1350">
        <v>145.04</v>
      </c>
      <c r="G1350">
        <v>7.8317539859335898</v>
      </c>
      <c r="H1350">
        <v>31.685719214391199</v>
      </c>
      <c r="I1350">
        <v>23.4590123783364</v>
      </c>
      <c r="J1350">
        <v>4.2420254941364899</v>
      </c>
      <c r="K1350">
        <v>108.762930875847</v>
      </c>
      <c r="L1350">
        <v>106.85169116867</v>
      </c>
      <c r="M1350">
        <v>82.557480322620506</v>
      </c>
      <c r="N1350">
        <v>2.90778558353137</v>
      </c>
      <c r="O1350">
        <v>1.59266409266409</v>
      </c>
      <c r="P1350">
        <v>65.949656750572004</v>
      </c>
      <c r="Q1350">
        <v>-1.0133006767282E-2</v>
      </c>
    </row>
    <row r="1351" spans="1:17" hidden="1" x14ac:dyDescent="0.3">
      <c r="A1351" t="s">
        <v>2869</v>
      </c>
      <c r="B1351" t="s">
        <v>2870</v>
      </c>
      <c r="C1351" t="str">
        <f>IFERROR(VLOOKUP(Table1[[#This Row],[Ticker]],[1]!Table1[[Symbol]:[Industry]],2,FALSE),"-")</f>
        <v>-</v>
      </c>
      <c r="D1351" t="s">
        <v>81</v>
      </c>
      <c r="E1351">
        <v>1391.7112259999999</v>
      </c>
      <c r="F1351">
        <v>869.45</v>
      </c>
      <c r="G1351">
        <v>-18.360924914809999</v>
      </c>
      <c r="H1351">
        <v>-0.33099127091050501</v>
      </c>
      <c r="I1351">
        <v>-1.7784630658990499</v>
      </c>
      <c r="J1351">
        <v>3.0687576264679599</v>
      </c>
      <c r="K1351">
        <v>833.44410786295703</v>
      </c>
      <c r="L1351">
        <v>814.18993135614699</v>
      </c>
      <c r="M1351">
        <v>58.664132617106702</v>
      </c>
      <c r="N1351">
        <v>2.95636446020562</v>
      </c>
      <c r="O1351">
        <v>20.351946632928801</v>
      </c>
      <c r="P1351">
        <v>24.5898115640897</v>
      </c>
      <c r="Q1351">
        <v>-5.711118429249E-2</v>
      </c>
    </row>
    <row r="1352" spans="1:17" hidden="1" x14ac:dyDescent="0.3">
      <c r="A1352" t="s">
        <v>2871</v>
      </c>
      <c r="B1352" t="s">
        <v>2872</v>
      </c>
      <c r="C1352" t="str">
        <f>IFERROR(VLOOKUP(Table1[[#This Row],[Ticker]],[1]!Table1[[Symbol]:[Industry]],2,FALSE),"-")</f>
        <v>-</v>
      </c>
      <c r="D1352" t="s">
        <v>1007</v>
      </c>
      <c r="E1352">
        <v>1390.8594268899999</v>
      </c>
      <c r="F1352">
        <v>212.71</v>
      </c>
      <c r="G1352">
        <v>-50.629328317253702</v>
      </c>
      <c r="H1352">
        <v>-4.0006493871845903</v>
      </c>
      <c r="I1352">
        <v>-17.3586273610475</v>
      </c>
      <c r="J1352">
        <v>-7.5431416947863204</v>
      </c>
      <c r="K1352">
        <v>215.27849358473199</v>
      </c>
      <c r="L1352">
        <v>230.64829473633901</v>
      </c>
      <c r="M1352">
        <v>45.762018122376098</v>
      </c>
      <c r="N1352">
        <v>1.35961530784546</v>
      </c>
      <c r="O1352">
        <v>53.142776550232597</v>
      </c>
      <c r="P1352">
        <v>11.3082155939298</v>
      </c>
      <c r="Q1352">
        <v>-4.0566543219003999E-2</v>
      </c>
    </row>
    <row r="1353" spans="1:17" hidden="1" x14ac:dyDescent="0.3">
      <c r="A1353" t="s">
        <v>2873</v>
      </c>
      <c r="B1353" t="s">
        <v>2874</v>
      </c>
      <c r="C1353" t="str">
        <f>IFERROR(VLOOKUP(Table1[[#This Row],[Ticker]],[1]!Table1[[Symbol]:[Industry]],2,FALSE),"-")</f>
        <v>-</v>
      </c>
      <c r="D1353" t="s">
        <v>261</v>
      </c>
      <c r="E1353">
        <v>1387.0409999999999</v>
      </c>
      <c r="F1353">
        <v>1605</v>
      </c>
      <c r="G1353">
        <v>136.99028993273299</v>
      </c>
      <c r="H1353">
        <v>-13.5079061284197</v>
      </c>
      <c r="I1353">
        <v>106.156253421</v>
      </c>
      <c r="J1353">
        <v>-11.171934534636801</v>
      </c>
      <c r="K1353">
        <v>1614.0526271501999</v>
      </c>
      <c r="L1353">
        <v>1199.6337190745501</v>
      </c>
      <c r="M1353">
        <v>39.745104358743298</v>
      </c>
      <c r="N1353">
        <v>0.77627462213017195</v>
      </c>
      <c r="O1353">
        <v>19.570093457943901</v>
      </c>
      <c r="P1353">
        <v>286.746987951807</v>
      </c>
      <c r="Q1353">
        <v>0.26524948155955203</v>
      </c>
    </row>
    <row r="1354" spans="1:17" hidden="1" x14ac:dyDescent="0.3">
      <c r="A1354" t="s">
        <v>2875</v>
      </c>
      <c r="B1354" t="s">
        <v>2876</v>
      </c>
      <c r="C1354" t="str">
        <f>IFERROR(VLOOKUP(Table1[[#This Row],[Ticker]],[1]!Table1[[Symbol]:[Industry]],2,FALSE),"-")</f>
        <v>-</v>
      </c>
      <c r="D1354" t="s">
        <v>438</v>
      </c>
      <c r="E1354">
        <v>1386.81895394</v>
      </c>
      <c r="F1354">
        <v>571.9</v>
      </c>
      <c r="G1354">
        <v>-53.791786782541699</v>
      </c>
      <c r="H1354">
        <v>-8.4727592613948595</v>
      </c>
      <c r="I1354">
        <v>-24.8856212899539</v>
      </c>
      <c r="J1354">
        <v>-5.5236625174407497</v>
      </c>
      <c r="K1354">
        <v>623.44578482447901</v>
      </c>
      <c r="L1354">
        <v>676.41529305642302</v>
      </c>
      <c r="M1354">
        <v>35.422145312685899</v>
      </c>
      <c r="N1354">
        <v>0.90528131673974499</v>
      </c>
      <c r="O1354">
        <v>45.960832313341399</v>
      </c>
      <c r="P1354">
        <v>1.79779280882876</v>
      </c>
      <c r="Q1354">
        <v>-1.2228966821295E-2</v>
      </c>
    </row>
    <row r="1355" spans="1:17" hidden="1" x14ac:dyDescent="0.3">
      <c r="A1355" t="s">
        <v>2877</v>
      </c>
      <c r="B1355" t="s">
        <v>2878</v>
      </c>
      <c r="C1355" t="str">
        <f>IFERROR(VLOOKUP(Table1[[#This Row],[Ticker]],[1]!Table1[[Symbol]:[Industry]],2,FALSE),"-")</f>
        <v>-</v>
      </c>
      <c r="D1355" t="s">
        <v>24</v>
      </c>
      <c r="E1355">
        <v>1381.5959274849999</v>
      </c>
      <c r="F1355">
        <v>306.55</v>
      </c>
      <c r="G1355">
        <v>-55.869044550968098</v>
      </c>
      <c r="H1355">
        <v>-9.4531785635265297</v>
      </c>
      <c r="I1355">
        <v>-24.761044985057001</v>
      </c>
      <c r="J1355">
        <v>0.22059811726551401</v>
      </c>
      <c r="K1355">
        <v>316.34629454894798</v>
      </c>
      <c r="M1355">
        <v>67.404334312616996</v>
      </c>
      <c r="N1355">
        <v>1.1512336672404699</v>
      </c>
      <c r="O1355">
        <v>52.992986462240999</v>
      </c>
      <c r="P1355">
        <v>5.8711794163356998</v>
      </c>
    </row>
    <row r="1356" spans="1:17" hidden="1" x14ac:dyDescent="0.3">
      <c r="A1356" t="s">
        <v>2879</v>
      </c>
      <c r="B1356" t="s">
        <v>2880</v>
      </c>
      <c r="C1356" t="str">
        <f>IFERROR(VLOOKUP(Table1[[#This Row],[Ticker]],[1]!Table1[[Symbol]:[Industry]],2,FALSE),"-")</f>
        <v>-</v>
      </c>
      <c r="D1356" t="s">
        <v>2881</v>
      </c>
      <c r="E1356">
        <v>1381.4807887950001</v>
      </c>
      <c r="F1356">
        <v>212.65</v>
      </c>
      <c r="G1356">
        <v>-58.226920065484997</v>
      </c>
      <c r="H1356">
        <v>12.734072570436901</v>
      </c>
      <c r="I1356">
        <v>0.553571069021355</v>
      </c>
      <c r="J1356">
        <v>2.7936376731294899</v>
      </c>
      <c r="K1356">
        <v>189.223929271354</v>
      </c>
      <c r="M1356">
        <v>64.809301494772299</v>
      </c>
      <c r="N1356">
        <v>0.70760741126262605</v>
      </c>
      <c r="O1356">
        <v>52.739242887373599</v>
      </c>
      <c r="P1356">
        <v>46.453168044077103</v>
      </c>
    </row>
    <row r="1357" spans="1:17" hidden="1" x14ac:dyDescent="0.3">
      <c r="A1357" t="s">
        <v>2882</v>
      </c>
      <c r="B1357" t="s">
        <v>2883</v>
      </c>
      <c r="C1357" t="str">
        <f>IFERROR(VLOOKUP(Table1[[#This Row],[Ticker]],[1]!Table1[[Symbol]:[Industry]],2,FALSE),"-")</f>
        <v>-</v>
      </c>
      <c r="D1357" t="s">
        <v>417</v>
      </c>
      <c r="E1357">
        <v>1380.6481026849999</v>
      </c>
      <c r="F1357">
        <v>82.63</v>
      </c>
      <c r="G1357">
        <v>31.200205857192799</v>
      </c>
      <c r="H1357">
        <v>-1.1440913077269099</v>
      </c>
      <c r="I1357">
        <v>28.560547866122501</v>
      </c>
      <c r="J1357">
        <v>-5.4508637800906197</v>
      </c>
      <c r="K1357">
        <v>78.911665202504295</v>
      </c>
      <c r="L1357">
        <v>70.240243521897597</v>
      </c>
      <c r="M1357">
        <v>56.382092831419499</v>
      </c>
      <c r="N1357">
        <v>0.63183593740799604</v>
      </c>
      <c r="O1357">
        <v>7.7090645044172801</v>
      </c>
      <c r="P1357">
        <v>79.240780911062799</v>
      </c>
      <c r="Q1357">
        <v>6.3777094810404E-2</v>
      </c>
    </row>
    <row r="1358" spans="1:17" hidden="1" x14ac:dyDescent="0.3">
      <c r="A1358" t="s">
        <v>2884</v>
      </c>
      <c r="B1358" t="s">
        <v>2885</v>
      </c>
      <c r="C1358" t="str">
        <f>IFERROR(VLOOKUP(Table1[[#This Row],[Ticker]],[1]!Table1[[Symbol]:[Industry]],2,FALSE),"-")</f>
        <v>-</v>
      </c>
      <c r="D1358" t="s">
        <v>242</v>
      </c>
      <c r="E1358">
        <v>1377.8010374999999</v>
      </c>
      <c r="F1358">
        <v>370.95</v>
      </c>
      <c r="G1358">
        <v>262.200214527784</v>
      </c>
      <c r="H1358">
        <v>39.743939580303902</v>
      </c>
      <c r="I1358">
        <v>93.894181323594793</v>
      </c>
      <c r="J1358">
        <v>-6.85173690811519</v>
      </c>
      <c r="K1358">
        <v>294.66417585556701</v>
      </c>
      <c r="L1358">
        <v>222.56570604595001</v>
      </c>
      <c r="M1358">
        <v>61.179913840538497</v>
      </c>
      <c r="N1358">
        <v>1.2877235255182999</v>
      </c>
      <c r="O1358">
        <v>11.5244642135058</v>
      </c>
      <c r="P1358">
        <v>374.380871649879</v>
      </c>
    </row>
    <row r="1359" spans="1:17" hidden="1" x14ac:dyDescent="0.3">
      <c r="A1359" t="s">
        <v>2886</v>
      </c>
      <c r="B1359" t="s">
        <v>2887</v>
      </c>
      <c r="C1359" t="str">
        <f>IFERROR(VLOOKUP(Table1[[#This Row],[Ticker]],[1]!Table1[[Symbol]:[Industry]],2,FALSE),"-")</f>
        <v>-</v>
      </c>
      <c r="D1359" t="s">
        <v>261</v>
      </c>
      <c r="E1359">
        <v>1376.1279999999999</v>
      </c>
      <c r="F1359">
        <v>2646.4</v>
      </c>
      <c r="G1359">
        <v>131.908044338107</v>
      </c>
      <c r="H1359">
        <v>20.089691648304701</v>
      </c>
      <c r="I1359">
        <v>129.06683405638299</v>
      </c>
      <c r="J1359">
        <v>17.359234480901801</v>
      </c>
      <c r="K1359">
        <v>2012.34730173249</v>
      </c>
      <c r="L1359">
        <v>1553.87961357842</v>
      </c>
      <c r="M1359">
        <v>84.964919232108102</v>
      </c>
      <c r="N1359">
        <v>1.34991848308906</v>
      </c>
      <c r="O1359">
        <v>5.7285368802901999</v>
      </c>
      <c r="P1359">
        <v>163.572531248443</v>
      </c>
      <c r="Q1359">
        <v>9.5710309106431996E-2</v>
      </c>
    </row>
    <row r="1360" spans="1:17" hidden="1" x14ac:dyDescent="0.3">
      <c r="A1360" t="s">
        <v>2888</v>
      </c>
      <c r="B1360" t="s">
        <v>2889</v>
      </c>
      <c r="C1360" t="str">
        <f>IFERROR(VLOOKUP(Table1[[#This Row],[Ticker]],[1]!Table1[[Symbol]:[Industry]],2,FALSE),"-")</f>
        <v>-</v>
      </c>
      <c r="D1360" t="s">
        <v>124</v>
      </c>
      <c r="E1360">
        <v>1375.82333937</v>
      </c>
      <c r="F1360">
        <v>25.05</v>
      </c>
      <c r="G1360">
        <v>-10.635920928022101</v>
      </c>
      <c r="H1360">
        <v>-10.5308272678111</v>
      </c>
      <c r="I1360">
        <v>-20.021720729151198</v>
      </c>
      <c r="J1360">
        <v>-8.3557059892827592</v>
      </c>
      <c r="K1360">
        <v>27.417247790855399</v>
      </c>
      <c r="L1360">
        <v>28.244494927380899</v>
      </c>
      <c r="M1360">
        <v>38.1162019208356</v>
      </c>
      <c r="N1360">
        <v>0.78845261465521599</v>
      </c>
      <c r="O1360">
        <v>57.285429141716499</v>
      </c>
      <c r="P1360">
        <v>17.6056338028169</v>
      </c>
      <c r="Q1360">
        <v>0.200555618640295</v>
      </c>
    </row>
    <row r="1361" spans="1:17" hidden="1" x14ac:dyDescent="0.3">
      <c r="A1361" t="s">
        <v>2890</v>
      </c>
      <c r="B1361" t="s">
        <v>2891</v>
      </c>
      <c r="C1361" t="str">
        <f>IFERROR(VLOOKUP(Table1[[#This Row],[Ticker]],[1]!Table1[[Symbol]:[Industry]],2,FALSE),"-")</f>
        <v>-</v>
      </c>
      <c r="D1361" t="s">
        <v>21</v>
      </c>
      <c r="E1361">
        <v>1370.711321664</v>
      </c>
      <c r="F1361">
        <v>123.04</v>
      </c>
      <c r="G1361">
        <v>5.32368252048808</v>
      </c>
      <c r="H1361">
        <v>-4.4569283478366897</v>
      </c>
      <c r="I1361">
        <v>0.47901433088761802</v>
      </c>
      <c r="J1361">
        <v>-5.2190296269279299</v>
      </c>
      <c r="K1361">
        <v>124.753999028311</v>
      </c>
      <c r="L1361">
        <v>118.04390537643</v>
      </c>
      <c r="M1361">
        <v>46.344236168641103</v>
      </c>
      <c r="N1361">
        <v>0.408550048390589</v>
      </c>
      <c r="O1361">
        <v>43.449284785435601</v>
      </c>
      <c r="P1361">
        <v>51.901234567901199</v>
      </c>
      <c r="Q1361">
        <v>2.7998143408419999E-3</v>
      </c>
    </row>
    <row r="1362" spans="1:17" hidden="1" x14ac:dyDescent="0.3">
      <c r="A1362" t="s">
        <v>2892</v>
      </c>
      <c r="B1362" t="s">
        <v>2893</v>
      </c>
      <c r="C1362" t="str">
        <f>IFERROR(VLOOKUP(Table1[[#This Row],[Ticker]],[1]!Table1[[Symbol]:[Industry]],2,FALSE),"-")</f>
        <v>-</v>
      </c>
      <c r="D1362" t="s">
        <v>251</v>
      </c>
      <c r="E1362">
        <v>1365.5819923199999</v>
      </c>
      <c r="F1362">
        <v>291.89999999999998</v>
      </c>
      <c r="G1362">
        <v>119.366761788286</v>
      </c>
      <c r="H1362">
        <v>41.8907556806084</v>
      </c>
      <c r="I1362">
        <v>72.026607401509594</v>
      </c>
      <c r="J1362">
        <v>-6.2003774084152896</v>
      </c>
      <c r="K1362">
        <v>226.313664382469</v>
      </c>
      <c r="L1362">
        <v>197.342776745219</v>
      </c>
      <c r="M1362">
        <v>78.948119995406998</v>
      </c>
      <c r="N1362">
        <v>2.5451969093572502</v>
      </c>
      <c r="O1362">
        <v>0</v>
      </c>
      <c r="P1362">
        <v>148.42553191489301</v>
      </c>
      <c r="Q1362">
        <v>0.132702927993883</v>
      </c>
    </row>
    <row r="1363" spans="1:17" hidden="1" x14ac:dyDescent="0.3">
      <c r="A1363" t="s">
        <v>2894</v>
      </c>
      <c r="B1363" t="s">
        <v>2895</v>
      </c>
      <c r="C1363" t="str">
        <f>IFERROR(VLOOKUP(Table1[[#This Row],[Ticker]],[1]!Table1[[Symbol]:[Industry]],2,FALSE),"-")</f>
        <v>-</v>
      </c>
      <c r="D1363" t="s">
        <v>65</v>
      </c>
      <c r="E1363">
        <v>1357.9680000000001</v>
      </c>
      <c r="F1363">
        <v>893.4</v>
      </c>
      <c r="G1363">
        <v>100.756793267285</v>
      </c>
      <c r="H1363">
        <v>-7.0239032271427897</v>
      </c>
      <c r="I1363">
        <v>96.990575030342896</v>
      </c>
      <c r="J1363">
        <v>-10.1405760177316</v>
      </c>
      <c r="K1363">
        <v>871.45694147316794</v>
      </c>
      <c r="L1363">
        <v>667.23347773481203</v>
      </c>
      <c r="M1363">
        <v>38.3158731173449</v>
      </c>
      <c r="N1363">
        <v>0.224333236511014</v>
      </c>
      <c r="O1363">
        <v>20.690620102977299</v>
      </c>
      <c r="P1363">
        <v>141.459459459459</v>
      </c>
      <c r="Q1363">
        <v>0.16573760507247301</v>
      </c>
    </row>
    <row r="1364" spans="1:17" hidden="1" x14ac:dyDescent="0.3">
      <c r="A1364" t="s">
        <v>2896</v>
      </c>
      <c r="B1364" t="s">
        <v>2897</v>
      </c>
      <c r="C1364" t="str">
        <f>IFERROR(VLOOKUP(Table1[[#This Row],[Ticker]],[1]!Table1[[Symbol]:[Industry]],2,FALSE),"-")</f>
        <v>-</v>
      </c>
      <c r="D1364" t="s">
        <v>372</v>
      </c>
      <c r="E1364">
        <v>1350.3</v>
      </c>
      <c r="F1364">
        <v>45.01</v>
      </c>
      <c r="G1364">
        <v>-19.807764540086001</v>
      </c>
      <c r="H1364">
        <v>-15.2519122014786</v>
      </c>
      <c r="I1364">
        <v>8.8966482232546795</v>
      </c>
      <c r="J1364">
        <v>-6.1726906181682297</v>
      </c>
      <c r="K1364">
        <v>45.281558829901797</v>
      </c>
      <c r="M1364">
        <v>39.3391212246013</v>
      </c>
      <c r="N1364">
        <v>0.25078874395266199</v>
      </c>
      <c r="O1364">
        <v>25.660964230171</v>
      </c>
      <c r="P1364">
        <v>50.033333333333303</v>
      </c>
    </row>
    <row r="1365" spans="1:17" hidden="1" x14ac:dyDescent="0.3">
      <c r="A1365" t="s">
        <v>2898</v>
      </c>
      <c r="B1365" t="s">
        <v>2899</v>
      </c>
      <c r="C1365" t="str">
        <f>IFERROR(VLOOKUP(Table1[[#This Row],[Ticker]],[1]!Table1[[Symbol]:[Industry]],2,FALSE),"-")</f>
        <v>-</v>
      </c>
      <c r="D1365" t="s">
        <v>1396</v>
      </c>
      <c r="E1365">
        <v>1349.54061441</v>
      </c>
      <c r="F1365">
        <v>894.45</v>
      </c>
      <c r="G1365">
        <v>126.61500782329701</v>
      </c>
      <c r="H1365">
        <v>-14.4154868757239</v>
      </c>
      <c r="I1365">
        <v>141.351415015729</v>
      </c>
      <c r="J1365">
        <v>-5.9484916425322103</v>
      </c>
      <c r="K1365">
        <v>770.25890407189502</v>
      </c>
      <c r="L1365">
        <v>573.05216259470706</v>
      </c>
      <c r="M1365">
        <v>66.327732874438098</v>
      </c>
      <c r="N1365">
        <v>0.31610814072103499</v>
      </c>
      <c r="O1365">
        <v>14.819162613896699</v>
      </c>
      <c r="P1365">
        <v>175.21538461538401</v>
      </c>
      <c r="Q1365">
        <v>0.15588305433871999</v>
      </c>
    </row>
    <row r="1366" spans="1:17" hidden="1" x14ac:dyDescent="0.3">
      <c r="A1366" t="s">
        <v>2900</v>
      </c>
      <c r="B1366" t="s">
        <v>2901</v>
      </c>
      <c r="C1366" t="str">
        <f>IFERROR(VLOOKUP(Table1[[#This Row],[Ticker]],[1]!Table1[[Symbol]:[Industry]],2,FALSE),"-")</f>
        <v>-</v>
      </c>
      <c r="D1366" t="s">
        <v>21</v>
      </c>
      <c r="E1366">
        <v>1348.3324259999999</v>
      </c>
      <c r="F1366">
        <v>127.26</v>
      </c>
      <c r="G1366">
        <v>223.755977188505</v>
      </c>
      <c r="H1366">
        <v>10.9614518052754</v>
      </c>
      <c r="I1366">
        <v>110.770207358429</v>
      </c>
      <c r="J1366">
        <v>-4.7702913206591298</v>
      </c>
      <c r="K1366">
        <v>102.60028000827</v>
      </c>
      <c r="L1366">
        <v>72.256575864424093</v>
      </c>
      <c r="M1366">
        <v>64.373496088527006</v>
      </c>
      <c r="N1366">
        <v>1.57137906269442</v>
      </c>
      <c r="O1366">
        <v>7.2607260726072598</v>
      </c>
      <c r="P1366">
        <v>342.64347826086902</v>
      </c>
    </row>
    <row r="1367" spans="1:17" hidden="1" x14ac:dyDescent="0.3">
      <c r="A1367" t="s">
        <v>2902</v>
      </c>
      <c r="B1367" t="s">
        <v>2903</v>
      </c>
      <c r="C1367" t="str">
        <f>IFERROR(VLOOKUP(Table1[[#This Row],[Ticker]],[1]!Table1[[Symbol]:[Industry]],2,FALSE),"-")</f>
        <v>-</v>
      </c>
      <c r="D1367" t="s">
        <v>514</v>
      </c>
      <c r="E1367">
        <v>1344.8799725839999</v>
      </c>
      <c r="F1367">
        <v>111.08</v>
      </c>
      <c r="G1367">
        <v>54.424540552330399</v>
      </c>
      <c r="H1367">
        <v>0.39881768177414501</v>
      </c>
      <c r="I1367">
        <v>49.9058521714664</v>
      </c>
      <c r="J1367">
        <v>-2.3755224480647401</v>
      </c>
      <c r="K1367">
        <v>94.275626251225304</v>
      </c>
      <c r="L1367">
        <v>84.343952857313297</v>
      </c>
      <c r="M1367">
        <v>68.185750199886698</v>
      </c>
      <c r="N1367">
        <v>1.6002852712612901</v>
      </c>
      <c r="O1367">
        <v>14.1069499459848</v>
      </c>
      <c r="P1367">
        <v>91.8480138169257</v>
      </c>
      <c r="Q1367">
        <v>-4.2418147743719999E-2</v>
      </c>
    </row>
    <row r="1368" spans="1:17" hidden="1" x14ac:dyDescent="0.3">
      <c r="A1368" t="s">
        <v>2904</v>
      </c>
      <c r="B1368" t="s">
        <v>2905</v>
      </c>
      <c r="C1368" t="str">
        <f>IFERROR(VLOOKUP(Table1[[#This Row],[Ticker]],[1]!Table1[[Symbol]:[Industry]],2,FALSE),"-")</f>
        <v>-</v>
      </c>
      <c r="D1368" t="s">
        <v>261</v>
      </c>
      <c r="E1368">
        <v>1342.0753741999999</v>
      </c>
      <c r="F1368">
        <v>206.69</v>
      </c>
      <c r="G1368">
        <v>191.64430646583099</v>
      </c>
      <c r="H1368">
        <v>5.0685348054258101</v>
      </c>
      <c r="I1368">
        <v>187.35192161145</v>
      </c>
      <c r="J1368">
        <v>-4.8052226520736401</v>
      </c>
      <c r="K1368">
        <v>178.41647469934901</v>
      </c>
      <c r="L1368">
        <v>123.22542777773501</v>
      </c>
      <c r="M1368">
        <v>56.455700218661597</v>
      </c>
      <c r="N1368">
        <v>0.60635559871046496</v>
      </c>
      <c r="O1368">
        <v>5.6558130533649296</v>
      </c>
      <c r="P1368">
        <v>223.96551724137899</v>
      </c>
      <c r="Q1368">
        <v>0.15263590387756801</v>
      </c>
    </row>
    <row r="1369" spans="1:17" hidden="1" x14ac:dyDescent="0.3">
      <c r="A1369" t="s">
        <v>2906</v>
      </c>
      <c r="B1369" t="s">
        <v>2907</v>
      </c>
      <c r="C1369" t="str">
        <f>IFERROR(VLOOKUP(Table1[[#This Row],[Ticker]],[1]!Table1[[Symbol]:[Industry]],2,FALSE),"-")</f>
        <v>-</v>
      </c>
      <c r="D1369" t="s">
        <v>166</v>
      </c>
      <c r="E1369">
        <v>1332.5983346149901</v>
      </c>
      <c r="F1369">
        <v>200.65</v>
      </c>
      <c r="G1369">
        <v>61.622220355220399</v>
      </c>
      <c r="H1369">
        <v>-11.007222513234099</v>
      </c>
      <c r="I1369">
        <v>86.085872577459895</v>
      </c>
      <c r="J1369">
        <v>-2.0045262608439298</v>
      </c>
      <c r="K1369">
        <v>205.14930094363399</v>
      </c>
      <c r="L1369">
        <v>169.03230100526699</v>
      </c>
      <c r="M1369">
        <v>46.808367489694803</v>
      </c>
      <c r="N1369">
        <v>0.33552641666840999</v>
      </c>
      <c r="O1369">
        <v>26.982307500622898</v>
      </c>
      <c r="P1369">
        <v>108.251167618059</v>
      </c>
      <c r="Q1369">
        <v>0.196731879170469</v>
      </c>
    </row>
    <row r="1370" spans="1:17" hidden="1" x14ac:dyDescent="0.3">
      <c r="A1370" t="s">
        <v>2908</v>
      </c>
      <c r="B1370" t="s">
        <v>2909</v>
      </c>
      <c r="C1370" t="str">
        <f>IFERROR(VLOOKUP(Table1[[#This Row],[Ticker]],[1]!Table1[[Symbol]:[Industry]],2,FALSE),"-")</f>
        <v>-</v>
      </c>
      <c r="D1370" t="s">
        <v>1007</v>
      </c>
      <c r="E1370">
        <v>1329.1674443100001</v>
      </c>
      <c r="F1370">
        <v>71.73</v>
      </c>
      <c r="G1370">
        <v>-49.418056908060301</v>
      </c>
      <c r="H1370">
        <v>-5.3236212325332604</v>
      </c>
      <c r="I1370">
        <v>-23.366242496664</v>
      </c>
      <c r="J1370">
        <v>-6.2632728504764197</v>
      </c>
      <c r="K1370">
        <v>73.058821986720901</v>
      </c>
      <c r="L1370">
        <v>77.667768760102703</v>
      </c>
      <c r="M1370">
        <v>43.671268555035503</v>
      </c>
      <c r="N1370">
        <v>0.74628564370989303</v>
      </c>
      <c r="O1370">
        <v>53.074027603513102</v>
      </c>
      <c r="P1370">
        <v>15.693548387096699</v>
      </c>
      <c r="Q1370">
        <v>-1.432567096336E-2</v>
      </c>
    </row>
    <row r="1371" spans="1:17" hidden="1" x14ac:dyDescent="0.3">
      <c r="A1371" t="s">
        <v>2910</v>
      </c>
      <c r="B1371" t="s">
        <v>2911</v>
      </c>
      <c r="C1371" t="str">
        <f>IFERROR(VLOOKUP(Table1[[#This Row],[Ticker]],[1]!Table1[[Symbol]:[Industry]],2,FALSE),"-")</f>
        <v>-</v>
      </c>
      <c r="D1371" t="s">
        <v>206</v>
      </c>
      <c r="E1371">
        <v>1326.6</v>
      </c>
      <c r="F1371">
        <v>132.66</v>
      </c>
      <c r="G1371">
        <v>103.772440430738</v>
      </c>
      <c r="H1371">
        <v>17.6150779320831</v>
      </c>
      <c r="I1371">
        <v>61.847285855039502</v>
      </c>
      <c r="J1371">
        <v>-2.26210433386695</v>
      </c>
      <c r="K1371">
        <v>108.06766228196599</v>
      </c>
      <c r="L1371">
        <v>89.678705072523897</v>
      </c>
      <c r="M1371">
        <v>73.478488856288294</v>
      </c>
      <c r="N1371">
        <v>2.9016196571124602</v>
      </c>
      <c r="O1371">
        <v>4.4022312679029101</v>
      </c>
      <c r="P1371">
        <v>162.69306930693</v>
      </c>
      <c r="Q1371">
        <v>8.1750747520855996E-2</v>
      </c>
    </row>
    <row r="1372" spans="1:17" hidden="1" x14ac:dyDescent="0.3">
      <c r="A1372" t="s">
        <v>2912</v>
      </c>
      <c r="B1372" t="s">
        <v>2913</v>
      </c>
      <c r="C1372" t="str">
        <f>IFERROR(VLOOKUP(Table1[[#This Row],[Ticker]],[1]!Table1[[Symbol]:[Industry]],2,FALSE),"-")</f>
        <v>-</v>
      </c>
      <c r="D1372" t="s">
        <v>127</v>
      </c>
      <c r="E1372">
        <v>1320.09181633</v>
      </c>
      <c r="F1372">
        <v>1035.95</v>
      </c>
      <c r="G1372">
        <v>595.82769386964299</v>
      </c>
      <c r="H1372">
        <v>7.2149387082406804</v>
      </c>
      <c r="I1372">
        <v>66.110803572263194</v>
      </c>
      <c r="J1372">
        <v>4.6941840297521704</v>
      </c>
      <c r="K1372">
        <v>895.99195341340805</v>
      </c>
      <c r="L1372">
        <v>651.22251597956404</v>
      </c>
      <c r="M1372">
        <v>71.998856279026896</v>
      </c>
      <c r="N1372">
        <v>1.24086468604873</v>
      </c>
      <c r="O1372">
        <v>6.2744340943088298E-2</v>
      </c>
      <c r="P1372">
        <v>844.778841769265</v>
      </c>
      <c r="Q1372">
        <v>0.177033722170683</v>
      </c>
    </row>
    <row r="1373" spans="1:17" hidden="1" x14ac:dyDescent="0.3">
      <c r="A1373" t="s">
        <v>2914</v>
      </c>
      <c r="B1373" t="s">
        <v>2915</v>
      </c>
      <c r="C1373" t="str">
        <f>IFERROR(VLOOKUP(Table1[[#This Row],[Ticker]],[1]!Table1[[Symbol]:[Industry]],2,FALSE),"-")</f>
        <v>-</v>
      </c>
      <c r="D1373" t="s">
        <v>620</v>
      </c>
      <c r="E1373">
        <v>1317.0155179999999</v>
      </c>
      <c r="F1373">
        <v>334.1</v>
      </c>
      <c r="G1373">
        <v>33.669269625277003</v>
      </c>
      <c r="H1373">
        <v>0.91509035525823501</v>
      </c>
      <c r="I1373">
        <v>15.802139220400299</v>
      </c>
      <c r="J1373">
        <v>-1.27593593939512</v>
      </c>
      <c r="K1373">
        <v>304.90366527096501</v>
      </c>
      <c r="L1373">
        <v>271.8251431823</v>
      </c>
      <c r="M1373">
        <v>54.920812529829803</v>
      </c>
      <c r="N1373">
        <v>1.11536548970476</v>
      </c>
      <c r="O1373">
        <v>19.425321759952102</v>
      </c>
      <c r="P1373">
        <v>75.842105263157904</v>
      </c>
    </row>
    <row r="1374" spans="1:17" hidden="1" x14ac:dyDescent="0.3">
      <c r="A1374" t="s">
        <v>2916</v>
      </c>
      <c r="B1374" t="s">
        <v>2917</v>
      </c>
      <c r="C1374" t="str">
        <f>IFERROR(VLOOKUP(Table1[[#This Row],[Ticker]],[1]!Table1[[Symbol]:[Industry]],2,FALSE),"-")</f>
        <v>-</v>
      </c>
      <c r="D1374" t="s">
        <v>98</v>
      </c>
      <c r="E1374">
        <v>1314.04262008</v>
      </c>
      <c r="F1374">
        <v>515.29999999999995</v>
      </c>
      <c r="G1374">
        <v>72.348721349193298</v>
      </c>
      <c r="H1374">
        <v>-16.120628284263798</v>
      </c>
      <c r="I1374">
        <v>29.906507795511001</v>
      </c>
      <c r="J1374">
        <v>-9.1531297884656002</v>
      </c>
      <c r="K1374">
        <v>564.97979980568698</v>
      </c>
      <c r="L1374">
        <v>469.44544814422397</v>
      </c>
      <c r="M1374">
        <v>19.2807956152385</v>
      </c>
      <c r="N1374">
        <v>0.411704561756849</v>
      </c>
      <c r="O1374">
        <v>37.783815253250502</v>
      </c>
      <c r="P1374">
        <v>158.55494229804299</v>
      </c>
      <c r="Q1374">
        <v>0.17771242422172501</v>
      </c>
    </row>
    <row r="1375" spans="1:17" hidden="1" x14ac:dyDescent="0.3">
      <c r="A1375" t="s">
        <v>2918</v>
      </c>
      <c r="B1375" t="s">
        <v>2919</v>
      </c>
      <c r="C1375" t="str">
        <f>IFERROR(VLOOKUP(Table1[[#This Row],[Ticker]],[1]!Table1[[Symbol]:[Industry]],2,FALSE),"-")</f>
        <v>-</v>
      </c>
      <c r="D1375" t="s">
        <v>54</v>
      </c>
      <c r="E1375">
        <v>1313.1390011999999</v>
      </c>
      <c r="F1375">
        <v>2125.5</v>
      </c>
      <c r="G1375">
        <v>-19.413052655578699</v>
      </c>
      <c r="H1375">
        <v>-22.439783638713301</v>
      </c>
      <c r="I1375">
        <v>-10.0252564215708</v>
      </c>
      <c r="J1375">
        <v>-9.3079316505346306</v>
      </c>
      <c r="K1375">
        <v>2317.8470292407901</v>
      </c>
      <c r="L1375">
        <v>2230.95319014801</v>
      </c>
      <c r="M1375">
        <v>39.445121432040501</v>
      </c>
      <c r="N1375">
        <v>0.80397310637317498</v>
      </c>
      <c r="O1375">
        <v>32.858151023288599</v>
      </c>
      <c r="P1375">
        <v>22.996354377640099</v>
      </c>
      <c r="Q1375">
        <v>-2.0019412415993001E-2</v>
      </c>
    </row>
    <row r="1376" spans="1:17" hidden="1" x14ac:dyDescent="0.3">
      <c r="A1376" t="s">
        <v>2920</v>
      </c>
      <c r="B1376" t="s">
        <v>2921</v>
      </c>
      <c r="C1376" t="str">
        <f>IFERROR(VLOOKUP(Table1[[#This Row],[Ticker]],[1]!Table1[[Symbol]:[Industry]],2,FALSE),"-")</f>
        <v>-</v>
      </c>
      <c r="D1376" t="s">
        <v>1514</v>
      </c>
      <c r="E1376">
        <v>1308.132265164</v>
      </c>
      <c r="F1376">
        <v>225.56</v>
      </c>
      <c r="G1376">
        <v>-51.738026795417298</v>
      </c>
      <c r="H1376">
        <v>1.3239658975412101</v>
      </c>
      <c r="I1376">
        <v>-4.80853601126858</v>
      </c>
      <c r="J1376">
        <v>-4.7302565835891803</v>
      </c>
      <c r="K1376">
        <v>226.21540200677299</v>
      </c>
      <c r="L1376">
        <v>239.090771898323</v>
      </c>
      <c r="M1376">
        <v>41.897336770304499</v>
      </c>
      <c r="N1376">
        <v>0.68606745732516095</v>
      </c>
      <c r="O1376">
        <v>37.280546196133997</v>
      </c>
      <c r="P1376">
        <v>13.1477301228994</v>
      </c>
      <c r="Q1376">
        <v>1.518365634572E-3</v>
      </c>
    </row>
    <row r="1377" spans="1:17" hidden="1" x14ac:dyDescent="0.3">
      <c r="A1377" t="s">
        <v>2922</v>
      </c>
      <c r="B1377" t="s">
        <v>2923</v>
      </c>
      <c r="C1377" t="str">
        <f>IFERROR(VLOOKUP(Table1[[#This Row],[Ticker]],[1]!Table1[[Symbol]:[Industry]],2,FALSE),"-")</f>
        <v>-</v>
      </c>
      <c r="D1377" t="s">
        <v>2924</v>
      </c>
      <c r="E1377">
        <v>1307.1312579999999</v>
      </c>
      <c r="F1377">
        <v>528.20000000000005</v>
      </c>
      <c r="G1377">
        <v>139.02015327664401</v>
      </c>
      <c r="H1377">
        <v>-0.83212836103342802</v>
      </c>
      <c r="I1377">
        <v>58.681402676260298</v>
      </c>
      <c r="J1377">
        <v>8.1182774421600303</v>
      </c>
      <c r="K1377">
        <v>481.34986799731098</v>
      </c>
      <c r="L1377">
        <v>379.61920353399103</v>
      </c>
      <c r="M1377">
        <v>62.960124693178201</v>
      </c>
      <c r="N1377">
        <v>1.81574653581082</v>
      </c>
      <c r="O1377">
        <v>4.12722453616054</v>
      </c>
      <c r="P1377">
        <v>182.45989304812801</v>
      </c>
    </row>
    <row r="1378" spans="1:17" hidden="1" x14ac:dyDescent="0.3">
      <c r="A1378" t="s">
        <v>2925</v>
      </c>
      <c r="B1378" t="s">
        <v>2926</v>
      </c>
      <c r="C1378" t="str">
        <f>IFERROR(VLOOKUP(Table1[[#This Row],[Ticker]],[1]!Table1[[Symbol]:[Industry]],2,FALSE),"-")</f>
        <v>-</v>
      </c>
      <c r="D1378" t="s">
        <v>291</v>
      </c>
      <c r="E1378">
        <v>1306.6531198180001</v>
      </c>
      <c r="F1378">
        <v>19.82</v>
      </c>
      <c r="G1378">
        <v>-18.6229176144364</v>
      </c>
      <c r="H1378">
        <v>-8.4033890018072199</v>
      </c>
      <c r="I1378">
        <v>-28.147989897245498</v>
      </c>
      <c r="J1378">
        <v>-8.3960845059992106</v>
      </c>
      <c r="K1378">
        <v>21.799560648882601</v>
      </c>
      <c r="L1378">
        <v>23.806809134338199</v>
      </c>
      <c r="M1378">
        <v>34.654947675326603</v>
      </c>
      <c r="N1378">
        <v>0.97029262783256698</v>
      </c>
      <c r="O1378">
        <v>111.907164480322</v>
      </c>
      <c r="P1378">
        <v>12.613636363636299</v>
      </c>
      <c r="Q1378">
        <v>7.5765188132879996E-2</v>
      </c>
    </row>
    <row r="1379" spans="1:17" hidden="1" x14ac:dyDescent="0.3">
      <c r="A1379" t="s">
        <v>2927</v>
      </c>
      <c r="B1379" t="s">
        <v>2928</v>
      </c>
      <c r="C1379" t="str">
        <f>IFERROR(VLOOKUP(Table1[[#This Row],[Ticker]],[1]!Table1[[Symbol]:[Industry]],2,FALSE),"-")</f>
        <v>-</v>
      </c>
      <c r="D1379" t="s">
        <v>282</v>
      </c>
      <c r="E1379">
        <v>1305.8668558100001</v>
      </c>
      <c r="F1379">
        <v>914.05</v>
      </c>
      <c r="G1379">
        <v>112.128253564909</v>
      </c>
      <c r="H1379">
        <v>5.1364696157548604</v>
      </c>
      <c r="I1379">
        <v>46.8542242773702</v>
      </c>
      <c r="J1379">
        <v>-8.5901683981152104</v>
      </c>
      <c r="K1379">
        <v>845.998756714656</v>
      </c>
      <c r="L1379">
        <v>643.53136916128403</v>
      </c>
      <c r="M1379">
        <v>48.438894819149503</v>
      </c>
      <c r="N1379">
        <v>0.79235862177559002</v>
      </c>
      <c r="O1379">
        <v>9.7204748099119307</v>
      </c>
      <c r="P1379">
        <v>170.86975848273801</v>
      </c>
      <c r="Q1379">
        <v>0.16100095448472401</v>
      </c>
    </row>
    <row r="1380" spans="1:17" hidden="1" x14ac:dyDescent="0.3">
      <c r="A1380" t="s">
        <v>2929</v>
      </c>
      <c r="B1380" t="s">
        <v>2930</v>
      </c>
      <c r="C1380" t="str">
        <f>IFERROR(VLOOKUP(Table1[[#This Row],[Ticker]],[1]!Table1[[Symbol]:[Industry]],2,FALSE),"-")</f>
        <v>-</v>
      </c>
      <c r="D1380" t="s">
        <v>138</v>
      </c>
      <c r="E1380">
        <v>1304.59736862</v>
      </c>
      <c r="F1380">
        <v>262.70999999999998</v>
      </c>
      <c r="G1380">
        <v>30.782896822842499</v>
      </c>
      <c r="H1380">
        <v>10.175044792659101</v>
      </c>
      <c r="I1380">
        <v>83.753858254602605</v>
      </c>
      <c r="J1380">
        <v>-2.5607716265446001E-2</v>
      </c>
      <c r="K1380">
        <v>222.722940400905</v>
      </c>
      <c r="L1380">
        <v>185.56043495821001</v>
      </c>
      <c r="M1380">
        <v>67.483999223059598</v>
      </c>
      <c r="N1380">
        <v>1.08544646874372</v>
      </c>
      <c r="O1380">
        <v>2.7749229188078002</v>
      </c>
      <c r="P1380">
        <v>103.178654292343</v>
      </c>
    </row>
    <row r="1381" spans="1:17" hidden="1" x14ac:dyDescent="0.3">
      <c r="A1381" t="s">
        <v>2931</v>
      </c>
      <c r="B1381" t="s">
        <v>2932</v>
      </c>
      <c r="C1381" t="str">
        <f>IFERROR(VLOOKUP(Table1[[#This Row],[Ticker]],[1]!Table1[[Symbol]:[Industry]],2,FALSE),"-")</f>
        <v>-</v>
      </c>
      <c r="D1381" t="s">
        <v>234</v>
      </c>
      <c r="E1381">
        <v>1300.1532952499999</v>
      </c>
      <c r="F1381">
        <v>461.1</v>
      </c>
      <c r="G1381">
        <v>67.562130105605902</v>
      </c>
      <c r="H1381">
        <v>0.34579820522685401</v>
      </c>
      <c r="I1381">
        <v>1.39147253785261</v>
      </c>
      <c r="J1381">
        <v>-8.8542042131547891</v>
      </c>
      <c r="K1381">
        <v>438.15642821062897</v>
      </c>
      <c r="L1381">
        <v>385.99044775196899</v>
      </c>
      <c r="M1381">
        <v>56.144677517120897</v>
      </c>
      <c r="N1381">
        <v>0.58775667651621699</v>
      </c>
      <c r="O1381">
        <v>13.8581652569941</v>
      </c>
      <c r="P1381">
        <v>108.124576844956</v>
      </c>
      <c r="Q1381">
        <v>0.127174886600745</v>
      </c>
    </row>
    <row r="1382" spans="1:17" hidden="1" x14ac:dyDescent="0.3">
      <c r="A1382" t="s">
        <v>2933</v>
      </c>
      <c r="B1382" t="s">
        <v>2934</v>
      </c>
      <c r="C1382" t="str">
        <f>IFERROR(VLOOKUP(Table1[[#This Row],[Ticker]],[1]!Table1[[Symbol]:[Industry]],2,FALSE),"-")</f>
        <v>-</v>
      </c>
      <c r="D1382" t="s">
        <v>625</v>
      </c>
      <c r="E1382">
        <v>1298.2580254500001</v>
      </c>
      <c r="F1382">
        <v>180.65</v>
      </c>
      <c r="G1382">
        <v>-0.36401882115524797</v>
      </c>
      <c r="H1382">
        <v>-8.9684363901365192</v>
      </c>
      <c r="I1382">
        <v>61.061048014574197</v>
      </c>
      <c r="J1382">
        <v>-4.4058017734747299</v>
      </c>
      <c r="K1382">
        <v>180.110706799958</v>
      </c>
      <c r="L1382">
        <v>154.87859903056901</v>
      </c>
      <c r="M1382">
        <v>52.612197208286801</v>
      </c>
      <c r="N1382">
        <v>0.55567289844387302</v>
      </c>
      <c r="O1382">
        <v>22.308331026847402</v>
      </c>
      <c r="P1382">
        <v>85.853909465020493</v>
      </c>
      <c r="Q1382">
        <v>0.151506430839661</v>
      </c>
    </row>
    <row r="1383" spans="1:17" hidden="1" x14ac:dyDescent="0.3">
      <c r="A1383" t="s">
        <v>2935</v>
      </c>
      <c r="B1383" t="s">
        <v>2936</v>
      </c>
      <c r="C1383" t="str">
        <f>IFERROR(VLOOKUP(Table1[[#This Row],[Ticker]],[1]!Table1[[Symbol]:[Industry]],2,FALSE),"-")</f>
        <v>-</v>
      </c>
      <c r="D1383" t="s">
        <v>1007</v>
      </c>
      <c r="E1383">
        <v>1297.2681517999999</v>
      </c>
      <c r="F1383">
        <v>340.15</v>
      </c>
      <c r="G1383">
        <v>-43.839702564188102</v>
      </c>
      <c r="H1383">
        <v>5.4630647424696401E-2</v>
      </c>
      <c r="I1383">
        <v>-14.1390934866841</v>
      </c>
      <c r="J1383">
        <v>-0.76118030839045603</v>
      </c>
      <c r="K1383">
        <v>336.96969543919198</v>
      </c>
      <c r="L1383">
        <v>345.94800167796899</v>
      </c>
      <c r="M1383">
        <v>49.388707626236801</v>
      </c>
      <c r="N1383">
        <v>1.36583683563011</v>
      </c>
      <c r="O1383">
        <v>57.518741731588896</v>
      </c>
      <c r="P1383">
        <v>23.690909090908999</v>
      </c>
      <c r="Q1383">
        <v>5.8752219611645999E-2</v>
      </c>
    </row>
    <row r="1384" spans="1:17" hidden="1" x14ac:dyDescent="0.3">
      <c r="A1384" t="s">
        <v>2937</v>
      </c>
      <c r="B1384" t="s">
        <v>2938</v>
      </c>
      <c r="C1384" t="str">
        <f>IFERROR(VLOOKUP(Table1[[#This Row],[Ticker]],[1]!Table1[[Symbol]:[Industry]],2,FALSE),"-")</f>
        <v>-</v>
      </c>
      <c r="D1384" t="s">
        <v>535</v>
      </c>
      <c r="E1384">
        <v>1297.2377392599999</v>
      </c>
      <c r="F1384">
        <v>535.4</v>
      </c>
      <c r="G1384">
        <v>-16.773134049245702</v>
      </c>
      <c r="H1384">
        <v>-6.5920923041149999</v>
      </c>
      <c r="I1384">
        <v>37.855684106428498</v>
      </c>
      <c r="J1384">
        <v>-6.5776996219892299</v>
      </c>
      <c r="K1384">
        <v>557.21404402941801</v>
      </c>
      <c r="L1384">
        <v>499.130996359167</v>
      </c>
      <c r="M1384">
        <v>29.979378997680101</v>
      </c>
      <c r="N1384">
        <v>0.39250236494061103</v>
      </c>
      <c r="O1384">
        <v>27.0078446021666</v>
      </c>
      <c r="P1384">
        <v>58.613538735002201</v>
      </c>
      <c r="Q1384">
        <v>0.146266335119112</v>
      </c>
    </row>
    <row r="1385" spans="1:17" hidden="1" x14ac:dyDescent="0.3">
      <c r="A1385" t="s">
        <v>2939</v>
      </c>
      <c r="B1385" t="s">
        <v>2940</v>
      </c>
      <c r="C1385" t="str">
        <f>IFERROR(VLOOKUP(Table1[[#This Row],[Ticker]],[1]!Table1[[Symbol]:[Industry]],2,FALSE),"-")</f>
        <v>-</v>
      </c>
      <c r="D1385" t="s">
        <v>206</v>
      </c>
      <c r="E1385">
        <v>1284.936835015</v>
      </c>
      <c r="F1385">
        <v>809.95</v>
      </c>
      <c r="G1385">
        <v>63.4101889141781</v>
      </c>
      <c r="H1385">
        <v>-12.1209638458438</v>
      </c>
      <c r="I1385">
        <v>33.8382738390182</v>
      </c>
      <c r="J1385">
        <v>-1.7009437766363</v>
      </c>
      <c r="K1385">
        <v>867.416817862485</v>
      </c>
      <c r="L1385">
        <v>752.31388177040299</v>
      </c>
      <c r="M1385">
        <v>45.8055981427405</v>
      </c>
      <c r="N1385">
        <v>0.60847296888411895</v>
      </c>
      <c r="O1385">
        <v>35.137971479720903</v>
      </c>
      <c r="P1385">
        <v>117.14477211796201</v>
      </c>
      <c r="Q1385">
        <v>0.18698870639113399</v>
      </c>
    </row>
    <row r="1386" spans="1:17" hidden="1" x14ac:dyDescent="0.3">
      <c r="A1386" t="s">
        <v>2941</v>
      </c>
      <c r="B1386" t="s">
        <v>2942</v>
      </c>
      <c r="C1386" t="str">
        <f>IFERROR(VLOOKUP(Table1[[#This Row],[Ticker]],[1]!Table1[[Symbol]:[Industry]],2,FALSE),"-")</f>
        <v>-</v>
      </c>
      <c r="D1386" t="s">
        <v>412</v>
      </c>
      <c r="E1386">
        <v>1284.1405999999999</v>
      </c>
      <c r="F1386">
        <v>1205.2</v>
      </c>
      <c r="G1386">
        <v>266.80925885156302</v>
      </c>
      <c r="H1386">
        <v>-5.1345392288106604</v>
      </c>
      <c r="I1386">
        <v>118.297022454743</v>
      </c>
      <c r="J1386">
        <v>-5.0006517323675803</v>
      </c>
      <c r="K1386">
        <v>1146.02923348421</v>
      </c>
      <c r="L1386">
        <v>810.95774588881102</v>
      </c>
      <c r="M1386">
        <v>35.065675512959899</v>
      </c>
      <c r="N1386">
        <v>0.17330079761617501</v>
      </c>
      <c r="O1386">
        <v>30.9492200464653</v>
      </c>
      <c r="P1386">
        <v>303.68447496231698</v>
      </c>
      <c r="Q1386">
        <v>0.13931519253629901</v>
      </c>
    </row>
    <row r="1387" spans="1:17" hidden="1" x14ac:dyDescent="0.3">
      <c r="A1387" t="s">
        <v>2943</v>
      </c>
      <c r="B1387" t="s">
        <v>2944</v>
      </c>
      <c r="C1387" t="str">
        <f>IFERROR(VLOOKUP(Table1[[#This Row],[Ticker]],[1]!Table1[[Symbol]:[Industry]],2,FALSE),"-")</f>
        <v>-</v>
      </c>
      <c r="D1387" t="s">
        <v>138</v>
      </c>
      <c r="E1387">
        <v>1282.5758602799999</v>
      </c>
      <c r="F1387">
        <v>801.9</v>
      </c>
      <c r="G1387">
        <v>-22.889363940392901</v>
      </c>
      <c r="H1387">
        <v>-7.6483790145462596</v>
      </c>
      <c r="I1387">
        <v>-25.681113460086401</v>
      </c>
      <c r="J1387">
        <v>-7.7662377880236697</v>
      </c>
      <c r="K1387">
        <v>819.04567706201703</v>
      </c>
      <c r="L1387">
        <v>841.17785074519202</v>
      </c>
      <c r="M1387">
        <v>46.925431036137098</v>
      </c>
      <c r="N1387">
        <v>1.7755618098078001</v>
      </c>
      <c r="O1387">
        <v>34.6801346801346</v>
      </c>
      <c r="P1387">
        <v>10.120845921450099</v>
      </c>
      <c r="Q1387">
        <v>9.633130108231E-2</v>
      </c>
    </row>
    <row r="1388" spans="1:17" hidden="1" x14ac:dyDescent="0.3">
      <c r="A1388" t="s">
        <v>2945</v>
      </c>
      <c r="B1388" t="s">
        <v>2946</v>
      </c>
      <c r="C1388" t="str">
        <f>IFERROR(VLOOKUP(Table1[[#This Row],[Ticker]],[1]!Table1[[Symbol]:[Industry]],2,FALSE),"-")</f>
        <v>-</v>
      </c>
      <c r="D1388" t="s">
        <v>1819</v>
      </c>
      <c r="E1388">
        <v>1280.6402</v>
      </c>
      <c r="F1388">
        <v>551.04999999999995</v>
      </c>
      <c r="G1388">
        <v>58.389828526740303</v>
      </c>
      <c r="H1388">
        <v>-8.4335357158153901</v>
      </c>
      <c r="I1388">
        <v>55.044838291410201</v>
      </c>
      <c r="J1388">
        <v>-14.337094190426701</v>
      </c>
      <c r="K1388">
        <v>554.60022413629599</v>
      </c>
      <c r="L1388">
        <v>444.56406829827301</v>
      </c>
      <c r="M1388">
        <v>32.869741796922597</v>
      </c>
      <c r="N1388">
        <v>0.453611994547932</v>
      </c>
      <c r="O1388">
        <v>19.3358134470556</v>
      </c>
      <c r="P1388">
        <v>118.58389527964999</v>
      </c>
    </row>
    <row r="1389" spans="1:17" hidden="1" x14ac:dyDescent="0.3">
      <c r="A1389" t="s">
        <v>2947</v>
      </c>
      <c r="B1389" t="s">
        <v>2948</v>
      </c>
      <c r="C1389" t="str">
        <f>IFERROR(VLOOKUP(Table1[[#This Row],[Ticker]],[1]!Table1[[Symbol]:[Industry]],2,FALSE),"-")</f>
        <v>-</v>
      </c>
      <c r="D1389" t="s">
        <v>467</v>
      </c>
      <c r="E1389">
        <v>1273.9998406100001</v>
      </c>
      <c r="F1389">
        <v>551.95000000000005</v>
      </c>
      <c r="G1389">
        <v>-15.003949866842699</v>
      </c>
      <c r="H1389">
        <v>6.5072489136498399</v>
      </c>
      <c r="I1389">
        <v>11.006582823559199</v>
      </c>
      <c r="J1389">
        <v>-7.0915995330454598</v>
      </c>
      <c r="K1389">
        <v>512.70292813678395</v>
      </c>
      <c r="L1389">
        <v>478.48237405982002</v>
      </c>
      <c r="M1389">
        <v>51.821318647451697</v>
      </c>
      <c r="N1389">
        <v>1.3002052698189801</v>
      </c>
      <c r="O1389">
        <v>18.652051816287599</v>
      </c>
      <c r="P1389">
        <v>55.918079096045197</v>
      </c>
      <c r="Q1389">
        <v>-1.2968684760614E-2</v>
      </c>
    </row>
    <row r="1390" spans="1:17" hidden="1" x14ac:dyDescent="0.3">
      <c r="A1390" t="s">
        <v>2949</v>
      </c>
      <c r="B1390" t="s">
        <v>2950</v>
      </c>
      <c r="C1390" t="str">
        <f>IFERROR(VLOOKUP(Table1[[#This Row],[Ticker]],[1]!Table1[[Symbol]:[Industry]],2,FALSE),"-")</f>
        <v>-</v>
      </c>
      <c r="D1390" t="s">
        <v>412</v>
      </c>
      <c r="E1390">
        <v>1266.84829984</v>
      </c>
      <c r="F1390">
        <v>3969.4</v>
      </c>
      <c r="G1390">
        <v>3.4677292773634201</v>
      </c>
      <c r="H1390">
        <v>-7.2720477211114698</v>
      </c>
      <c r="I1390">
        <v>27.381889265495001</v>
      </c>
      <c r="J1390">
        <v>-6.0492615378941901</v>
      </c>
      <c r="K1390">
        <v>3940.8742820151801</v>
      </c>
      <c r="L1390">
        <v>3484.8033667548898</v>
      </c>
      <c r="M1390">
        <v>45.108604341182598</v>
      </c>
      <c r="N1390">
        <v>0.17835813211141399</v>
      </c>
      <c r="O1390">
        <v>14.7201088325691</v>
      </c>
      <c r="P1390">
        <v>63.686597938144303</v>
      </c>
      <c r="Q1390">
        <v>1.2480197636480001E-2</v>
      </c>
    </row>
    <row r="1391" spans="1:17" hidden="1" x14ac:dyDescent="0.3">
      <c r="A1391" t="s">
        <v>2951</v>
      </c>
      <c r="B1391" t="s">
        <v>2952</v>
      </c>
      <c r="C1391" t="str">
        <f>IFERROR(VLOOKUP(Table1[[#This Row],[Ticker]],[1]!Table1[[Symbol]:[Industry]],2,FALSE),"-")</f>
        <v>-</v>
      </c>
      <c r="D1391" t="s">
        <v>21</v>
      </c>
      <c r="E1391">
        <v>1261.12015647</v>
      </c>
      <c r="F1391">
        <v>302.85000000000002</v>
      </c>
      <c r="G1391">
        <v>-26.191499394974699</v>
      </c>
      <c r="H1391">
        <v>1.43198923710361</v>
      </c>
      <c r="I1391">
        <v>-15.120059494315001</v>
      </c>
      <c r="J1391">
        <v>0.187264783932173</v>
      </c>
      <c r="O1391">
        <v>15.172527653954001</v>
      </c>
      <c r="P1391">
        <v>5.5410350235232704</v>
      </c>
    </row>
    <row r="1392" spans="1:17" hidden="1" x14ac:dyDescent="0.3">
      <c r="A1392" t="s">
        <v>2953</v>
      </c>
      <c r="B1392" t="s">
        <v>2954</v>
      </c>
      <c r="C1392" t="str">
        <f>IFERROR(VLOOKUP(Table1[[#This Row],[Ticker]],[1]!Table1[[Symbol]:[Industry]],2,FALSE),"-")</f>
        <v>-</v>
      </c>
      <c r="D1392" t="s">
        <v>995</v>
      </c>
      <c r="E1392">
        <v>1260.5628826249999</v>
      </c>
      <c r="F1392">
        <v>893.15</v>
      </c>
      <c r="G1392">
        <v>42.242175037425604</v>
      </c>
      <c r="H1392">
        <v>22.886789024250099</v>
      </c>
      <c r="I1392">
        <v>19.495370891343399</v>
      </c>
      <c r="J1392">
        <v>10.5340419420665</v>
      </c>
      <c r="K1392">
        <v>762.36269659852803</v>
      </c>
      <c r="L1392">
        <v>728.79366514167896</v>
      </c>
      <c r="M1392">
        <v>75.469487782586597</v>
      </c>
      <c r="N1392">
        <v>1.81444730127384</v>
      </c>
      <c r="O1392">
        <v>11.369870682416099</v>
      </c>
      <c r="P1392">
        <v>76.581652827204394</v>
      </c>
      <c r="Q1392">
        <v>0.131416034745825</v>
      </c>
    </row>
    <row r="1393" spans="1:17" hidden="1" x14ac:dyDescent="0.3">
      <c r="A1393" t="s">
        <v>2955</v>
      </c>
      <c r="B1393" t="s">
        <v>2956</v>
      </c>
      <c r="C1393" t="str">
        <f>IFERROR(VLOOKUP(Table1[[#This Row],[Ticker]],[1]!Table1[[Symbol]:[Industry]],2,FALSE),"-")</f>
        <v>-</v>
      </c>
      <c r="D1393" t="s">
        <v>127</v>
      </c>
      <c r="E1393">
        <v>1253.89205874</v>
      </c>
      <c r="F1393">
        <v>657.45</v>
      </c>
      <c r="G1393">
        <v>-16.902106671593199</v>
      </c>
      <c r="H1393">
        <v>-11.4865623501979</v>
      </c>
      <c r="I1393">
        <v>-0.62068696214763897</v>
      </c>
      <c r="J1393">
        <v>-3.8434948362577201</v>
      </c>
      <c r="K1393">
        <v>683.22811615041996</v>
      </c>
      <c r="L1393">
        <v>652.59951426011003</v>
      </c>
      <c r="M1393">
        <v>42.0815671411181</v>
      </c>
      <c r="N1393">
        <v>0.95445675304787103</v>
      </c>
      <c r="O1393">
        <v>28.526884173701401</v>
      </c>
      <c r="P1393">
        <v>19.7540983606557</v>
      </c>
      <c r="Q1393">
        <v>4.8121855877227997E-2</v>
      </c>
    </row>
    <row r="1394" spans="1:17" hidden="1" x14ac:dyDescent="0.3">
      <c r="A1394" t="s">
        <v>2957</v>
      </c>
      <c r="B1394" t="s">
        <v>2958</v>
      </c>
      <c r="C1394" t="str">
        <f>IFERROR(VLOOKUP(Table1[[#This Row],[Ticker]],[1]!Table1[[Symbol]:[Industry]],2,FALSE),"-")</f>
        <v>-</v>
      </c>
      <c r="D1394" t="s">
        <v>383</v>
      </c>
      <c r="E1394">
        <v>1253.2857448289999</v>
      </c>
      <c r="F1394">
        <v>180.21</v>
      </c>
      <c r="G1394">
        <v>-17.320345216424901</v>
      </c>
      <c r="H1394">
        <v>5.1581562697533396</v>
      </c>
      <c r="I1394">
        <v>17.629361070370901</v>
      </c>
      <c r="J1394">
        <v>-2.6940347003417999</v>
      </c>
      <c r="K1394">
        <v>169.763812166619</v>
      </c>
      <c r="L1394">
        <v>159.625911341642</v>
      </c>
      <c r="M1394">
        <v>53.648003652772701</v>
      </c>
      <c r="N1394">
        <v>2.3157070583642101</v>
      </c>
      <c r="O1394">
        <v>8.4845458076688196</v>
      </c>
      <c r="P1394">
        <v>36.989737742303298</v>
      </c>
      <c r="Q1394">
        <v>1.0676274619341E-2</v>
      </c>
    </row>
    <row r="1395" spans="1:17" hidden="1" x14ac:dyDescent="0.3">
      <c r="A1395" t="s">
        <v>2959</v>
      </c>
      <c r="B1395" t="s">
        <v>2960</v>
      </c>
      <c r="C1395" t="str">
        <f>IFERROR(VLOOKUP(Table1[[#This Row],[Ticker]],[1]!Table1[[Symbol]:[Industry]],2,FALSE),"-")</f>
        <v>-</v>
      </c>
      <c r="D1395" t="s">
        <v>620</v>
      </c>
      <c r="E1395">
        <v>1252.40761776</v>
      </c>
      <c r="F1395">
        <v>143.52000000000001</v>
      </c>
      <c r="G1395">
        <v>-49.137511715987003</v>
      </c>
      <c r="H1395">
        <v>-8.8931890568246601</v>
      </c>
      <c r="I1395">
        <v>-17.436558179678698</v>
      </c>
      <c r="J1395">
        <v>-1.9739579850284601</v>
      </c>
      <c r="K1395">
        <v>150.846616931325</v>
      </c>
      <c r="L1395">
        <v>159.52441331033799</v>
      </c>
      <c r="M1395">
        <v>45.135857026652403</v>
      </c>
      <c r="N1395">
        <v>0.53102306112509501</v>
      </c>
      <c r="O1395">
        <v>39.318561872909598</v>
      </c>
      <c r="P1395">
        <v>13.5443037974683</v>
      </c>
      <c r="Q1395">
        <v>6.3869659014738997E-2</v>
      </c>
    </row>
    <row r="1396" spans="1:17" hidden="1" x14ac:dyDescent="0.3">
      <c r="A1396" t="s">
        <v>2961</v>
      </c>
      <c r="B1396" t="s">
        <v>2962</v>
      </c>
      <c r="C1396" t="str">
        <f>IFERROR(VLOOKUP(Table1[[#This Row],[Ticker]],[1]!Table1[[Symbol]:[Industry]],2,FALSE),"-")</f>
        <v>-</v>
      </c>
      <c r="D1396" t="s">
        <v>765</v>
      </c>
      <c r="E1396">
        <v>1251.8355767999999</v>
      </c>
      <c r="F1396">
        <v>248</v>
      </c>
      <c r="G1396">
        <v>-31.900095666689801</v>
      </c>
      <c r="H1396">
        <v>-16.472276635912198</v>
      </c>
      <c r="I1396">
        <v>-8.5333407202980602</v>
      </c>
      <c r="J1396">
        <v>-0.79431710149101997</v>
      </c>
      <c r="K1396">
        <v>262.85365538926698</v>
      </c>
      <c r="M1396">
        <v>51.751724170254697</v>
      </c>
      <c r="N1396">
        <v>0.81311873898031395</v>
      </c>
      <c r="O1396">
        <v>29.314516129032199</v>
      </c>
      <c r="P1396">
        <v>8.9391609927520204</v>
      </c>
    </row>
    <row r="1397" spans="1:17" hidden="1" x14ac:dyDescent="0.3">
      <c r="A1397" t="s">
        <v>2963</v>
      </c>
      <c r="B1397" t="s">
        <v>2964</v>
      </c>
      <c r="C1397" t="str">
        <f>IFERROR(VLOOKUP(Table1[[#This Row],[Ticker]],[1]!Table1[[Symbol]:[Industry]],2,FALSE),"-")</f>
        <v>-</v>
      </c>
      <c r="D1397" t="s">
        <v>46</v>
      </c>
      <c r="E1397">
        <v>1250.2277587799999</v>
      </c>
      <c r="F1397">
        <v>218.79</v>
      </c>
      <c r="G1397">
        <v>285.305975182814</v>
      </c>
      <c r="H1397">
        <v>32.691769708383902</v>
      </c>
      <c r="I1397">
        <v>126.35454346116801</v>
      </c>
      <c r="J1397">
        <v>17.4545430713939</v>
      </c>
      <c r="K1397">
        <v>156.672042011158</v>
      </c>
      <c r="L1397">
        <v>122.363554028857</v>
      </c>
      <c r="M1397">
        <v>93.553170815077706</v>
      </c>
      <c r="N1397">
        <v>2.00636569979874</v>
      </c>
      <c r="O1397">
        <v>0</v>
      </c>
      <c r="P1397">
        <v>324.42289039767201</v>
      </c>
      <c r="Q1397">
        <v>0.122946160759087</v>
      </c>
    </row>
    <row r="1398" spans="1:17" hidden="1" x14ac:dyDescent="0.3">
      <c r="A1398" t="s">
        <v>2965</v>
      </c>
      <c r="B1398" t="s">
        <v>2966</v>
      </c>
      <c r="C1398" t="str">
        <f>IFERROR(VLOOKUP(Table1[[#This Row],[Ticker]],[1]!Table1[[Symbol]:[Industry]],2,FALSE),"-")</f>
        <v>-</v>
      </c>
      <c r="D1398" t="s">
        <v>46</v>
      </c>
      <c r="E1398">
        <v>1248.2962562799901</v>
      </c>
      <c r="F1398">
        <v>517.15</v>
      </c>
      <c r="G1398">
        <v>83.032160716843194</v>
      </c>
      <c r="H1398">
        <v>70.722409621824397</v>
      </c>
      <c r="I1398">
        <v>94.103600617502806</v>
      </c>
      <c r="J1398">
        <v>-18.841938350184599</v>
      </c>
      <c r="M1398">
        <v>48.566089826185703</v>
      </c>
      <c r="O1398">
        <v>34.477424344967602</v>
      </c>
      <c r="P1398">
        <v>131.95783808028699</v>
      </c>
    </row>
    <row r="1399" spans="1:17" hidden="1" x14ac:dyDescent="0.3">
      <c r="A1399" t="s">
        <v>2967</v>
      </c>
      <c r="B1399" t="s">
        <v>2968</v>
      </c>
      <c r="C1399" t="str">
        <f>IFERROR(VLOOKUP(Table1[[#This Row],[Ticker]],[1]!Table1[[Symbol]:[Industry]],2,FALSE),"-")</f>
        <v>-</v>
      </c>
      <c r="D1399" t="s">
        <v>206</v>
      </c>
      <c r="E1399">
        <v>1248.1480899999999</v>
      </c>
      <c r="F1399">
        <v>137</v>
      </c>
      <c r="G1399">
        <v>-8.2877453685903593</v>
      </c>
      <c r="H1399">
        <v>-7.6966942416527999</v>
      </c>
      <c r="I1399">
        <v>7.43601230744635</v>
      </c>
      <c r="J1399">
        <v>-2.3553707345997599</v>
      </c>
      <c r="K1399">
        <v>139.188282655161</v>
      </c>
      <c r="L1399">
        <v>131.28972824225801</v>
      </c>
      <c r="M1399">
        <v>39.215099355937099</v>
      </c>
      <c r="N1399">
        <v>0.61839680832073796</v>
      </c>
      <c r="O1399">
        <v>13.868613138686101</v>
      </c>
      <c r="P1399">
        <v>25.688073394495401</v>
      </c>
      <c r="Q1399">
        <v>8.4174444946846005E-2</v>
      </c>
    </row>
    <row r="1400" spans="1:17" hidden="1" x14ac:dyDescent="0.3">
      <c r="A1400" t="s">
        <v>2969</v>
      </c>
      <c r="B1400" t="s">
        <v>2970</v>
      </c>
      <c r="C1400" t="str">
        <f>IFERROR(VLOOKUP(Table1[[#This Row],[Ticker]],[1]!Table1[[Symbol]:[Industry]],2,FALSE),"-")</f>
        <v>-</v>
      </c>
      <c r="D1400" t="s">
        <v>613</v>
      </c>
      <c r="E1400">
        <v>1243.908625498</v>
      </c>
      <c r="F1400">
        <v>192.94</v>
      </c>
      <c r="G1400">
        <v>-38.038249422216701</v>
      </c>
      <c r="H1400">
        <v>-12.1306617290799</v>
      </c>
      <c r="I1400">
        <v>-24.151985901241499</v>
      </c>
      <c r="J1400">
        <v>-5.62338684514049</v>
      </c>
      <c r="K1400">
        <v>207.929686731652</v>
      </c>
      <c r="L1400">
        <v>223.96756715112301</v>
      </c>
      <c r="M1400">
        <v>28.013960432763401</v>
      </c>
      <c r="N1400">
        <v>0.79761437528217904</v>
      </c>
      <c r="O1400">
        <v>59.5573753498497</v>
      </c>
      <c r="P1400">
        <v>3.7033055630206699</v>
      </c>
      <c r="Q1400">
        <v>8.6800507370903002E-2</v>
      </c>
    </row>
    <row r="1401" spans="1:17" hidden="1" x14ac:dyDescent="0.3">
      <c r="A1401" t="s">
        <v>2971</v>
      </c>
      <c r="B1401" t="s">
        <v>2972</v>
      </c>
      <c r="C1401" t="str">
        <f>IFERROR(VLOOKUP(Table1[[#This Row],[Ticker]],[1]!Table1[[Symbol]:[Industry]],2,FALSE),"-")</f>
        <v>-</v>
      </c>
      <c r="D1401" t="s">
        <v>2709</v>
      </c>
      <c r="E1401">
        <v>1242.328125</v>
      </c>
      <c r="F1401">
        <v>15.59</v>
      </c>
      <c r="G1401">
        <v>44.415441355038197</v>
      </c>
      <c r="H1401">
        <v>0.72865251623641103</v>
      </c>
      <c r="I1401">
        <v>69.228172401993703</v>
      </c>
      <c r="J1401">
        <v>-8.0943838321929693</v>
      </c>
      <c r="K1401">
        <v>13.241698165305399</v>
      </c>
      <c r="L1401">
        <v>13.8948501276538</v>
      </c>
      <c r="M1401">
        <v>78.413904462650507</v>
      </c>
      <c r="N1401">
        <v>1.7891694573382599</v>
      </c>
      <c r="O1401">
        <v>2.3733162283514999</v>
      </c>
      <c r="P1401">
        <v>104.593175853018</v>
      </c>
      <c r="Q1401">
        <v>0.232009428130492</v>
      </c>
    </row>
    <row r="1402" spans="1:17" hidden="1" x14ac:dyDescent="0.3">
      <c r="A1402" t="s">
        <v>2973</v>
      </c>
      <c r="B1402" t="s">
        <v>2974</v>
      </c>
      <c r="C1402" t="str">
        <f>IFERROR(VLOOKUP(Table1[[#This Row],[Ticker]],[1]!Table1[[Symbol]:[Industry]],2,FALSE),"-")</f>
        <v>-</v>
      </c>
      <c r="D1402" t="s">
        <v>2975</v>
      </c>
      <c r="E1402">
        <v>1233.71589915</v>
      </c>
      <c r="F1402">
        <v>1437.45</v>
      </c>
      <c r="G1402">
        <v>50.587502023427497</v>
      </c>
      <c r="H1402">
        <v>9.0532979472333093</v>
      </c>
      <c r="I1402">
        <v>81.885156492779203</v>
      </c>
      <c r="J1402">
        <v>-5.5021801053125401</v>
      </c>
      <c r="K1402">
        <v>1293.18052253312</v>
      </c>
      <c r="L1402">
        <v>991.85808436012803</v>
      </c>
      <c r="M1402">
        <v>52.761894396636698</v>
      </c>
      <c r="N1402">
        <v>0.52697204635447004</v>
      </c>
      <c r="O1402">
        <v>7.8298375595672702</v>
      </c>
      <c r="P1402">
        <v>117.79545454545401</v>
      </c>
      <c r="Q1402">
        <v>9.1798774457897997E-2</v>
      </c>
    </row>
    <row r="1403" spans="1:17" hidden="1" x14ac:dyDescent="0.3">
      <c r="A1403" t="s">
        <v>2976</v>
      </c>
      <c r="B1403" t="s">
        <v>2977</v>
      </c>
      <c r="C1403" t="str">
        <f>IFERROR(VLOOKUP(Table1[[#This Row],[Ticker]],[1]!Table1[[Symbol]:[Industry]],2,FALSE),"-")</f>
        <v>-</v>
      </c>
      <c r="D1403" t="s">
        <v>21</v>
      </c>
      <c r="E1403">
        <v>1217.5519200000001</v>
      </c>
      <c r="F1403">
        <v>1026.95</v>
      </c>
      <c r="G1403">
        <v>-28.7214876260085</v>
      </c>
      <c r="H1403">
        <v>-6.5927834816386603</v>
      </c>
      <c r="I1403">
        <v>-17.580402906352901</v>
      </c>
      <c r="J1403">
        <v>-3.5737288939791099</v>
      </c>
      <c r="K1403">
        <v>1061.8764535965399</v>
      </c>
      <c r="L1403">
        <v>1086.7785513844599</v>
      </c>
      <c r="M1403">
        <v>45.710402699235999</v>
      </c>
      <c r="N1403">
        <v>0.64422071024866701</v>
      </c>
      <c r="O1403">
        <v>42.889137737961903</v>
      </c>
      <c r="P1403">
        <v>7.4721364659096903</v>
      </c>
      <c r="Q1403">
        <v>9.7830356445948993E-2</v>
      </c>
    </row>
    <row r="1404" spans="1:17" hidden="1" x14ac:dyDescent="0.3">
      <c r="A1404" t="s">
        <v>2978</v>
      </c>
      <c r="B1404" t="s">
        <v>2979</v>
      </c>
      <c r="C1404" t="str">
        <f>IFERROR(VLOOKUP(Table1[[#This Row],[Ticker]],[1]!Table1[[Symbol]:[Industry]],2,FALSE),"-")</f>
        <v>-</v>
      </c>
      <c r="D1404" t="s">
        <v>765</v>
      </c>
      <c r="E1404">
        <v>1215.3995500000001</v>
      </c>
      <c r="F1404">
        <v>227.39</v>
      </c>
      <c r="G1404">
        <v>-56.706255940679803</v>
      </c>
      <c r="H1404">
        <v>-6.8070990038982098</v>
      </c>
      <c r="I1404">
        <v>-53.427694147305999</v>
      </c>
      <c r="J1404">
        <v>1.7358792908596401</v>
      </c>
      <c r="K1404">
        <v>245.06407119100299</v>
      </c>
      <c r="M1404">
        <v>49.561720066343099</v>
      </c>
      <c r="N1404">
        <v>1.3129086163360799</v>
      </c>
      <c r="O1404">
        <v>104.934253924974</v>
      </c>
      <c r="P1404">
        <v>7.2644936081890599</v>
      </c>
    </row>
    <row r="1405" spans="1:17" hidden="1" x14ac:dyDescent="0.3">
      <c r="A1405" t="s">
        <v>2980</v>
      </c>
      <c r="B1405" t="s">
        <v>2981</v>
      </c>
      <c r="C1405" t="str">
        <f>IFERROR(VLOOKUP(Table1[[#This Row],[Ticker]],[1]!Table1[[Symbol]:[Industry]],2,FALSE),"-")</f>
        <v>-</v>
      </c>
      <c r="D1405" t="s">
        <v>467</v>
      </c>
      <c r="E1405">
        <v>1212.5564133299999</v>
      </c>
      <c r="F1405">
        <v>144.85</v>
      </c>
      <c r="G1405">
        <v>-35.978487334255199</v>
      </c>
      <c r="H1405">
        <v>-2.10879901063814</v>
      </c>
      <c r="I1405">
        <v>-23.007722521309301</v>
      </c>
      <c r="J1405">
        <v>1.06668352651817</v>
      </c>
      <c r="K1405">
        <v>142.06254479468899</v>
      </c>
      <c r="L1405">
        <v>156.177467780363</v>
      </c>
      <c r="M1405">
        <v>67.9237288574259</v>
      </c>
      <c r="N1405">
        <v>1.3003562365418799</v>
      </c>
      <c r="O1405">
        <v>54.746289264756598</v>
      </c>
      <c r="P1405">
        <v>9.6517789553368605</v>
      </c>
      <c r="Q1405">
        <v>3.1289191934818002E-2</v>
      </c>
    </row>
    <row r="1406" spans="1:17" hidden="1" x14ac:dyDescent="0.3">
      <c r="A1406" t="s">
        <v>2982</v>
      </c>
      <c r="B1406" t="s">
        <v>2983</v>
      </c>
      <c r="C1406" t="str">
        <f>IFERROR(VLOOKUP(Table1[[#This Row],[Ticker]],[1]!Table1[[Symbol]:[Industry]],2,FALSE),"-")</f>
        <v>-</v>
      </c>
      <c r="D1406" t="s">
        <v>206</v>
      </c>
      <c r="E1406">
        <v>1204.7673373749999</v>
      </c>
      <c r="F1406">
        <v>670.25</v>
      </c>
      <c r="G1406">
        <v>-12.6133215598294</v>
      </c>
      <c r="H1406">
        <v>-5.74969138177822</v>
      </c>
      <c r="I1406">
        <v>13.861272586730401</v>
      </c>
      <c r="J1406">
        <v>1.3549779028704101</v>
      </c>
      <c r="K1406">
        <v>669.36762114632199</v>
      </c>
      <c r="L1406">
        <v>627.52800245120795</v>
      </c>
      <c r="M1406">
        <v>52.672960853212402</v>
      </c>
      <c r="N1406">
        <v>0.57615446500402201</v>
      </c>
      <c r="O1406">
        <v>13.390525923162899</v>
      </c>
      <c r="P1406">
        <v>36.757804529687803</v>
      </c>
      <c r="Q1406">
        <v>5.7953466024936999E-2</v>
      </c>
    </row>
    <row r="1407" spans="1:17" hidden="1" x14ac:dyDescent="0.3">
      <c r="A1407" t="s">
        <v>2984</v>
      </c>
      <c r="B1407" t="s">
        <v>2985</v>
      </c>
      <c r="C1407" t="str">
        <f>IFERROR(VLOOKUP(Table1[[#This Row],[Ticker]],[1]!Table1[[Symbol]:[Industry]],2,FALSE),"-")</f>
        <v>-</v>
      </c>
      <c r="E1407">
        <v>1197.4803879999999</v>
      </c>
      <c r="F1407">
        <v>2.29</v>
      </c>
      <c r="G1407">
        <v>348.51713016882502</v>
      </c>
      <c r="H1407">
        <v>-24.441698518377599</v>
      </c>
      <c r="I1407">
        <v>-58.725659141581403</v>
      </c>
      <c r="J1407">
        <v>-11.086005656319299</v>
      </c>
      <c r="K1407">
        <v>2.5365052321367099</v>
      </c>
      <c r="L1407">
        <v>2.4796895063561899</v>
      </c>
      <c r="M1407">
        <v>39.664458170904098</v>
      </c>
      <c r="N1407">
        <v>1.2371275273328499</v>
      </c>
      <c r="O1407">
        <v>80.349344978165902</v>
      </c>
      <c r="P1407">
        <v>395.13513513513499</v>
      </c>
    </row>
    <row r="1408" spans="1:17" hidden="1" x14ac:dyDescent="0.3">
      <c r="A1408" t="s">
        <v>2986</v>
      </c>
      <c r="B1408" t="s">
        <v>2987</v>
      </c>
      <c r="C1408" t="str">
        <f>IFERROR(VLOOKUP(Table1[[#This Row],[Ticker]],[1]!Table1[[Symbol]:[Industry]],2,FALSE),"-")</f>
        <v>-</v>
      </c>
      <c r="D1408" t="s">
        <v>1007</v>
      </c>
      <c r="E1408">
        <v>1193.63151915</v>
      </c>
      <c r="F1408">
        <v>847.05</v>
      </c>
      <c r="G1408">
        <v>12.089173022709399</v>
      </c>
      <c r="H1408">
        <v>5.7375447926591701</v>
      </c>
      <c r="I1408">
        <v>34.267718500632498</v>
      </c>
      <c r="J1408">
        <v>-4.4829675786757903</v>
      </c>
      <c r="K1408">
        <v>806.72016121984802</v>
      </c>
      <c r="L1408">
        <v>699.66210788384899</v>
      </c>
      <c r="M1408">
        <v>47.195703321841499</v>
      </c>
      <c r="N1408">
        <v>1.86693191635029</v>
      </c>
      <c r="O1408">
        <v>16.758160675284799</v>
      </c>
      <c r="P1408">
        <v>62.2701149425287</v>
      </c>
      <c r="Q1408">
        <v>0.11092976343062</v>
      </c>
    </row>
    <row r="1409" spans="1:17" hidden="1" x14ac:dyDescent="0.3">
      <c r="A1409" t="s">
        <v>2988</v>
      </c>
      <c r="B1409" t="s">
        <v>2989</v>
      </c>
      <c r="C1409" t="str">
        <f>IFERROR(VLOOKUP(Table1[[#This Row],[Ticker]],[1]!Table1[[Symbol]:[Industry]],2,FALSE),"-")</f>
        <v>-</v>
      </c>
      <c r="D1409" t="s">
        <v>1218</v>
      </c>
      <c r="E1409">
        <v>1193.1931125000001</v>
      </c>
      <c r="F1409">
        <v>173.9</v>
      </c>
      <c r="G1409">
        <v>258.90559272055998</v>
      </c>
      <c r="H1409">
        <v>-23.702184187029001</v>
      </c>
      <c r="I1409">
        <v>-17.379761221896</v>
      </c>
      <c r="J1409">
        <v>-4.74126628951415</v>
      </c>
      <c r="K1409">
        <v>190.69323166069799</v>
      </c>
      <c r="L1409">
        <v>160.04915273593599</v>
      </c>
      <c r="M1409">
        <v>31.981166896124702</v>
      </c>
      <c r="N1409">
        <v>0.30188797189643701</v>
      </c>
      <c r="O1409">
        <v>42.553191489361602</v>
      </c>
      <c r="P1409">
        <v>308.79172543488397</v>
      </c>
      <c r="Q1409">
        <v>0.176880224593957</v>
      </c>
    </row>
    <row r="1410" spans="1:17" hidden="1" x14ac:dyDescent="0.3">
      <c r="A1410" t="s">
        <v>2990</v>
      </c>
      <c r="B1410" t="s">
        <v>2991</v>
      </c>
      <c r="C1410" t="str">
        <f>IFERROR(VLOOKUP(Table1[[#This Row],[Ticker]],[1]!Table1[[Symbol]:[Industry]],2,FALSE),"-")</f>
        <v>-</v>
      </c>
      <c r="D1410" t="s">
        <v>372</v>
      </c>
      <c r="E1410">
        <v>1192.1996597499999</v>
      </c>
      <c r="F1410">
        <v>230.45</v>
      </c>
      <c r="G1410">
        <v>-12.199645223885801</v>
      </c>
      <c r="H1410">
        <v>-15.309744658659101</v>
      </c>
      <c r="I1410">
        <v>-3.3184196617971899</v>
      </c>
      <c r="J1410">
        <v>-7.6427074960400896</v>
      </c>
      <c r="K1410">
        <v>230.563117702955</v>
      </c>
      <c r="L1410">
        <v>221.31034878755599</v>
      </c>
      <c r="M1410">
        <v>44.001741482653401</v>
      </c>
      <c r="N1410">
        <v>0.77544669621606799</v>
      </c>
      <c r="O1410">
        <v>17.140377522239</v>
      </c>
      <c r="P1410">
        <v>25.6885737660212</v>
      </c>
      <c r="Q1410">
        <v>5.9855554791930998E-2</v>
      </c>
    </row>
    <row r="1411" spans="1:17" hidden="1" x14ac:dyDescent="0.3">
      <c r="A1411" t="s">
        <v>2992</v>
      </c>
      <c r="B1411" t="s">
        <v>2993</v>
      </c>
      <c r="C1411" t="str">
        <f>IFERROR(VLOOKUP(Table1[[#This Row],[Ticker]],[1]!Table1[[Symbol]:[Industry]],2,FALSE),"-")</f>
        <v>-</v>
      </c>
      <c r="D1411" t="s">
        <v>282</v>
      </c>
      <c r="E1411">
        <v>1191.79361778</v>
      </c>
      <c r="F1411">
        <v>432.2</v>
      </c>
      <c r="G1411">
        <v>-39.614112470504899</v>
      </c>
      <c r="H1411">
        <v>0.92234571627375495</v>
      </c>
      <c r="I1411">
        <v>-5.2663238412348203</v>
      </c>
      <c r="J1411">
        <v>1.96373873460995</v>
      </c>
      <c r="K1411">
        <v>406.74717125864998</v>
      </c>
      <c r="L1411">
        <v>430.29272184301198</v>
      </c>
      <c r="M1411">
        <v>68.063681145567998</v>
      </c>
      <c r="N1411">
        <v>1.4909447697484901</v>
      </c>
      <c r="O1411">
        <v>19.608977325312299</v>
      </c>
      <c r="P1411">
        <v>17.413746264601901</v>
      </c>
      <c r="Q1411">
        <v>-0.132758598231176</v>
      </c>
    </row>
    <row r="1412" spans="1:17" hidden="1" x14ac:dyDescent="0.3">
      <c r="A1412" t="s">
        <v>2994</v>
      </c>
      <c r="B1412" t="s">
        <v>2995</v>
      </c>
      <c r="C1412" t="str">
        <f>IFERROR(VLOOKUP(Table1[[#This Row],[Ticker]],[1]!Table1[[Symbol]:[Industry]],2,FALSE),"-")</f>
        <v>-</v>
      </c>
      <c r="D1412" t="s">
        <v>282</v>
      </c>
      <c r="E1412">
        <v>1185.2189542399999</v>
      </c>
      <c r="F1412">
        <v>97.28</v>
      </c>
      <c r="G1412">
        <v>26.231836627012399</v>
      </c>
      <c r="H1412">
        <v>14.9437947926591</v>
      </c>
      <c r="I1412">
        <v>7.41999464690248</v>
      </c>
      <c r="J1412">
        <v>2.3075546390046302</v>
      </c>
      <c r="K1412">
        <v>90.008899411150495</v>
      </c>
      <c r="L1412">
        <v>87.3375806636151</v>
      </c>
      <c r="M1412">
        <v>63.710827224233498</v>
      </c>
      <c r="N1412">
        <v>1.0373431701268101</v>
      </c>
      <c r="O1412">
        <v>20.271381578947299</v>
      </c>
      <c r="P1412">
        <v>56.903225806451601</v>
      </c>
      <c r="Q1412">
        <v>0.16170094268483901</v>
      </c>
    </row>
    <row r="1413" spans="1:17" hidden="1" x14ac:dyDescent="0.3">
      <c r="A1413" t="s">
        <v>2996</v>
      </c>
      <c r="B1413" t="s">
        <v>2997</v>
      </c>
      <c r="C1413" t="str">
        <f>IFERROR(VLOOKUP(Table1[[#This Row],[Ticker]],[1]!Table1[[Symbol]:[Industry]],2,FALSE),"-")</f>
        <v>-</v>
      </c>
      <c r="D1413" t="s">
        <v>54</v>
      </c>
      <c r="E1413">
        <v>1175.5760047399999</v>
      </c>
      <c r="F1413">
        <v>52.42</v>
      </c>
      <c r="G1413">
        <v>79.228318532196099</v>
      </c>
      <c r="H1413">
        <v>68.611689317618897</v>
      </c>
      <c r="I1413">
        <v>57.165341508191098</v>
      </c>
      <c r="J1413">
        <v>13.6787526237032</v>
      </c>
      <c r="K1413">
        <v>38.304014801879397</v>
      </c>
      <c r="L1413">
        <v>33.199956646802903</v>
      </c>
      <c r="M1413">
        <v>78.345400367281997</v>
      </c>
      <c r="N1413">
        <v>2.9343957211076401</v>
      </c>
      <c r="O1413">
        <v>7.7832888210606503</v>
      </c>
      <c r="P1413">
        <v>143.81395348837199</v>
      </c>
      <c r="Q1413">
        <v>5.3507648969706001E-2</v>
      </c>
    </row>
    <row r="1414" spans="1:17" hidden="1" x14ac:dyDescent="0.3">
      <c r="A1414" t="s">
        <v>2998</v>
      </c>
      <c r="B1414" t="s">
        <v>2999</v>
      </c>
      <c r="C1414" t="str">
        <f>IFERROR(VLOOKUP(Table1[[#This Row],[Ticker]],[1]!Table1[[Symbol]:[Industry]],2,FALSE),"-")</f>
        <v>-</v>
      </c>
      <c r="E1414">
        <v>1175.0190075</v>
      </c>
      <c r="F1414">
        <v>211.95</v>
      </c>
      <c r="G1414">
        <v>548.65969108121499</v>
      </c>
      <c r="H1414">
        <v>-16.8585119337002</v>
      </c>
      <c r="I1414">
        <v>67.367925467011105</v>
      </c>
      <c r="J1414">
        <v>14.946264397682601</v>
      </c>
      <c r="K1414">
        <v>221.88691453182901</v>
      </c>
      <c r="L1414">
        <v>178.545043062182</v>
      </c>
      <c r="M1414">
        <v>68.181948980025496</v>
      </c>
      <c r="N1414">
        <v>0.41122353978347498</v>
      </c>
      <c r="O1414">
        <v>93.6305732484076</v>
      </c>
      <c r="P1414">
        <v>643.68421052631504</v>
      </c>
      <c r="Q1414">
        <v>0.160824525951827</v>
      </c>
    </row>
    <row r="1415" spans="1:17" hidden="1" x14ac:dyDescent="0.3">
      <c r="A1415" t="s">
        <v>3000</v>
      </c>
      <c r="B1415" t="s">
        <v>3001</v>
      </c>
      <c r="C1415" t="str">
        <f>IFERROR(VLOOKUP(Table1[[#This Row],[Ticker]],[1]!Table1[[Symbol]:[Industry]],2,FALSE),"-")</f>
        <v>-</v>
      </c>
      <c r="D1415" t="s">
        <v>467</v>
      </c>
      <c r="E1415">
        <v>1174.8140372400001</v>
      </c>
      <c r="F1415">
        <v>269.18</v>
      </c>
      <c r="G1415">
        <v>43.811397781594998</v>
      </c>
      <c r="H1415">
        <v>47.165497421981797</v>
      </c>
      <c r="I1415">
        <v>72.5092963114882</v>
      </c>
      <c r="J1415">
        <v>3.3276703230024101</v>
      </c>
      <c r="K1415">
        <v>203.268423576103</v>
      </c>
      <c r="L1415">
        <v>176.18945958351</v>
      </c>
      <c r="M1415">
        <v>90.697195417815706</v>
      </c>
      <c r="N1415">
        <v>1.06332909538926</v>
      </c>
      <c r="O1415">
        <v>0.74671223716471502</v>
      </c>
      <c r="P1415">
        <v>92.271428571428501</v>
      </c>
      <c r="Q1415">
        <v>-7.0344561821350004E-3</v>
      </c>
    </row>
    <row r="1416" spans="1:17" hidden="1" x14ac:dyDescent="0.3">
      <c r="A1416" t="s">
        <v>3002</v>
      </c>
      <c r="B1416" t="s">
        <v>3003</v>
      </c>
      <c r="C1416" t="str">
        <f>IFERROR(VLOOKUP(Table1[[#This Row],[Ticker]],[1]!Table1[[Symbol]:[Industry]],2,FALSE),"-")</f>
        <v>-</v>
      </c>
      <c r="D1416" t="s">
        <v>135</v>
      </c>
      <c r="E1416">
        <v>1171.2169464000001</v>
      </c>
      <c r="F1416">
        <v>923.45</v>
      </c>
      <c r="G1416">
        <v>23.497432440943101</v>
      </c>
      <c r="H1416">
        <v>4.22955060661267</v>
      </c>
      <c r="I1416">
        <v>-12.720284898191199</v>
      </c>
      <c r="J1416">
        <v>-5.5854363654931003</v>
      </c>
      <c r="K1416">
        <v>919.29905429466396</v>
      </c>
      <c r="L1416">
        <v>856.83803436708797</v>
      </c>
      <c r="M1416">
        <v>64.885496776591594</v>
      </c>
      <c r="N1416">
        <v>0.57069519649327805</v>
      </c>
      <c r="O1416">
        <v>21.825762087822799</v>
      </c>
      <c r="P1416">
        <v>64.901785714285694</v>
      </c>
    </row>
    <row r="1417" spans="1:17" hidden="1" x14ac:dyDescent="0.3">
      <c r="A1417" t="s">
        <v>3004</v>
      </c>
      <c r="B1417" t="s">
        <v>3005</v>
      </c>
      <c r="C1417" t="str">
        <f>IFERROR(VLOOKUP(Table1[[#This Row],[Ticker]],[1]!Table1[[Symbol]:[Industry]],2,FALSE),"-")</f>
        <v>-</v>
      </c>
      <c r="D1417" t="s">
        <v>127</v>
      </c>
      <c r="E1417">
        <v>1169.2091267999999</v>
      </c>
      <c r="F1417">
        <v>134.38999999999999</v>
      </c>
      <c r="G1417">
        <v>-23.6349210701025</v>
      </c>
      <c r="H1417">
        <v>-9.1957847480213992</v>
      </c>
      <c r="I1417">
        <v>-7.6707905553544098</v>
      </c>
      <c r="J1417">
        <v>-6.3021291554617598</v>
      </c>
      <c r="K1417">
        <v>143.81618299374799</v>
      </c>
      <c r="L1417">
        <v>144.62436056612501</v>
      </c>
      <c r="M1417">
        <v>26.228229684791099</v>
      </c>
      <c r="N1417">
        <v>0.92442010469662805</v>
      </c>
      <c r="O1417">
        <v>44.579209762631102</v>
      </c>
      <c r="P1417">
        <v>15.356223175965599</v>
      </c>
      <c r="Q1417">
        <v>4.0593084878258003E-2</v>
      </c>
    </row>
    <row r="1418" spans="1:17" hidden="1" x14ac:dyDescent="0.3">
      <c r="A1418" t="s">
        <v>3006</v>
      </c>
      <c r="B1418" t="s">
        <v>3007</v>
      </c>
      <c r="C1418" t="str">
        <f>IFERROR(VLOOKUP(Table1[[#This Row],[Ticker]],[1]!Table1[[Symbol]:[Industry]],2,FALSE),"-")</f>
        <v>-</v>
      </c>
      <c r="D1418" t="s">
        <v>261</v>
      </c>
      <c r="E1418">
        <v>1162.8536458399999</v>
      </c>
      <c r="F1418">
        <v>996.95</v>
      </c>
      <c r="G1418">
        <v>7.61333568988218</v>
      </c>
      <c r="H1418">
        <v>1.6265303386977199</v>
      </c>
      <c r="I1418">
        <v>-6.7809208163726096</v>
      </c>
      <c r="J1418">
        <v>-3.6779704908292499</v>
      </c>
      <c r="K1418">
        <v>979.99042818985504</v>
      </c>
      <c r="L1418">
        <v>912.98540067377098</v>
      </c>
      <c r="M1418">
        <v>51.867378812073198</v>
      </c>
      <c r="N1418">
        <v>0.72996476292708801</v>
      </c>
      <c r="O1418">
        <v>10.8430713676713</v>
      </c>
      <c r="P1418">
        <v>53.613251155623999</v>
      </c>
      <c r="Q1418">
        <v>6.8367075488222004E-2</v>
      </c>
    </row>
    <row r="1419" spans="1:17" hidden="1" x14ac:dyDescent="0.3">
      <c r="A1419" t="s">
        <v>3008</v>
      </c>
      <c r="B1419" t="s">
        <v>3009</v>
      </c>
      <c r="C1419" t="str">
        <f>IFERROR(VLOOKUP(Table1[[#This Row],[Ticker]],[1]!Table1[[Symbol]:[Industry]],2,FALSE),"-")</f>
        <v>-</v>
      </c>
      <c r="D1419" t="s">
        <v>620</v>
      </c>
      <c r="E1419">
        <v>1161.4000000000001</v>
      </c>
      <c r="F1419">
        <v>116.14</v>
      </c>
      <c r="G1419">
        <v>-38.918404515321697</v>
      </c>
      <c r="H1419">
        <v>-9.7913313942473597</v>
      </c>
      <c r="I1419">
        <v>-5.70283128227556</v>
      </c>
      <c r="J1419">
        <v>-5.3353966404921502</v>
      </c>
      <c r="K1419">
        <v>120.918900165683</v>
      </c>
      <c r="L1419">
        <v>122.46318361853901</v>
      </c>
      <c r="M1419">
        <v>39.017620854583598</v>
      </c>
      <c r="N1419">
        <v>0.62757599147430299</v>
      </c>
      <c r="O1419">
        <v>33.459617702772498</v>
      </c>
      <c r="P1419">
        <v>15.792622133599099</v>
      </c>
      <c r="Q1419">
        <v>4.0712306794969998E-3</v>
      </c>
    </row>
    <row r="1420" spans="1:17" hidden="1" x14ac:dyDescent="0.3">
      <c r="A1420" t="s">
        <v>3010</v>
      </c>
      <c r="B1420" t="s">
        <v>3011</v>
      </c>
      <c r="C1420" t="str">
        <f>IFERROR(VLOOKUP(Table1[[#This Row],[Ticker]],[1]!Table1[[Symbol]:[Industry]],2,FALSE),"-")</f>
        <v>-</v>
      </c>
      <c r="D1420" t="s">
        <v>138</v>
      </c>
      <c r="E1420">
        <v>1159.87127179</v>
      </c>
      <c r="F1420">
        <v>921.65</v>
      </c>
      <c r="G1420">
        <v>139.64814706967101</v>
      </c>
      <c r="H1420">
        <v>-9.3100943852804594</v>
      </c>
      <c r="I1420">
        <v>54.8557271978421</v>
      </c>
      <c r="J1420">
        <v>-1.7022481204662101</v>
      </c>
      <c r="K1420">
        <v>972.69182130298202</v>
      </c>
      <c r="L1420">
        <v>761.24887714656097</v>
      </c>
      <c r="M1420">
        <v>40.098431398996397</v>
      </c>
      <c r="N1420">
        <v>0.33411433926897799</v>
      </c>
      <c r="O1420">
        <v>56.512775999565903</v>
      </c>
      <c r="P1420">
        <v>193.98724082934601</v>
      </c>
    </row>
    <row r="1421" spans="1:17" hidden="1" x14ac:dyDescent="0.3">
      <c r="A1421" t="s">
        <v>3012</v>
      </c>
      <c r="B1421" t="s">
        <v>3013</v>
      </c>
      <c r="C1421" t="str">
        <f>IFERROR(VLOOKUP(Table1[[#This Row],[Ticker]],[1]!Table1[[Symbol]:[Industry]],2,FALSE),"-")</f>
        <v>-</v>
      </c>
      <c r="D1421" t="s">
        <v>467</v>
      </c>
      <c r="E1421">
        <v>1156.9419848909999</v>
      </c>
      <c r="F1421">
        <v>160.71</v>
      </c>
      <c r="G1421">
        <v>-25.550092550016601</v>
      </c>
      <c r="H1421">
        <v>-10.4892791922406</v>
      </c>
      <c r="I1421">
        <v>-20.677933173510102</v>
      </c>
      <c r="J1421">
        <v>-8.1945936231474494</v>
      </c>
      <c r="K1421">
        <v>162.86788891138801</v>
      </c>
      <c r="L1421">
        <v>163.01645992534901</v>
      </c>
      <c r="M1421">
        <v>43.3712783013776</v>
      </c>
      <c r="N1421">
        <v>0.65896071934825395</v>
      </c>
      <c r="O1421">
        <v>35.056934851595997</v>
      </c>
      <c r="P1421">
        <v>26.5931469082315</v>
      </c>
      <c r="Q1421">
        <v>5.8758576544075999E-2</v>
      </c>
    </row>
    <row r="1422" spans="1:17" hidden="1" x14ac:dyDescent="0.3">
      <c r="A1422" t="s">
        <v>3014</v>
      </c>
      <c r="B1422" t="s">
        <v>3015</v>
      </c>
      <c r="C1422" t="str">
        <f>IFERROR(VLOOKUP(Table1[[#This Row],[Ticker]],[1]!Table1[[Symbol]:[Industry]],2,FALSE),"-")</f>
        <v>-</v>
      </c>
      <c r="D1422" t="s">
        <v>21</v>
      </c>
      <c r="E1422">
        <v>1156.747610615</v>
      </c>
      <c r="F1422">
        <v>707.95</v>
      </c>
      <c r="G1422">
        <v>228.96709384156699</v>
      </c>
      <c r="H1422">
        <v>-1.0555220463363799</v>
      </c>
      <c r="I1422">
        <v>28.0698635188261</v>
      </c>
      <c r="J1422">
        <v>-3.6229160007104402</v>
      </c>
      <c r="K1422">
        <v>656.25540382529005</v>
      </c>
      <c r="L1422">
        <v>529.043531380221</v>
      </c>
      <c r="M1422">
        <v>47.500575889313801</v>
      </c>
      <c r="N1422">
        <v>0.64775768388613997</v>
      </c>
      <c r="O1422">
        <v>8.0584787061232994</v>
      </c>
      <c r="P1422">
        <v>282.57227776276602</v>
      </c>
      <c r="Q1422">
        <v>0.128427253561854</v>
      </c>
    </row>
    <row r="1423" spans="1:17" hidden="1" x14ac:dyDescent="0.3">
      <c r="A1423" t="s">
        <v>3016</v>
      </c>
      <c r="B1423" t="s">
        <v>3017</v>
      </c>
      <c r="C1423" t="str">
        <f>IFERROR(VLOOKUP(Table1[[#This Row],[Ticker]],[1]!Table1[[Symbol]:[Industry]],2,FALSE),"-")</f>
        <v>-</v>
      </c>
      <c r="D1423" t="s">
        <v>464</v>
      </c>
      <c r="E1423">
        <v>1155.87186</v>
      </c>
      <c r="F1423">
        <v>36.409999999999997</v>
      </c>
      <c r="G1423">
        <v>140.07432522755701</v>
      </c>
      <c r="H1423">
        <v>5.6413985010187</v>
      </c>
      <c r="I1423">
        <v>72.896505658877899</v>
      </c>
      <c r="J1423">
        <v>-6.9686731377952098</v>
      </c>
      <c r="K1423">
        <v>30.926501176990499</v>
      </c>
      <c r="L1423">
        <v>25.973583620610199</v>
      </c>
      <c r="M1423">
        <v>77.706760976643494</v>
      </c>
      <c r="N1423">
        <v>2.05950085138798</v>
      </c>
      <c r="O1423">
        <v>2.9936830541060302</v>
      </c>
      <c r="P1423">
        <v>173.07499999999999</v>
      </c>
      <c r="Q1423">
        <v>0.174062725445321</v>
      </c>
    </row>
    <row r="1424" spans="1:17" hidden="1" x14ac:dyDescent="0.3">
      <c r="A1424" t="s">
        <v>3018</v>
      </c>
      <c r="B1424" t="s">
        <v>3019</v>
      </c>
      <c r="C1424" t="str">
        <f>IFERROR(VLOOKUP(Table1[[#This Row],[Ticker]],[1]!Table1[[Symbol]:[Industry]],2,FALSE),"-")</f>
        <v>-</v>
      </c>
      <c r="D1424" t="s">
        <v>417</v>
      </c>
      <c r="E1424">
        <v>1155.1044632399901</v>
      </c>
      <c r="F1424">
        <v>177.03</v>
      </c>
      <c r="G1424">
        <v>47.474124070906399</v>
      </c>
      <c r="H1424">
        <v>43.933825719192797</v>
      </c>
      <c r="I1424">
        <v>-22.3397351598569</v>
      </c>
      <c r="J1424">
        <v>7.3766916837941503</v>
      </c>
      <c r="K1424">
        <v>161.985659837535</v>
      </c>
      <c r="L1424">
        <v>168.76274791917101</v>
      </c>
      <c r="M1424">
        <v>97.476545380438296</v>
      </c>
      <c r="N1424">
        <v>1.24560196912781</v>
      </c>
      <c r="O1424">
        <v>68.474269897757395</v>
      </c>
      <c r="P1424">
        <v>82.505154639175203</v>
      </c>
      <c r="Q1424">
        <v>3.5808677921494003E-2</v>
      </c>
    </row>
    <row r="1425" spans="1:17" hidden="1" x14ac:dyDescent="0.3">
      <c r="A1425" t="s">
        <v>3020</v>
      </c>
      <c r="B1425" t="s">
        <v>3021</v>
      </c>
      <c r="C1425" t="str">
        <f>IFERROR(VLOOKUP(Table1[[#This Row],[Ticker]],[1]!Table1[[Symbol]:[Industry]],2,FALSE),"-")</f>
        <v>-</v>
      </c>
      <c r="D1425" t="s">
        <v>620</v>
      </c>
      <c r="E1425">
        <v>1153.2627</v>
      </c>
      <c r="F1425">
        <v>121.46</v>
      </c>
      <c r="G1425">
        <v>102.18273905863801</v>
      </c>
      <c r="H1425">
        <v>2.6037755170629699</v>
      </c>
      <c r="I1425">
        <v>103.775314931379</v>
      </c>
      <c r="J1425">
        <v>-4.0530656934240001</v>
      </c>
      <c r="K1425">
        <v>116.581691653668</v>
      </c>
      <c r="L1425">
        <v>91.193090106112507</v>
      </c>
      <c r="M1425">
        <v>56.914597142954598</v>
      </c>
      <c r="N1425">
        <v>0.50752014116668998</v>
      </c>
      <c r="O1425">
        <v>12.3826774246665</v>
      </c>
      <c r="P1425">
        <v>180.50808314087701</v>
      </c>
      <c r="Q1425">
        <v>0.117256678889473</v>
      </c>
    </row>
    <row r="1426" spans="1:17" hidden="1" x14ac:dyDescent="0.3">
      <c r="A1426" t="s">
        <v>3022</v>
      </c>
      <c r="B1426" t="s">
        <v>3023</v>
      </c>
      <c r="C1426" t="str">
        <f>IFERROR(VLOOKUP(Table1[[#This Row],[Ticker]],[1]!Table1[[Symbol]:[Industry]],2,FALSE),"-")</f>
        <v>-</v>
      </c>
      <c r="D1426" t="s">
        <v>72</v>
      </c>
      <c r="E1426">
        <v>1149.3</v>
      </c>
      <c r="F1426">
        <v>191.55</v>
      </c>
      <c r="G1426">
        <v>30.410918577124001</v>
      </c>
      <c r="H1426">
        <v>-15.3651859672044</v>
      </c>
      <c r="I1426">
        <v>45.158266660267302</v>
      </c>
      <c r="J1426">
        <v>-6.0037407968324201</v>
      </c>
      <c r="K1426">
        <v>188.242577575935</v>
      </c>
      <c r="L1426">
        <v>159.311466529759</v>
      </c>
      <c r="M1426">
        <v>51.977571721149701</v>
      </c>
      <c r="N1426">
        <v>0.17631035209950099</v>
      </c>
      <c r="O1426">
        <v>31.558339859044601</v>
      </c>
      <c r="P1426">
        <v>75.733944954128404</v>
      </c>
      <c r="Q1426">
        <v>5.9819223649327E-2</v>
      </c>
    </row>
    <row r="1427" spans="1:17" hidden="1" x14ac:dyDescent="0.3">
      <c r="A1427" t="s">
        <v>3024</v>
      </c>
      <c r="B1427" t="s">
        <v>3025</v>
      </c>
      <c r="C1427" t="str">
        <f>IFERROR(VLOOKUP(Table1[[#This Row],[Ticker]],[1]!Table1[[Symbol]:[Industry]],2,FALSE),"-")</f>
        <v>-</v>
      </c>
      <c r="D1427" t="s">
        <v>383</v>
      </c>
      <c r="E1427">
        <v>1149.2770504799901</v>
      </c>
      <c r="F1427">
        <v>340.05</v>
      </c>
      <c r="G1427">
        <v>34.706340382660201</v>
      </c>
      <c r="H1427">
        <v>-10.616671551529301</v>
      </c>
      <c r="I1427">
        <v>53.406726219970601</v>
      </c>
      <c r="J1427">
        <v>-5.6723384789525104</v>
      </c>
      <c r="K1427">
        <v>333.28042322731199</v>
      </c>
      <c r="L1427">
        <v>275.94611299353198</v>
      </c>
      <c r="M1427">
        <v>35.129423793529497</v>
      </c>
      <c r="N1427">
        <v>0.29890617939644198</v>
      </c>
      <c r="O1427">
        <v>14.586090280841001</v>
      </c>
      <c r="P1427">
        <v>72.658035034272601</v>
      </c>
    </row>
    <row r="1428" spans="1:17" hidden="1" x14ac:dyDescent="0.3">
      <c r="A1428" t="s">
        <v>3026</v>
      </c>
      <c r="B1428" t="s">
        <v>3027</v>
      </c>
      <c r="C1428" t="str">
        <f>IFERROR(VLOOKUP(Table1[[#This Row],[Ticker]],[1]!Table1[[Symbol]:[Industry]],2,FALSE),"-")</f>
        <v>-</v>
      </c>
      <c r="D1428" t="s">
        <v>625</v>
      </c>
      <c r="E1428">
        <v>1149.07275</v>
      </c>
      <c r="F1428">
        <v>472.5</v>
      </c>
      <c r="G1428">
        <v>-1.62076292432735</v>
      </c>
      <c r="H1428">
        <v>-22.1624089762735</v>
      </c>
      <c r="I1428">
        <v>17.344097583054101</v>
      </c>
      <c r="J1428">
        <v>-5.9885855562038603</v>
      </c>
      <c r="K1428">
        <v>488.53396165286398</v>
      </c>
      <c r="L1428">
        <v>445.50430829574998</v>
      </c>
      <c r="M1428">
        <v>34.069047477620799</v>
      </c>
      <c r="N1428">
        <v>0.215901593225345</v>
      </c>
      <c r="O1428">
        <v>23.682539682539598</v>
      </c>
      <c r="P1428">
        <v>37.155297532656</v>
      </c>
    </row>
    <row r="1429" spans="1:17" hidden="1" x14ac:dyDescent="0.3">
      <c r="A1429" t="s">
        <v>3028</v>
      </c>
      <c r="B1429" t="s">
        <v>3029</v>
      </c>
      <c r="C1429" t="str">
        <f>IFERROR(VLOOKUP(Table1[[#This Row],[Ticker]],[1]!Table1[[Symbol]:[Industry]],2,FALSE),"-")</f>
        <v>-</v>
      </c>
      <c r="D1429" t="s">
        <v>21</v>
      </c>
      <c r="E1429">
        <v>1147.3118538000001</v>
      </c>
      <c r="F1429">
        <v>1393</v>
      </c>
      <c r="G1429">
        <v>412.85071101541303</v>
      </c>
      <c r="H1429">
        <v>-6.5497738870329503</v>
      </c>
      <c r="I1429">
        <v>98.037922192349299</v>
      </c>
      <c r="J1429">
        <v>-4.6916801785838196</v>
      </c>
      <c r="K1429">
        <v>1414.66536405338</v>
      </c>
      <c r="L1429">
        <v>1084.6734511157999</v>
      </c>
      <c r="M1429">
        <v>58.890732025210703</v>
      </c>
      <c r="N1429">
        <v>0.43611092308039401</v>
      </c>
      <c r="O1429">
        <v>33.625269203158602</v>
      </c>
      <c r="P1429">
        <v>490.129209913154</v>
      </c>
    </row>
    <row r="1430" spans="1:17" hidden="1" x14ac:dyDescent="0.3">
      <c r="A1430" t="s">
        <v>3030</v>
      </c>
      <c r="B1430" t="s">
        <v>3031</v>
      </c>
      <c r="C1430" t="str">
        <f>IFERROR(VLOOKUP(Table1[[#This Row],[Ticker]],[1]!Table1[[Symbol]:[Industry]],2,FALSE),"-")</f>
        <v>-</v>
      </c>
      <c r="D1430" t="s">
        <v>625</v>
      </c>
      <c r="E1430">
        <v>1143.1961103599999</v>
      </c>
      <c r="F1430">
        <v>69.78</v>
      </c>
      <c r="G1430">
        <v>0.187342939783292</v>
      </c>
      <c r="H1430">
        <v>-2.41918984796117</v>
      </c>
      <c r="I1430">
        <v>21.286903976004499</v>
      </c>
      <c r="J1430">
        <v>-6.1664683265289</v>
      </c>
      <c r="K1430">
        <v>67.405735112529499</v>
      </c>
      <c r="L1430">
        <v>61.754793040959903</v>
      </c>
      <c r="M1430">
        <v>49.0085520865956</v>
      </c>
      <c r="N1430">
        <v>0.50116234969788798</v>
      </c>
      <c r="O1430">
        <v>10.776726855832599</v>
      </c>
      <c r="P1430">
        <v>56.808988764044898</v>
      </c>
      <c r="Q1430">
        <v>-3.0231622918400002E-4</v>
      </c>
    </row>
    <row r="1431" spans="1:17" hidden="1" x14ac:dyDescent="0.3">
      <c r="A1431" t="s">
        <v>3032</v>
      </c>
      <c r="B1431" t="s">
        <v>3033</v>
      </c>
      <c r="C1431" t="str">
        <f>IFERROR(VLOOKUP(Table1[[#This Row],[Ticker]],[1]!Table1[[Symbol]:[Industry]],2,FALSE),"-")</f>
        <v>-</v>
      </c>
      <c r="D1431" t="s">
        <v>543</v>
      </c>
      <c r="E1431">
        <v>1141.6786466399999</v>
      </c>
      <c r="F1431">
        <v>97.65</v>
      </c>
      <c r="G1431">
        <v>128.89430030289401</v>
      </c>
      <c r="H1431">
        <v>-2.4905137179791002</v>
      </c>
      <c r="I1431">
        <v>27.7133051030745</v>
      </c>
      <c r="J1431">
        <v>-20.6104829638155</v>
      </c>
      <c r="K1431">
        <v>93.506918535397205</v>
      </c>
      <c r="L1431">
        <v>77.974690148500798</v>
      </c>
      <c r="M1431">
        <v>46.924466023659903</v>
      </c>
      <c r="N1431">
        <v>1.4924139331998501</v>
      </c>
      <c r="O1431">
        <v>21.505376344085999</v>
      </c>
      <c r="P1431">
        <v>166.51700462158601</v>
      </c>
      <c r="Q1431">
        <v>0.106727504474734</v>
      </c>
    </row>
    <row r="1432" spans="1:17" hidden="1" x14ac:dyDescent="0.3">
      <c r="A1432" t="s">
        <v>3034</v>
      </c>
      <c r="B1432" t="s">
        <v>3035</v>
      </c>
      <c r="C1432" t="str">
        <f>IFERROR(VLOOKUP(Table1[[#This Row],[Ticker]],[1]!Table1[[Symbol]:[Industry]],2,FALSE),"-")</f>
        <v>-</v>
      </c>
      <c r="D1432" t="s">
        <v>625</v>
      </c>
      <c r="E1432">
        <v>1140.5718699399999</v>
      </c>
      <c r="F1432">
        <v>2596.6</v>
      </c>
      <c r="G1432">
        <v>28.791725971883601</v>
      </c>
      <c r="H1432">
        <v>4.5391040169778396</v>
      </c>
      <c r="I1432">
        <v>27.182304999869601</v>
      </c>
      <c r="J1432">
        <v>-8.6199413848699606</v>
      </c>
      <c r="K1432">
        <v>2498.5262923466198</v>
      </c>
      <c r="L1432">
        <v>2140.3257134885598</v>
      </c>
      <c r="M1432">
        <v>39.352487936542303</v>
      </c>
      <c r="N1432">
        <v>0.79887405276902101</v>
      </c>
      <c r="O1432">
        <v>19.348378649002498</v>
      </c>
      <c r="P1432">
        <v>71.392739273927305</v>
      </c>
      <c r="Q1432">
        <v>6.5292143156436999E-2</v>
      </c>
    </row>
    <row r="1433" spans="1:17" hidden="1" x14ac:dyDescent="0.3">
      <c r="A1433" t="s">
        <v>3036</v>
      </c>
      <c r="B1433" t="s">
        <v>3037</v>
      </c>
      <c r="C1433" t="str">
        <f>IFERROR(VLOOKUP(Table1[[#This Row],[Ticker]],[1]!Table1[[Symbol]:[Industry]],2,FALSE),"-")</f>
        <v>-</v>
      </c>
      <c r="D1433" t="s">
        <v>135</v>
      </c>
      <c r="E1433">
        <v>1139.3109252199999</v>
      </c>
      <c r="F1433">
        <v>590.20000000000005</v>
      </c>
      <c r="G1433">
        <v>279.99359813801402</v>
      </c>
      <c r="H1433">
        <v>48.678733184358201</v>
      </c>
      <c r="I1433">
        <v>54.621746986481</v>
      </c>
      <c r="J1433">
        <v>10.8682929162748</v>
      </c>
      <c r="K1433">
        <v>440.590926826214</v>
      </c>
      <c r="L1433">
        <v>350.51168737478002</v>
      </c>
      <c r="M1433">
        <v>74.658590512318597</v>
      </c>
      <c r="N1433">
        <v>1.8627918806584001</v>
      </c>
      <c r="O1433">
        <v>8.2683835987800602</v>
      </c>
      <c r="P1433">
        <v>413.21739130434702</v>
      </c>
      <c r="Q1433">
        <v>0.27636781911022101</v>
      </c>
    </row>
    <row r="1434" spans="1:17" hidden="1" x14ac:dyDescent="0.3">
      <c r="A1434" t="s">
        <v>3038</v>
      </c>
      <c r="B1434" t="s">
        <v>3039</v>
      </c>
      <c r="C1434" t="str">
        <f>IFERROR(VLOOKUP(Table1[[#This Row],[Ticker]],[1]!Table1[[Symbol]:[Industry]],2,FALSE),"-")</f>
        <v>-</v>
      </c>
      <c r="D1434" t="s">
        <v>383</v>
      </c>
      <c r="E1434">
        <v>1127.9162836319999</v>
      </c>
      <c r="F1434">
        <v>56.57</v>
      </c>
      <c r="G1434">
        <v>-53.534646113121397</v>
      </c>
      <c r="H1434">
        <v>-13.484219676794099</v>
      </c>
      <c r="I1434">
        <v>-17.312159061414601</v>
      </c>
      <c r="J1434">
        <v>-5.1756603861358297</v>
      </c>
      <c r="K1434">
        <v>61.514369607686099</v>
      </c>
      <c r="L1434">
        <v>68.265922141248396</v>
      </c>
      <c r="M1434">
        <v>43.487859280495201</v>
      </c>
      <c r="N1434">
        <v>1.3585174875811601</v>
      </c>
      <c r="O1434">
        <v>50.256319604030402</v>
      </c>
      <c r="P1434">
        <v>5.73831775700934</v>
      </c>
      <c r="Q1434">
        <v>-5.7408834164816999E-2</v>
      </c>
    </row>
    <row r="1435" spans="1:17" hidden="1" x14ac:dyDescent="0.3">
      <c r="A1435" t="s">
        <v>3040</v>
      </c>
      <c r="B1435" t="s">
        <v>3041</v>
      </c>
      <c r="C1435" t="str">
        <f>IFERROR(VLOOKUP(Table1[[#This Row],[Ticker]],[1]!Table1[[Symbol]:[Industry]],2,FALSE),"-")</f>
        <v>-</v>
      </c>
      <c r="D1435" t="s">
        <v>417</v>
      </c>
      <c r="E1435">
        <v>1126.759673064</v>
      </c>
      <c r="F1435">
        <v>45.86</v>
      </c>
      <c r="G1435">
        <v>-20.7937036253435</v>
      </c>
      <c r="H1435">
        <v>-7.3800554493951198</v>
      </c>
      <c r="I1435">
        <v>-8.2443649341106209</v>
      </c>
      <c r="J1435">
        <v>-6.8889466848669496</v>
      </c>
      <c r="K1435">
        <v>47.624466187229601</v>
      </c>
      <c r="L1435">
        <v>46.493951099451799</v>
      </c>
      <c r="M1435">
        <v>30.660492240226102</v>
      </c>
      <c r="N1435">
        <v>0.413336680418464</v>
      </c>
      <c r="O1435">
        <v>31.923244657653701</v>
      </c>
      <c r="P1435">
        <v>33.313953488372</v>
      </c>
    </row>
    <row r="1436" spans="1:17" hidden="1" x14ac:dyDescent="0.3">
      <c r="A1436" t="s">
        <v>3042</v>
      </c>
      <c r="B1436" t="s">
        <v>3043</v>
      </c>
      <c r="C1436" t="str">
        <f>IFERROR(VLOOKUP(Table1[[#This Row],[Ticker]],[1]!Table1[[Symbol]:[Industry]],2,FALSE),"-")</f>
        <v>-</v>
      </c>
      <c r="D1436" t="s">
        <v>135</v>
      </c>
      <c r="E1436">
        <v>1123.3603874999999</v>
      </c>
      <c r="F1436">
        <v>269.75</v>
      </c>
      <c r="G1436">
        <v>35.331851704530003</v>
      </c>
      <c r="H1436">
        <v>-12.669355120685699</v>
      </c>
      <c r="I1436">
        <v>7.06673188890485</v>
      </c>
      <c r="J1436">
        <v>-8.5042220266193702</v>
      </c>
      <c r="K1436">
        <v>285.42784415265697</v>
      </c>
      <c r="L1436">
        <v>256.85854168499202</v>
      </c>
      <c r="M1436">
        <v>38.131324703595801</v>
      </c>
      <c r="N1436">
        <v>0.290765698324218</v>
      </c>
      <c r="O1436">
        <v>39.925857275254799</v>
      </c>
      <c r="P1436">
        <v>78.406084656084602</v>
      </c>
    </row>
    <row r="1437" spans="1:17" hidden="1" x14ac:dyDescent="0.3">
      <c r="A1437" t="s">
        <v>3044</v>
      </c>
      <c r="B1437" t="s">
        <v>3045</v>
      </c>
      <c r="C1437" t="str">
        <f>IFERROR(VLOOKUP(Table1[[#This Row],[Ticker]],[1]!Table1[[Symbol]:[Industry]],2,FALSE),"-")</f>
        <v>-</v>
      </c>
      <c r="D1437" t="s">
        <v>417</v>
      </c>
      <c r="E1437">
        <v>1123.319935728</v>
      </c>
      <c r="F1437">
        <v>45.72</v>
      </c>
      <c r="G1437">
        <v>11.5782431174148</v>
      </c>
      <c r="H1437">
        <v>-7.1897182517338303</v>
      </c>
      <c r="I1437">
        <v>-27.345792095047699</v>
      </c>
      <c r="J1437">
        <v>-7.3043509662375401</v>
      </c>
      <c r="K1437">
        <v>49.725685902059197</v>
      </c>
      <c r="L1437">
        <v>51.307271253147803</v>
      </c>
      <c r="M1437">
        <v>26.669130983146701</v>
      </c>
      <c r="N1437">
        <v>0.76035842031739498</v>
      </c>
      <c r="O1437">
        <v>80.446194225721797</v>
      </c>
      <c r="P1437">
        <v>40.676923076923003</v>
      </c>
    </row>
    <row r="1438" spans="1:17" hidden="1" x14ac:dyDescent="0.3">
      <c r="A1438" t="s">
        <v>3046</v>
      </c>
      <c r="B1438" t="s">
        <v>3047</v>
      </c>
      <c r="C1438" t="str">
        <f>IFERROR(VLOOKUP(Table1[[#This Row],[Ticker]],[1]!Table1[[Symbol]:[Industry]],2,FALSE),"-")</f>
        <v>-</v>
      </c>
      <c r="D1438" t="s">
        <v>514</v>
      </c>
      <c r="E1438">
        <v>1121.66830656</v>
      </c>
      <c r="F1438">
        <v>802.8</v>
      </c>
      <c r="G1438">
        <v>-13.7219460093362</v>
      </c>
      <c r="H1438">
        <v>-1.25265236236175</v>
      </c>
      <c r="I1438">
        <v>-2.6505061086766299</v>
      </c>
      <c r="J1438">
        <v>-10.823938699836599</v>
      </c>
      <c r="K1438">
        <v>765.99864380541601</v>
      </c>
      <c r="M1438">
        <v>59.233582653392197</v>
      </c>
      <c r="N1438">
        <v>1.2267788594110101</v>
      </c>
      <c r="O1438">
        <v>27.2982062780269</v>
      </c>
      <c r="P1438">
        <v>27.8445736125487</v>
      </c>
    </row>
    <row r="1439" spans="1:17" hidden="1" x14ac:dyDescent="0.3">
      <c r="A1439" t="s">
        <v>3048</v>
      </c>
      <c r="B1439" t="s">
        <v>3049</v>
      </c>
      <c r="C1439" t="str">
        <f>IFERROR(VLOOKUP(Table1[[#This Row],[Ticker]],[1]!Table1[[Symbol]:[Industry]],2,FALSE),"-")</f>
        <v>-</v>
      </c>
      <c r="D1439" t="s">
        <v>625</v>
      </c>
      <c r="E1439">
        <v>1119.10635209</v>
      </c>
      <c r="F1439">
        <v>310.3</v>
      </c>
      <c r="G1439">
        <v>-15.261017707042701</v>
      </c>
      <c r="H1439">
        <v>-16.666893613137901</v>
      </c>
      <c r="I1439">
        <v>-2.3503828463633298</v>
      </c>
      <c r="J1439">
        <v>-8.8875048306495703</v>
      </c>
      <c r="K1439">
        <v>317.73498755255002</v>
      </c>
      <c r="L1439">
        <v>299.61729362602</v>
      </c>
      <c r="M1439">
        <v>40.362571385581099</v>
      </c>
      <c r="N1439">
        <v>0.48772481881135799</v>
      </c>
      <c r="O1439">
        <v>23.912342893973499</v>
      </c>
      <c r="P1439">
        <v>37.911111111111097</v>
      </c>
      <c r="Q1439">
        <v>-2.5449058976152E-2</v>
      </c>
    </row>
    <row r="1440" spans="1:17" hidden="1" x14ac:dyDescent="0.3">
      <c r="A1440" t="s">
        <v>3050</v>
      </c>
      <c r="B1440" t="s">
        <v>3051</v>
      </c>
      <c r="C1440" t="str">
        <f>IFERROR(VLOOKUP(Table1[[#This Row],[Ticker]],[1]!Table1[[Symbol]:[Industry]],2,FALSE),"-")</f>
        <v>-</v>
      </c>
      <c r="D1440" t="s">
        <v>54</v>
      </c>
      <c r="E1440">
        <v>1117.4492820400001</v>
      </c>
      <c r="F1440">
        <v>869.8</v>
      </c>
      <c r="G1440">
        <v>48.845995210117998</v>
      </c>
      <c r="H1440">
        <v>7.1116832638371204</v>
      </c>
      <c r="I1440">
        <v>18.835355465378299</v>
      </c>
      <c r="J1440">
        <v>1.42684594988601</v>
      </c>
      <c r="K1440">
        <v>809.77684881984999</v>
      </c>
      <c r="L1440">
        <v>704.60759760763597</v>
      </c>
      <c r="M1440">
        <v>58.313388983904197</v>
      </c>
      <c r="N1440">
        <v>1.2295945177860901</v>
      </c>
      <c r="O1440">
        <v>9.2262589100942698</v>
      </c>
      <c r="P1440">
        <v>88.656327947077301</v>
      </c>
      <c r="Q1440">
        <v>9.3095594732664003E-2</v>
      </c>
    </row>
    <row r="1441" spans="1:17" hidden="1" x14ac:dyDescent="0.3">
      <c r="A1441" t="s">
        <v>3052</v>
      </c>
      <c r="B1441" t="s">
        <v>3053</v>
      </c>
      <c r="C1441" t="str">
        <f>IFERROR(VLOOKUP(Table1[[#This Row],[Ticker]],[1]!Table1[[Symbol]:[Industry]],2,FALSE),"-")</f>
        <v>-</v>
      </c>
      <c r="D1441" t="s">
        <v>3054</v>
      </c>
      <c r="E1441">
        <v>1117.2742699999999</v>
      </c>
      <c r="F1441">
        <v>1944.1</v>
      </c>
      <c r="G1441">
        <v>6.1370831246100801</v>
      </c>
      <c r="H1441">
        <v>65.965903609089693</v>
      </c>
      <c r="I1441">
        <v>98.957026298679693</v>
      </c>
      <c r="J1441">
        <v>32.084883831551203</v>
      </c>
      <c r="K1441">
        <v>1251.5018257343399</v>
      </c>
      <c r="L1441">
        <v>1082.7918639567899</v>
      </c>
      <c r="M1441">
        <v>79.373632613139605</v>
      </c>
      <c r="N1441">
        <v>2.2445262659892302</v>
      </c>
      <c r="O1441">
        <v>4.0841520497916797</v>
      </c>
      <c r="P1441">
        <v>142.70911360798999</v>
      </c>
      <c r="Q1441">
        <v>3.2791247134270002E-3</v>
      </c>
    </row>
    <row r="1442" spans="1:17" hidden="1" x14ac:dyDescent="0.3">
      <c r="A1442" t="s">
        <v>3055</v>
      </c>
      <c r="B1442" t="s">
        <v>3056</v>
      </c>
      <c r="C1442" t="str">
        <f>IFERROR(VLOOKUP(Table1[[#This Row],[Ticker]],[1]!Table1[[Symbol]:[Industry]],2,FALSE),"-")</f>
        <v>-</v>
      </c>
      <c r="D1442" t="s">
        <v>121</v>
      </c>
      <c r="E1442">
        <v>1117.24111776</v>
      </c>
      <c r="F1442">
        <v>375.15</v>
      </c>
      <c r="G1442">
        <v>125.94617393259399</v>
      </c>
      <c r="H1442">
        <v>2.3528313350718602</v>
      </c>
      <c r="I1442">
        <v>32.253742071140003</v>
      </c>
      <c r="J1442">
        <v>-4.3127507944717003</v>
      </c>
      <c r="K1442">
        <v>364.12484827096199</v>
      </c>
      <c r="L1442">
        <v>308.39243900671602</v>
      </c>
      <c r="M1442">
        <v>55.460500260672902</v>
      </c>
      <c r="N1442">
        <v>0.67781666652746397</v>
      </c>
      <c r="O1442">
        <v>12.8615220578435</v>
      </c>
      <c r="P1442">
        <v>175.642909625275</v>
      </c>
      <c r="Q1442">
        <v>0.107246611393141</v>
      </c>
    </row>
    <row r="1443" spans="1:17" hidden="1" x14ac:dyDescent="0.3">
      <c r="A1443" t="s">
        <v>3057</v>
      </c>
      <c r="B1443" t="s">
        <v>3058</v>
      </c>
      <c r="C1443" t="str">
        <f>IFERROR(VLOOKUP(Table1[[#This Row],[Ticker]],[1]!Table1[[Symbol]:[Industry]],2,FALSE),"-")</f>
        <v>-</v>
      </c>
      <c r="D1443" t="s">
        <v>412</v>
      </c>
      <c r="E1443">
        <v>1113.7987344000001</v>
      </c>
      <c r="F1443">
        <v>106.98</v>
      </c>
      <c r="G1443">
        <v>36.614755818458598</v>
      </c>
      <c r="H1443">
        <v>32.5401874101088</v>
      </c>
      <c r="I1443">
        <v>93.676443481875296</v>
      </c>
      <c r="J1443">
        <v>-0.16852892872045899</v>
      </c>
      <c r="K1443">
        <v>83.7097301645953</v>
      </c>
      <c r="L1443">
        <v>71.495359295241897</v>
      </c>
      <c r="M1443">
        <v>82.163258574402306</v>
      </c>
      <c r="N1443">
        <v>2.3982885698245</v>
      </c>
      <c r="O1443">
        <v>0.95344924284912402</v>
      </c>
      <c r="P1443">
        <v>117.43902439024301</v>
      </c>
      <c r="Q1443">
        <v>0.121831578325232</v>
      </c>
    </row>
    <row r="1444" spans="1:17" hidden="1" x14ac:dyDescent="0.3">
      <c r="A1444" t="s">
        <v>3059</v>
      </c>
      <c r="B1444" t="s">
        <v>3060</v>
      </c>
      <c r="C1444" t="str">
        <f>IFERROR(VLOOKUP(Table1[[#This Row],[Ticker]],[1]!Table1[[Symbol]:[Industry]],2,FALSE),"-")</f>
        <v>-</v>
      </c>
      <c r="D1444" t="s">
        <v>98</v>
      </c>
      <c r="E1444">
        <v>1112.3251077499999</v>
      </c>
      <c r="F1444">
        <v>2623.3</v>
      </c>
      <c r="G1444">
        <v>130.104287591309</v>
      </c>
      <c r="H1444">
        <v>-16.836925546323801</v>
      </c>
      <c r="I1444">
        <v>93.833996551203001</v>
      </c>
      <c r="J1444">
        <v>-6.0109516982326401</v>
      </c>
      <c r="K1444">
        <v>2750.6814875394498</v>
      </c>
      <c r="L1444">
        <v>2224.5311727181402</v>
      </c>
      <c r="M1444">
        <v>42.914822704136299</v>
      </c>
      <c r="N1444">
        <v>0.62996163628832802</v>
      </c>
      <c r="O1444">
        <v>35.249494910989903</v>
      </c>
      <c r="P1444">
        <v>194.091928251121</v>
      </c>
      <c r="Q1444">
        <v>0.12915602690449299</v>
      </c>
    </row>
    <row r="1445" spans="1:17" hidden="1" x14ac:dyDescent="0.3">
      <c r="A1445" t="s">
        <v>3061</v>
      </c>
      <c r="B1445" t="s">
        <v>3062</v>
      </c>
      <c r="C1445" t="str">
        <f>IFERROR(VLOOKUP(Table1[[#This Row],[Ticker]],[1]!Table1[[Symbol]:[Industry]],2,FALSE),"-")</f>
        <v>-</v>
      </c>
      <c r="D1445" t="s">
        <v>543</v>
      </c>
      <c r="E1445">
        <v>1107.395072</v>
      </c>
      <c r="F1445">
        <v>6608</v>
      </c>
      <c r="G1445">
        <v>66.876065350221594</v>
      </c>
      <c r="H1445">
        <v>2.1471964985893202</v>
      </c>
      <c r="I1445">
        <v>19.864055317253701</v>
      </c>
      <c r="J1445">
        <v>-2.3677704627948999</v>
      </c>
      <c r="K1445">
        <v>6359.17525259177</v>
      </c>
      <c r="L1445">
        <v>5363.1938804442598</v>
      </c>
      <c r="M1445">
        <v>52.186250033360899</v>
      </c>
      <c r="N1445">
        <v>0.88196016906002705</v>
      </c>
      <c r="O1445">
        <v>5.5493341404358301</v>
      </c>
      <c r="P1445">
        <v>94.352941176470594</v>
      </c>
      <c r="Q1445">
        <v>0.18782036211567599</v>
      </c>
    </row>
    <row r="1446" spans="1:17" hidden="1" x14ac:dyDescent="0.3">
      <c r="A1446" t="s">
        <v>3063</v>
      </c>
      <c r="B1446" t="s">
        <v>3064</v>
      </c>
      <c r="C1446" t="str">
        <f>IFERROR(VLOOKUP(Table1[[#This Row],[Ticker]],[1]!Table1[[Symbol]:[Industry]],2,FALSE),"-")</f>
        <v>-</v>
      </c>
      <c r="D1446" t="s">
        <v>239</v>
      </c>
      <c r="E1446">
        <v>1107.1302653389901</v>
      </c>
      <c r="F1446">
        <v>21.07</v>
      </c>
      <c r="G1446">
        <v>87.568320522840096</v>
      </c>
      <c r="H1446">
        <v>-3.1057207112167902</v>
      </c>
      <c r="I1446">
        <v>-8.8547276039831999</v>
      </c>
      <c r="J1446">
        <v>-3.9408237941563899</v>
      </c>
      <c r="K1446">
        <v>21.434389737547701</v>
      </c>
      <c r="L1446">
        <v>19.832464316187998</v>
      </c>
      <c r="M1446">
        <v>39.305988964362697</v>
      </c>
      <c r="N1446">
        <v>0.58311667837905701</v>
      </c>
      <c r="O1446">
        <v>97.674418604651095</v>
      </c>
      <c r="P1446">
        <v>139.43181818181799</v>
      </c>
      <c r="Q1446">
        <v>0.101711682381283</v>
      </c>
    </row>
    <row r="1447" spans="1:17" hidden="1" x14ac:dyDescent="0.3">
      <c r="A1447" t="s">
        <v>3065</v>
      </c>
      <c r="B1447" t="s">
        <v>3066</v>
      </c>
      <c r="C1447" t="str">
        <f>IFERROR(VLOOKUP(Table1[[#This Row],[Ticker]],[1]!Table1[[Symbol]:[Industry]],2,FALSE),"-")</f>
        <v>-</v>
      </c>
      <c r="D1447" t="s">
        <v>2495</v>
      </c>
      <c r="E1447">
        <v>1101.07683</v>
      </c>
      <c r="F1447">
        <v>1840.65</v>
      </c>
      <c r="G1447">
        <v>148.62981357897399</v>
      </c>
      <c r="H1447">
        <v>35.405441043587103</v>
      </c>
      <c r="I1447">
        <v>209.73333809761601</v>
      </c>
      <c r="J1447">
        <v>-4.9068596577742802</v>
      </c>
      <c r="K1447">
        <v>1491.74437402901</v>
      </c>
      <c r="L1447">
        <v>1005.41638666403</v>
      </c>
      <c r="M1447">
        <v>50.832182952315897</v>
      </c>
      <c r="N1447">
        <v>1.6274285714285699</v>
      </c>
      <c r="O1447">
        <v>12.0283595468992</v>
      </c>
      <c r="P1447">
        <v>242.12825278810399</v>
      </c>
    </row>
    <row r="1448" spans="1:17" hidden="1" x14ac:dyDescent="0.3">
      <c r="A1448" t="s">
        <v>3067</v>
      </c>
      <c r="B1448" t="s">
        <v>3068</v>
      </c>
      <c r="C1448" t="str">
        <f>IFERROR(VLOOKUP(Table1[[#This Row],[Ticker]],[1]!Table1[[Symbol]:[Industry]],2,FALSE),"-")</f>
        <v>-</v>
      </c>
      <c r="D1448" t="s">
        <v>206</v>
      </c>
      <c r="E1448">
        <v>1100.1447499999999</v>
      </c>
      <c r="F1448">
        <v>101.63</v>
      </c>
      <c r="G1448">
        <v>-34.0668387898574</v>
      </c>
      <c r="H1448">
        <v>-11.091758231367301</v>
      </c>
      <c r="I1448">
        <v>-16.837876282047102</v>
      </c>
      <c r="J1448">
        <v>-5.4274141875144197</v>
      </c>
      <c r="K1448">
        <v>107.279024916723</v>
      </c>
      <c r="L1448">
        <v>109.85202003446</v>
      </c>
      <c r="M1448">
        <v>21.997222251454801</v>
      </c>
      <c r="N1448">
        <v>0.55199741859056894</v>
      </c>
      <c r="O1448">
        <v>41.690445734527202</v>
      </c>
      <c r="P1448">
        <v>12.6094182825484</v>
      </c>
      <c r="Q1448">
        <v>2.2837686246223E-2</v>
      </c>
    </row>
    <row r="1449" spans="1:17" hidden="1" x14ac:dyDescent="0.3">
      <c r="A1449" t="s">
        <v>3069</v>
      </c>
      <c r="B1449" t="s">
        <v>3070</v>
      </c>
      <c r="C1449" t="str">
        <f>IFERROR(VLOOKUP(Table1[[#This Row],[Ticker]],[1]!Table1[[Symbol]:[Industry]],2,FALSE),"-")</f>
        <v>-</v>
      </c>
      <c r="D1449" t="s">
        <v>338</v>
      </c>
      <c r="E1449">
        <v>1096.614894</v>
      </c>
      <c r="F1449">
        <v>52.3</v>
      </c>
      <c r="G1449">
        <v>415.067558576039</v>
      </c>
      <c r="H1449">
        <v>52.794955371045702</v>
      </c>
      <c r="I1449">
        <v>207.86983966275201</v>
      </c>
      <c r="J1449">
        <v>8.4072328350503795</v>
      </c>
      <c r="K1449">
        <v>35.933780142954298</v>
      </c>
      <c r="L1449">
        <v>28.484135108905001</v>
      </c>
      <c r="M1449">
        <v>82.875035406034101</v>
      </c>
      <c r="N1449">
        <v>1.8788107687826201</v>
      </c>
      <c r="O1449">
        <v>3.0592734225621299</v>
      </c>
      <c r="P1449">
        <v>493.30686330119102</v>
      </c>
    </row>
    <row r="1450" spans="1:17" hidden="1" x14ac:dyDescent="0.3">
      <c r="A1450" t="s">
        <v>3071</v>
      </c>
      <c r="B1450" t="s">
        <v>3072</v>
      </c>
      <c r="C1450" t="str">
        <f>IFERROR(VLOOKUP(Table1[[#This Row],[Ticker]],[1]!Table1[[Symbol]:[Industry]],2,FALSE),"-")</f>
        <v>-</v>
      </c>
      <c r="D1450" t="s">
        <v>258</v>
      </c>
      <c r="E1450">
        <v>1092.36168</v>
      </c>
      <c r="F1450">
        <v>588.04999999999995</v>
      </c>
      <c r="G1450">
        <v>50.012967434491998</v>
      </c>
      <c r="H1450">
        <v>3.1116345984844198</v>
      </c>
      <c r="I1450">
        <v>13.084290427471799</v>
      </c>
      <c r="J1450">
        <v>8.6621720441335608</v>
      </c>
      <c r="K1450">
        <v>496.49024041541202</v>
      </c>
      <c r="L1450">
        <v>462.86344839095301</v>
      </c>
      <c r="M1450">
        <v>80.025256748676298</v>
      </c>
      <c r="N1450">
        <v>3.3465032833138801</v>
      </c>
      <c r="O1450">
        <v>10.390272935974799</v>
      </c>
      <c r="P1450">
        <v>90.925324675324603</v>
      </c>
    </row>
    <row r="1451" spans="1:17" hidden="1" x14ac:dyDescent="0.3">
      <c r="A1451" t="s">
        <v>3073</v>
      </c>
      <c r="B1451" t="s">
        <v>3074</v>
      </c>
      <c r="C1451" t="str">
        <f>IFERROR(VLOOKUP(Table1[[#This Row],[Ticker]],[1]!Table1[[Symbol]:[Industry]],2,FALSE),"-")</f>
        <v>-</v>
      </c>
      <c r="D1451" t="s">
        <v>625</v>
      </c>
      <c r="E1451">
        <v>1089.295617256</v>
      </c>
      <c r="F1451">
        <v>113.96</v>
      </c>
      <c r="G1451">
        <v>23.213496855493901</v>
      </c>
      <c r="H1451">
        <v>-1.1522178359657</v>
      </c>
      <c r="I1451">
        <v>41.377179091841001</v>
      </c>
      <c r="J1451">
        <v>-2.6824119909731499</v>
      </c>
      <c r="K1451">
        <v>103.626816911747</v>
      </c>
      <c r="L1451">
        <v>89.590839677367399</v>
      </c>
      <c r="M1451">
        <v>66.085903665761705</v>
      </c>
      <c r="N1451">
        <v>0.40308208141746699</v>
      </c>
      <c r="O1451">
        <v>7.9326079326079402</v>
      </c>
      <c r="P1451">
        <v>67.219369038884693</v>
      </c>
    </row>
    <row r="1452" spans="1:17" hidden="1" x14ac:dyDescent="0.3">
      <c r="A1452" t="s">
        <v>3075</v>
      </c>
      <c r="B1452" t="s">
        <v>3076</v>
      </c>
      <c r="C1452" t="str">
        <f>IFERROR(VLOOKUP(Table1[[#This Row],[Ticker]],[1]!Table1[[Symbol]:[Industry]],2,FALSE),"-")</f>
        <v>-</v>
      </c>
      <c r="D1452" t="s">
        <v>467</v>
      </c>
      <c r="E1452">
        <v>1088.94145172</v>
      </c>
      <c r="F1452">
        <v>308.60000000000002</v>
      </c>
      <c r="G1452">
        <v>127.02586513704399</v>
      </c>
      <c r="H1452">
        <v>-9.2759267303112303</v>
      </c>
      <c r="I1452">
        <v>109.822305307185</v>
      </c>
      <c r="J1452">
        <v>-8.0507080429938593</v>
      </c>
      <c r="K1452">
        <v>283.81205802036902</v>
      </c>
      <c r="L1452">
        <v>209.23141363611199</v>
      </c>
      <c r="M1452">
        <v>43.279913464299902</v>
      </c>
      <c r="N1452">
        <v>0.308189238529676</v>
      </c>
      <c r="O1452">
        <v>12.7673363577446</v>
      </c>
      <c r="P1452">
        <v>170.70175438596399</v>
      </c>
      <c r="Q1452">
        <v>0.16150127058184699</v>
      </c>
    </row>
    <row r="1453" spans="1:17" hidden="1" x14ac:dyDescent="0.3">
      <c r="A1453" t="s">
        <v>3077</v>
      </c>
      <c r="B1453" t="s">
        <v>3078</v>
      </c>
      <c r="C1453" t="str">
        <f>IFERROR(VLOOKUP(Table1[[#This Row],[Ticker]],[1]!Table1[[Symbol]:[Industry]],2,FALSE),"-")</f>
        <v>-</v>
      </c>
      <c r="D1453" t="s">
        <v>54</v>
      </c>
      <c r="E1453">
        <v>1085.92704</v>
      </c>
      <c r="F1453">
        <v>216.7</v>
      </c>
      <c r="G1453">
        <v>41.449083260851801</v>
      </c>
      <c r="H1453">
        <v>-4.8131842299318697</v>
      </c>
      <c r="I1453">
        <v>-9.5873279305849994</v>
      </c>
      <c r="J1453">
        <v>2.9947527066374899</v>
      </c>
      <c r="K1453">
        <v>217.98000827892699</v>
      </c>
      <c r="L1453">
        <v>204.64167828620899</v>
      </c>
      <c r="M1453">
        <v>59.783498688411598</v>
      </c>
      <c r="N1453">
        <v>0.81163140777943998</v>
      </c>
      <c r="O1453">
        <v>22.288878634056299</v>
      </c>
      <c r="P1453">
        <v>74.056224899598305</v>
      </c>
      <c r="Q1453">
        <v>5.2997946770338998E-2</v>
      </c>
    </row>
    <row r="1454" spans="1:17" hidden="1" x14ac:dyDescent="0.3">
      <c r="A1454" t="s">
        <v>3079</v>
      </c>
      <c r="B1454" t="s">
        <v>3080</v>
      </c>
      <c r="C1454" t="str">
        <f>IFERROR(VLOOKUP(Table1[[#This Row],[Ticker]],[1]!Table1[[Symbol]:[Industry]],2,FALSE),"-")</f>
        <v>-</v>
      </c>
      <c r="D1454" t="s">
        <v>258</v>
      </c>
      <c r="E1454">
        <v>1085.6789882999999</v>
      </c>
      <c r="F1454">
        <v>173.4</v>
      </c>
      <c r="G1454">
        <v>393.926822323956</v>
      </c>
      <c r="H1454">
        <v>-21.340903745708601</v>
      </c>
      <c r="I1454">
        <v>175.268165616717</v>
      </c>
      <c r="J1454">
        <v>5.6821968633470199</v>
      </c>
      <c r="K1454">
        <v>192.72466094368301</v>
      </c>
      <c r="L1454">
        <v>148.308239087901</v>
      </c>
      <c r="M1454">
        <v>51.397217025736701</v>
      </c>
      <c r="N1454">
        <v>1.15131341559524</v>
      </c>
      <c r="O1454">
        <v>78.836923763812905</v>
      </c>
      <c r="P1454">
        <v>562.01137959062999</v>
      </c>
      <c r="Q1454">
        <v>0.19337526383652201</v>
      </c>
    </row>
    <row r="1455" spans="1:17" hidden="1" x14ac:dyDescent="0.3">
      <c r="A1455" t="s">
        <v>3081</v>
      </c>
      <c r="B1455" t="s">
        <v>3082</v>
      </c>
      <c r="C1455" t="str">
        <f>IFERROR(VLOOKUP(Table1[[#This Row],[Ticker]],[1]!Table1[[Symbol]:[Industry]],2,FALSE),"-")</f>
        <v>-</v>
      </c>
      <c r="D1455" t="s">
        <v>3083</v>
      </c>
      <c r="E1455">
        <v>1084.9175448000001</v>
      </c>
      <c r="F1455">
        <v>6.87</v>
      </c>
      <c r="G1455">
        <v>-30.923642252117499</v>
      </c>
      <c r="H1455">
        <v>37.752904962150701</v>
      </c>
      <c r="I1455">
        <v>-46.2236428874713</v>
      </c>
      <c r="J1455">
        <v>5.8105981172655099</v>
      </c>
      <c r="K1455">
        <v>6.8381766787938298</v>
      </c>
      <c r="L1455">
        <v>8.6339707180498397</v>
      </c>
      <c r="M1455">
        <v>93.451697335278695</v>
      </c>
      <c r="N1455">
        <v>0.16363878050141001</v>
      </c>
      <c r="O1455">
        <v>147.45269286754001</v>
      </c>
      <c r="P1455">
        <v>51.991150442477803</v>
      </c>
      <c r="Q1455">
        <v>4.2301251769139001E-2</v>
      </c>
    </row>
    <row r="1456" spans="1:17" hidden="1" x14ac:dyDescent="0.3">
      <c r="A1456" t="s">
        <v>3084</v>
      </c>
      <c r="B1456" t="s">
        <v>3085</v>
      </c>
      <c r="C1456" t="str">
        <f>IFERROR(VLOOKUP(Table1[[#This Row],[Ticker]],[1]!Table1[[Symbol]:[Industry]],2,FALSE),"-")</f>
        <v>-</v>
      </c>
      <c r="D1456" t="s">
        <v>282</v>
      </c>
      <c r="E1456">
        <v>1084.504343715</v>
      </c>
      <c r="F1456">
        <v>86.11</v>
      </c>
      <c r="G1456">
        <v>-22.5307851092604</v>
      </c>
      <c r="H1456">
        <v>-4.8933292674911799</v>
      </c>
      <c r="I1456">
        <v>-4.5164574425619097</v>
      </c>
      <c r="J1456">
        <v>-7.6394172364607096</v>
      </c>
      <c r="K1456">
        <v>80.160151153230899</v>
      </c>
      <c r="L1456">
        <v>78.808935487507796</v>
      </c>
      <c r="M1456">
        <v>66.833403976933397</v>
      </c>
      <c r="N1456">
        <v>0.98502451820817005</v>
      </c>
      <c r="O1456">
        <v>17.233770758332302</v>
      </c>
      <c r="P1456">
        <v>30.866261398176299</v>
      </c>
      <c r="Q1456">
        <v>-5.439477783386E-2</v>
      </c>
    </row>
    <row r="1457" spans="1:17" hidden="1" x14ac:dyDescent="0.3">
      <c r="A1457" t="s">
        <v>3086</v>
      </c>
      <c r="B1457" t="s">
        <v>1823</v>
      </c>
      <c r="C1457" t="str">
        <f>IFERROR(VLOOKUP(Table1[[#This Row],[Ticker]],[1]!Table1[[Symbol]:[Industry]],2,FALSE),"-")</f>
        <v>-</v>
      </c>
      <c r="D1457" t="s">
        <v>242</v>
      </c>
      <c r="E1457">
        <v>1080.5568000000001</v>
      </c>
      <c r="F1457">
        <v>2696</v>
      </c>
      <c r="G1457">
        <v>876.07649717900301</v>
      </c>
      <c r="H1457">
        <v>46.062608877926301</v>
      </c>
      <c r="I1457">
        <v>152.40388713755399</v>
      </c>
      <c r="J1457">
        <v>21.372978020306501</v>
      </c>
      <c r="K1457">
        <v>2021.86317634183</v>
      </c>
      <c r="L1457">
        <v>1280.9999934996699</v>
      </c>
      <c r="M1457">
        <v>74.847268582536501</v>
      </c>
      <c r="N1457">
        <v>0.62538968028741904</v>
      </c>
      <c r="O1457">
        <v>5.9402818991097996</v>
      </c>
      <c r="P1457">
        <v>902.416806097787</v>
      </c>
    </row>
    <row r="1458" spans="1:17" hidden="1" x14ac:dyDescent="0.3">
      <c r="A1458" t="s">
        <v>3087</v>
      </c>
      <c r="B1458" t="s">
        <v>3088</v>
      </c>
      <c r="C1458" t="str">
        <f>IFERROR(VLOOKUP(Table1[[#This Row],[Ticker]],[1]!Table1[[Symbol]:[Industry]],2,FALSE),"-")</f>
        <v>-</v>
      </c>
      <c r="D1458" t="s">
        <v>258</v>
      </c>
      <c r="E1458">
        <v>1078.68625995</v>
      </c>
      <c r="F1458">
        <v>442.65</v>
      </c>
      <c r="G1458">
        <v>-32.806236018625697</v>
      </c>
      <c r="H1458">
        <v>-3.7721662887430698</v>
      </c>
      <c r="I1458">
        <v>0.3508253791589</v>
      </c>
      <c r="J1458">
        <v>-7.4351072884398803</v>
      </c>
      <c r="K1458">
        <v>436.15299630136002</v>
      </c>
      <c r="L1458">
        <v>434.325831775729</v>
      </c>
      <c r="M1458">
        <v>54.404771079111903</v>
      </c>
      <c r="N1458">
        <v>1.4361159702519199</v>
      </c>
      <c r="O1458">
        <v>15.5766406867728</v>
      </c>
      <c r="P1458">
        <v>22.3973454997926</v>
      </c>
      <c r="Q1458">
        <v>2.5465383603239999E-3</v>
      </c>
    </row>
    <row r="1459" spans="1:17" hidden="1" x14ac:dyDescent="0.3">
      <c r="A1459" t="s">
        <v>3089</v>
      </c>
      <c r="B1459" t="s">
        <v>3090</v>
      </c>
      <c r="C1459" t="str">
        <f>IFERROR(VLOOKUP(Table1[[#This Row],[Ticker]],[1]!Table1[[Symbol]:[Industry]],2,FALSE),"-")</f>
        <v>-</v>
      </c>
      <c r="D1459" t="s">
        <v>54</v>
      </c>
      <c r="E1459">
        <v>1078.524129915</v>
      </c>
      <c r="F1459">
        <v>407.65</v>
      </c>
      <c r="G1459">
        <v>-33.975972224550603</v>
      </c>
      <c r="H1459">
        <v>2.6916908982873502</v>
      </c>
      <c r="I1459">
        <v>26.794208173023598</v>
      </c>
      <c r="J1459">
        <v>-4.0667533258584303</v>
      </c>
      <c r="K1459">
        <v>383.745218149354</v>
      </c>
      <c r="L1459">
        <v>360.72104006157002</v>
      </c>
      <c r="M1459">
        <v>49.545581244461403</v>
      </c>
      <c r="N1459">
        <v>1.48811542448762</v>
      </c>
      <c r="O1459">
        <v>10.842634613025799</v>
      </c>
      <c r="P1459">
        <v>48.994883040935598</v>
      </c>
      <c r="Q1459">
        <v>9.0412766393800997E-2</v>
      </c>
    </row>
    <row r="1460" spans="1:17" hidden="1" x14ac:dyDescent="0.3">
      <c r="A1460" t="s">
        <v>3091</v>
      </c>
      <c r="B1460" t="s">
        <v>3092</v>
      </c>
      <c r="C1460" t="str">
        <f>IFERROR(VLOOKUP(Table1[[#This Row],[Ticker]],[1]!Table1[[Symbol]:[Industry]],2,FALSE),"-")</f>
        <v>-</v>
      </c>
      <c r="D1460" t="s">
        <v>438</v>
      </c>
      <c r="E1460">
        <v>1076.8924191999999</v>
      </c>
      <c r="F1460">
        <v>217.1</v>
      </c>
      <c r="G1460">
        <v>77.222747808829396</v>
      </c>
      <c r="H1460">
        <v>-11.349818931154401</v>
      </c>
      <c r="I1460">
        <v>60.948663449407803</v>
      </c>
      <c r="J1460">
        <v>-1.4465122186992301</v>
      </c>
      <c r="K1460">
        <v>211.35228506671601</v>
      </c>
      <c r="L1460">
        <v>165.17941135266599</v>
      </c>
      <c r="M1460">
        <v>45.938758201357999</v>
      </c>
      <c r="N1460">
        <v>0.22138331885319901</v>
      </c>
      <c r="O1460">
        <v>19.2998618148318</v>
      </c>
      <c r="P1460">
        <v>145.588235294117</v>
      </c>
      <c r="Q1460">
        <v>5.9171196752586003E-2</v>
      </c>
    </row>
    <row r="1461" spans="1:17" hidden="1" x14ac:dyDescent="0.3">
      <c r="A1461" t="s">
        <v>3093</v>
      </c>
      <c r="B1461" t="s">
        <v>3094</v>
      </c>
      <c r="C1461" t="str">
        <f>IFERROR(VLOOKUP(Table1[[#This Row],[Ticker]],[1]!Table1[[Symbol]:[Industry]],2,FALSE),"-")</f>
        <v>-</v>
      </c>
      <c r="D1461" t="s">
        <v>211</v>
      </c>
      <c r="E1461">
        <v>1075.9412309750001</v>
      </c>
      <c r="F1461">
        <v>681.85</v>
      </c>
      <c r="G1461">
        <v>6.3282386052939499</v>
      </c>
      <c r="H1461">
        <v>-10.0583720602532</v>
      </c>
      <c r="I1461">
        <v>37.014771406219303</v>
      </c>
      <c r="J1461">
        <v>-5.1977892091851796</v>
      </c>
      <c r="K1461">
        <v>729.50226153350502</v>
      </c>
      <c r="L1461">
        <v>646.90285060705105</v>
      </c>
      <c r="M1461">
        <v>37.579790927449899</v>
      </c>
      <c r="N1461">
        <v>0.24719916606584899</v>
      </c>
      <c r="O1461">
        <v>40.786096648822998</v>
      </c>
      <c r="P1461">
        <v>57.090196981914502</v>
      </c>
      <c r="Q1461">
        <v>0.18228278718636101</v>
      </c>
    </row>
    <row r="1462" spans="1:17" hidden="1" x14ac:dyDescent="0.3">
      <c r="A1462" t="s">
        <v>3095</v>
      </c>
      <c r="B1462" t="s">
        <v>3096</v>
      </c>
      <c r="C1462" t="str">
        <f>IFERROR(VLOOKUP(Table1[[#This Row],[Ticker]],[1]!Table1[[Symbol]:[Industry]],2,FALSE),"-")</f>
        <v>-</v>
      </c>
      <c r="D1462" t="s">
        <v>417</v>
      </c>
      <c r="E1462">
        <v>1070.4378931199999</v>
      </c>
      <c r="F1462">
        <v>44.96</v>
      </c>
      <c r="G1462">
        <v>-74.851532006278504</v>
      </c>
      <c r="H1462">
        <v>-16.3913614573408</v>
      </c>
      <c r="I1462">
        <v>-48.074129816211503</v>
      </c>
      <c r="J1462">
        <v>-3.4626266384347999</v>
      </c>
      <c r="K1462">
        <v>49.555941106596798</v>
      </c>
      <c r="L1462">
        <v>59.715505413678002</v>
      </c>
      <c r="M1462">
        <v>36.8542309647531</v>
      </c>
      <c r="N1462">
        <v>0.97901868139652404</v>
      </c>
      <c r="O1462">
        <v>144.66192170818499</v>
      </c>
      <c r="P1462">
        <v>3.4752589182968898</v>
      </c>
      <c r="Q1462">
        <v>8.2767319114934998E-2</v>
      </c>
    </row>
    <row r="1463" spans="1:17" hidden="1" x14ac:dyDescent="0.3">
      <c r="A1463" t="s">
        <v>3097</v>
      </c>
      <c r="B1463" t="s">
        <v>3098</v>
      </c>
      <c r="C1463" t="str">
        <f>IFERROR(VLOOKUP(Table1[[#This Row],[Ticker]],[1]!Table1[[Symbol]:[Industry]],2,FALSE),"-")</f>
        <v>-</v>
      </c>
      <c r="D1463" t="s">
        <v>54</v>
      </c>
      <c r="E1463">
        <v>1067.2301279999999</v>
      </c>
      <c r="F1463">
        <v>386.7</v>
      </c>
      <c r="G1463">
        <v>-32.572122691820098</v>
      </c>
      <c r="H1463">
        <v>-7.3187052073408196</v>
      </c>
      <c r="I1463">
        <v>13.459493165630301</v>
      </c>
      <c r="J1463">
        <v>-3.2923470709133098</v>
      </c>
      <c r="K1463">
        <v>377.60865570110599</v>
      </c>
      <c r="L1463">
        <v>354.59064174031801</v>
      </c>
      <c r="M1463">
        <v>47.160834928409002</v>
      </c>
      <c r="N1463">
        <v>0.25013607178279001</v>
      </c>
      <c r="O1463">
        <v>32.764416860615398</v>
      </c>
      <c r="P1463">
        <v>46.866691986327297</v>
      </c>
      <c r="Q1463">
        <v>-1.4442427512710999E-2</v>
      </c>
    </row>
    <row r="1464" spans="1:17" hidden="1" x14ac:dyDescent="0.3">
      <c r="A1464" t="s">
        <v>3099</v>
      </c>
      <c r="B1464" t="s">
        <v>3100</v>
      </c>
      <c r="C1464" t="str">
        <f>IFERROR(VLOOKUP(Table1[[#This Row],[Ticker]],[1]!Table1[[Symbol]:[Industry]],2,FALSE),"-")</f>
        <v>-</v>
      </c>
      <c r="D1464" t="s">
        <v>108</v>
      </c>
      <c r="E1464">
        <v>1066.93902</v>
      </c>
      <c r="F1464">
        <v>430.2</v>
      </c>
      <c r="G1464">
        <v>-12.846046948067899</v>
      </c>
      <c r="H1464">
        <v>-18.422344014522</v>
      </c>
      <c r="I1464">
        <v>-1.77460704740835</v>
      </c>
      <c r="J1464">
        <v>-7.11942188717991</v>
      </c>
      <c r="M1464">
        <v>40.667152913780498</v>
      </c>
      <c r="O1464">
        <v>36.668991166899097</v>
      </c>
      <c r="P1464">
        <v>19.168975069251999</v>
      </c>
    </row>
    <row r="1465" spans="1:17" hidden="1" x14ac:dyDescent="0.3">
      <c r="A1465" t="s">
        <v>3101</v>
      </c>
      <c r="B1465" t="s">
        <v>3102</v>
      </c>
      <c r="C1465" t="str">
        <f>IFERROR(VLOOKUP(Table1[[#This Row],[Ticker]],[1]!Table1[[Symbol]:[Industry]],2,FALSE),"-")</f>
        <v>-</v>
      </c>
      <c r="D1465" t="s">
        <v>211</v>
      </c>
      <c r="E1465">
        <v>1066.9148325000001</v>
      </c>
      <c r="F1465">
        <v>3361.95</v>
      </c>
      <c r="G1465">
        <v>1357.9643268427999</v>
      </c>
      <c r="H1465">
        <v>46.477923993229197</v>
      </c>
      <c r="I1465">
        <v>891.25477056800196</v>
      </c>
      <c r="J1465">
        <v>6.2117067836475801</v>
      </c>
      <c r="K1465">
        <v>2298.8007157309999</v>
      </c>
      <c r="L1465">
        <v>1218.0893780864401</v>
      </c>
      <c r="M1465">
        <v>99.571856071348606</v>
      </c>
      <c r="N1465">
        <v>2.39221259493574</v>
      </c>
      <c r="O1465">
        <v>0</v>
      </c>
      <c r="P1465">
        <v>1516.32211538461</v>
      </c>
      <c r="Q1465">
        <v>0.32465686157549001</v>
      </c>
    </row>
    <row r="1466" spans="1:17" hidden="1" x14ac:dyDescent="0.3">
      <c r="A1466" t="s">
        <v>3103</v>
      </c>
      <c r="B1466" t="s">
        <v>3104</v>
      </c>
      <c r="C1466" t="str">
        <f>IFERROR(VLOOKUP(Table1[[#This Row],[Ticker]],[1]!Table1[[Symbol]:[Industry]],2,FALSE),"-")</f>
        <v>-</v>
      </c>
      <c r="D1466" t="s">
        <v>1442</v>
      </c>
      <c r="E1466">
        <v>1062.75947466</v>
      </c>
      <c r="F1466">
        <v>83.85</v>
      </c>
      <c r="G1466">
        <v>6.5440016992822798</v>
      </c>
      <c r="H1466">
        <v>4.2598091696559797</v>
      </c>
      <c r="I1466">
        <v>47.231130981875303</v>
      </c>
      <c r="J1466">
        <v>-8.7375170659805601</v>
      </c>
      <c r="K1466">
        <v>82.681498769993794</v>
      </c>
      <c r="L1466">
        <v>72.199714862551502</v>
      </c>
      <c r="M1466">
        <v>33.745812610330297</v>
      </c>
      <c r="N1466">
        <v>0.53850854351277599</v>
      </c>
      <c r="O1466">
        <v>17.113893858079901</v>
      </c>
      <c r="P1466">
        <v>64.411764705882305</v>
      </c>
      <c r="Q1466">
        <v>-2.7325481259027E-2</v>
      </c>
    </row>
    <row r="1467" spans="1:17" hidden="1" x14ac:dyDescent="0.3">
      <c r="A1467" t="s">
        <v>3105</v>
      </c>
      <c r="B1467" t="s">
        <v>3106</v>
      </c>
      <c r="C1467" t="str">
        <f>IFERROR(VLOOKUP(Table1[[#This Row],[Ticker]],[1]!Table1[[Symbol]:[Industry]],2,FALSE),"-")</f>
        <v>-</v>
      </c>
      <c r="D1467" t="s">
        <v>279</v>
      </c>
      <c r="E1467">
        <v>1055.7411314399999</v>
      </c>
      <c r="F1467">
        <v>244.55</v>
      </c>
      <c r="G1467">
        <v>40.588018726266903</v>
      </c>
      <c r="H1467">
        <v>-28.866377396326801</v>
      </c>
      <c r="I1467">
        <v>4.4911701591525697</v>
      </c>
      <c r="J1467">
        <v>-7.6904961076584897</v>
      </c>
      <c r="K1467">
        <v>276.53263962026</v>
      </c>
      <c r="L1467">
        <v>243.273394364696</v>
      </c>
      <c r="M1467">
        <v>32.580270251928397</v>
      </c>
      <c r="N1467">
        <v>1.0873464222514699</v>
      </c>
      <c r="O1467">
        <v>38.213044367205001</v>
      </c>
      <c r="P1467">
        <v>89.133797370456307</v>
      </c>
      <c r="Q1467">
        <v>9.6911932020394997E-2</v>
      </c>
    </row>
    <row r="1468" spans="1:17" hidden="1" x14ac:dyDescent="0.3">
      <c r="A1468" t="s">
        <v>3107</v>
      </c>
      <c r="B1468" t="s">
        <v>3108</v>
      </c>
      <c r="C1468" t="str">
        <f>IFERROR(VLOOKUP(Table1[[#This Row],[Ticker]],[1]!Table1[[Symbol]:[Industry]],2,FALSE),"-")</f>
        <v>-</v>
      </c>
      <c r="E1468">
        <v>1055.5</v>
      </c>
      <c r="F1468">
        <v>422.2</v>
      </c>
      <c r="G1468">
        <v>197.55689092778201</v>
      </c>
      <c r="H1468">
        <v>34.350234186598499</v>
      </c>
      <c r="I1468">
        <v>-24.774816933674899</v>
      </c>
      <c r="J1468">
        <v>8.4147757883339303</v>
      </c>
      <c r="K1468">
        <v>363.46734449541998</v>
      </c>
      <c r="L1468">
        <v>362.10870474522801</v>
      </c>
      <c r="M1468">
        <v>90.246232273049301</v>
      </c>
      <c r="N1468">
        <v>1.94838530610566</v>
      </c>
      <c r="O1468">
        <v>123.61440075793401</v>
      </c>
      <c r="P1468">
        <v>223.897199846566</v>
      </c>
    </row>
    <row r="1469" spans="1:17" hidden="1" x14ac:dyDescent="0.3">
      <c r="A1469" t="s">
        <v>3109</v>
      </c>
      <c r="B1469" t="s">
        <v>3110</v>
      </c>
      <c r="C1469" t="str">
        <f>IFERROR(VLOOKUP(Table1[[#This Row],[Ticker]],[1]!Table1[[Symbol]:[Industry]],2,FALSE),"-")</f>
        <v>-</v>
      </c>
      <c r="D1469" t="s">
        <v>261</v>
      </c>
      <c r="E1469">
        <v>1049.636</v>
      </c>
      <c r="F1469">
        <v>1874.35</v>
      </c>
      <c r="G1469">
        <v>11.835142610887599</v>
      </c>
      <c r="H1469">
        <v>19.028316953323898</v>
      </c>
      <c r="I1469">
        <v>23.731464698364601</v>
      </c>
      <c r="J1469">
        <v>-1.0401400242750301</v>
      </c>
      <c r="K1469">
        <v>1649.0654555891699</v>
      </c>
      <c r="L1469">
        <v>1519.65677677186</v>
      </c>
      <c r="M1469">
        <v>71.942383005793303</v>
      </c>
      <c r="N1469">
        <v>0.85617176810725304</v>
      </c>
      <c r="O1469">
        <v>0.408141489049551</v>
      </c>
      <c r="P1469">
        <v>48.498653145301802</v>
      </c>
      <c r="Q1469">
        <v>5.1138990043812997E-2</v>
      </c>
    </row>
    <row r="1470" spans="1:17" hidden="1" x14ac:dyDescent="0.3">
      <c r="A1470" t="s">
        <v>3111</v>
      </c>
      <c r="B1470" t="s">
        <v>3112</v>
      </c>
      <c r="C1470" t="str">
        <f>IFERROR(VLOOKUP(Table1[[#This Row],[Ticker]],[1]!Table1[[Symbol]:[Industry]],2,FALSE),"-")</f>
        <v>-</v>
      </c>
      <c r="D1470" t="s">
        <v>261</v>
      </c>
      <c r="E1470">
        <v>1046.4836003099999</v>
      </c>
      <c r="F1470">
        <v>744.35</v>
      </c>
      <c r="G1470">
        <v>127.35771425776601</v>
      </c>
      <c r="H1470">
        <v>2.6598898036643099</v>
      </c>
      <c r="I1470">
        <v>124.303065323684</v>
      </c>
      <c r="J1470">
        <v>-2.5714073027886801</v>
      </c>
      <c r="K1470">
        <v>722.39535700558395</v>
      </c>
      <c r="L1470">
        <v>565.96597251127002</v>
      </c>
      <c r="M1470">
        <v>55.428553105485101</v>
      </c>
      <c r="N1470">
        <v>0.39292373459456997</v>
      </c>
      <c r="O1470">
        <v>51.810304292335502</v>
      </c>
      <c r="P1470">
        <v>180.19951063429301</v>
      </c>
      <c r="Q1470">
        <v>0.19560766590593401</v>
      </c>
    </row>
    <row r="1471" spans="1:17" hidden="1" x14ac:dyDescent="0.3">
      <c r="A1471" t="s">
        <v>3113</v>
      </c>
      <c r="B1471" t="s">
        <v>3114</v>
      </c>
      <c r="C1471" t="str">
        <f>IFERROR(VLOOKUP(Table1[[#This Row],[Ticker]],[1]!Table1[[Symbol]:[Industry]],2,FALSE),"-")</f>
        <v>-</v>
      </c>
      <c r="D1471" t="s">
        <v>261</v>
      </c>
      <c r="E1471">
        <v>1045.7873999999999</v>
      </c>
      <c r="F1471">
        <v>980</v>
      </c>
      <c r="G1471">
        <v>110.174714612047</v>
      </c>
      <c r="H1471">
        <v>-1.88581047049871</v>
      </c>
      <c r="I1471">
        <v>46.447302599037002</v>
      </c>
      <c r="J1471">
        <v>-10.010622540011401</v>
      </c>
      <c r="K1471">
        <v>915.74969207593995</v>
      </c>
      <c r="L1471">
        <v>757.14082739051196</v>
      </c>
      <c r="M1471">
        <v>66.086675201803601</v>
      </c>
      <c r="N1471">
        <v>1.0008025682182899</v>
      </c>
      <c r="O1471">
        <v>13.3673469387755</v>
      </c>
      <c r="P1471">
        <v>136.515023530831</v>
      </c>
      <c r="Q1471">
        <v>0.159631672476756</v>
      </c>
    </row>
    <row r="1472" spans="1:17" hidden="1" x14ac:dyDescent="0.3">
      <c r="A1472" t="s">
        <v>3115</v>
      </c>
      <c r="B1472" t="s">
        <v>3116</v>
      </c>
      <c r="C1472" t="str">
        <f>IFERROR(VLOOKUP(Table1[[#This Row],[Ticker]],[1]!Table1[[Symbol]:[Industry]],2,FALSE),"-")</f>
        <v>-</v>
      </c>
      <c r="E1472">
        <v>1041.6621699299999</v>
      </c>
      <c r="F1472">
        <v>419.05</v>
      </c>
      <c r="G1472">
        <v>68.159575045012403</v>
      </c>
      <c r="H1472">
        <v>62.998400055817001</v>
      </c>
      <c r="I1472">
        <v>79.231014945672101</v>
      </c>
      <c r="J1472">
        <v>-9.6451426234752198</v>
      </c>
      <c r="M1472">
        <v>55.613182717526499</v>
      </c>
      <c r="O1472">
        <v>16.3345662808733</v>
      </c>
      <c r="P1472">
        <v>104.215399610136</v>
      </c>
    </row>
    <row r="1473" spans="1:17" hidden="1" x14ac:dyDescent="0.3">
      <c r="A1473" t="s">
        <v>3117</v>
      </c>
      <c r="B1473" t="s">
        <v>3118</v>
      </c>
      <c r="C1473" t="str">
        <f>IFERROR(VLOOKUP(Table1[[#This Row],[Ticker]],[1]!Table1[[Symbol]:[Industry]],2,FALSE),"-")</f>
        <v>-</v>
      </c>
      <c r="D1473" t="s">
        <v>291</v>
      </c>
      <c r="E1473">
        <v>1037.7055</v>
      </c>
      <c r="F1473">
        <v>7982.35</v>
      </c>
      <c r="G1473">
        <v>12.8462647516603</v>
      </c>
      <c r="H1473">
        <v>-2.8389080993896298</v>
      </c>
      <c r="I1473">
        <v>-21.039041899020301</v>
      </c>
      <c r="J1473">
        <v>-2.5401646090808399</v>
      </c>
      <c r="K1473">
        <v>8089.0199834333498</v>
      </c>
      <c r="L1473">
        <v>8029.3136417119504</v>
      </c>
      <c r="M1473">
        <v>51.571840034459697</v>
      </c>
      <c r="N1473">
        <v>0.94886050588529902</v>
      </c>
      <c r="O1473">
        <v>25.915300632019299</v>
      </c>
      <c r="P1473">
        <v>43.567446043165397</v>
      </c>
      <c r="Q1473">
        <v>0.196674905734881</v>
      </c>
    </row>
    <row r="1474" spans="1:17" hidden="1" x14ac:dyDescent="0.3">
      <c r="A1474" t="s">
        <v>3119</v>
      </c>
      <c r="B1474" t="s">
        <v>3120</v>
      </c>
      <c r="C1474" t="str">
        <f>IFERROR(VLOOKUP(Table1[[#This Row],[Ticker]],[1]!Table1[[Symbol]:[Industry]],2,FALSE),"-")</f>
        <v>-</v>
      </c>
      <c r="D1474" t="s">
        <v>282</v>
      </c>
      <c r="E1474">
        <v>1033.5938332999999</v>
      </c>
      <c r="F1474">
        <v>42.65</v>
      </c>
      <c r="G1474">
        <v>-54.417880588261397</v>
      </c>
      <c r="H1474">
        <v>-3.3314578827272401</v>
      </c>
      <c r="I1474">
        <v>-9.1985410239127305E-2</v>
      </c>
      <c r="J1474">
        <v>-3.68495488342429</v>
      </c>
      <c r="K1474">
        <v>41.0464271628571</v>
      </c>
      <c r="L1474">
        <v>44.350221554387197</v>
      </c>
      <c r="M1474">
        <v>51.314728376222803</v>
      </c>
      <c r="N1474">
        <v>0.73840031534986295</v>
      </c>
      <c r="O1474">
        <v>48.4173505275498</v>
      </c>
      <c r="P1474">
        <v>29.2424242424242</v>
      </c>
      <c r="Q1474">
        <v>5.7866616091879999E-2</v>
      </c>
    </row>
    <row r="1475" spans="1:17" hidden="1" x14ac:dyDescent="0.3">
      <c r="A1475" t="s">
        <v>3121</v>
      </c>
      <c r="B1475" t="s">
        <v>3122</v>
      </c>
      <c r="C1475" t="str">
        <f>IFERROR(VLOOKUP(Table1[[#This Row],[Ticker]],[1]!Table1[[Symbol]:[Industry]],2,FALSE),"-")</f>
        <v>-</v>
      </c>
      <c r="D1475" t="s">
        <v>261</v>
      </c>
      <c r="E1475">
        <v>1032.3941593290001</v>
      </c>
      <c r="F1475">
        <v>194.61</v>
      </c>
      <c r="G1475">
        <v>34.096624304628698</v>
      </c>
      <c r="H1475">
        <v>-3.6546712647820701</v>
      </c>
      <c r="I1475">
        <v>60.055455306199697</v>
      </c>
      <c r="J1475">
        <v>1.0333933824069801</v>
      </c>
      <c r="K1475">
        <v>174.40546948533</v>
      </c>
      <c r="L1475">
        <v>147.11074047259399</v>
      </c>
      <c r="M1475">
        <v>82.564542221246697</v>
      </c>
      <c r="N1475">
        <v>0.19460644571482399</v>
      </c>
      <c r="O1475">
        <v>7.0602743949437201</v>
      </c>
      <c r="P1475">
        <v>81.7086834733893</v>
      </c>
    </row>
    <row r="1476" spans="1:17" hidden="1" x14ac:dyDescent="0.3">
      <c r="A1476" t="s">
        <v>3123</v>
      </c>
      <c r="B1476" t="s">
        <v>3124</v>
      </c>
      <c r="C1476" t="str">
        <f>IFERROR(VLOOKUP(Table1[[#This Row],[Ticker]],[1]!Table1[[Symbol]:[Industry]],2,FALSE),"-")</f>
        <v>-</v>
      </c>
      <c r="D1476" t="s">
        <v>54</v>
      </c>
      <c r="E1476">
        <v>1030.8626260000001</v>
      </c>
      <c r="F1476">
        <v>1580</v>
      </c>
      <c r="G1476">
        <v>148.442299776867</v>
      </c>
      <c r="H1476">
        <v>-16.1921061323788</v>
      </c>
      <c r="I1476">
        <v>30.245958758629801</v>
      </c>
      <c r="J1476">
        <v>-5.6808896958174504</v>
      </c>
      <c r="K1476">
        <v>1611.8131274393099</v>
      </c>
      <c r="L1476">
        <v>1302.5635991141801</v>
      </c>
      <c r="M1476">
        <v>42.935806606838298</v>
      </c>
      <c r="N1476">
        <v>0.72542847827822299</v>
      </c>
      <c r="O1476">
        <v>17.341772151898699</v>
      </c>
      <c r="P1476">
        <v>207.90217285394101</v>
      </c>
      <c r="Q1476">
        <v>0.12806277059955701</v>
      </c>
    </row>
    <row r="1477" spans="1:17" hidden="1" x14ac:dyDescent="0.3">
      <c r="A1477" t="s">
        <v>3125</v>
      </c>
      <c r="B1477" t="s">
        <v>3126</v>
      </c>
      <c r="C1477" t="str">
        <f>IFERROR(VLOOKUP(Table1[[#This Row],[Ticker]],[1]!Table1[[Symbol]:[Industry]],2,FALSE),"-")</f>
        <v>-</v>
      </c>
      <c r="D1477" t="s">
        <v>282</v>
      </c>
      <c r="E1477">
        <v>1029.6684270000001</v>
      </c>
      <c r="F1477">
        <v>96.15</v>
      </c>
      <c r="G1477">
        <v>-37.188709475112397</v>
      </c>
      <c r="H1477">
        <v>-5.9921588155882404</v>
      </c>
      <c r="I1477">
        <v>-0.28441553809591902</v>
      </c>
      <c r="J1477">
        <v>-2.9778554909819102</v>
      </c>
      <c r="K1477">
        <v>95.764905229700503</v>
      </c>
      <c r="L1477">
        <v>96.754497213630202</v>
      </c>
      <c r="M1477">
        <v>45.740719600968397</v>
      </c>
      <c r="N1477">
        <v>0.72101386985757199</v>
      </c>
      <c r="O1477">
        <v>38.065522620904801</v>
      </c>
      <c r="P1477">
        <v>29.599676506267699</v>
      </c>
      <c r="Q1477">
        <v>8.5319906444132995E-2</v>
      </c>
    </row>
    <row r="1478" spans="1:17" hidden="1" x14ac:dyDescent="0.3">
      <c r="A1478" t="s">
        <v>3127</v>
      </c>
      <c r="B1478" t="s">
        <v>3128</v>
      </c>
      <c r="C1478" t="str">
        <f>IFERROR(VLOOKUP(Table1[[#This Row],[Ticker]],[1]!Table1[[Symbol]:[Industry]],2,FALSE),"-")</f>
        <v>-</v>
      </c>
      <c r="D1478" t="s">
        <v>166</v>
      </c>
      <c r="E1478">
        <v>1028.1600000000001</v>
      </c>
      <c r="F1478">
        <v>420</v>
      </c>
      <c r="G1478">
        <v>59.706202709122699</v>
      </c>
      <c r="H1478">
        <v>-16.035084517685601</v>
      </c>
      <c r="I1478">
        <v>70.777642609782305</v>
      </c>
      <c r="J1478">
        <v>-5.7590056123382096</v>
      </c>
      <c r="K1478">
        <v>437.73442737281903</v>
      </c>
      <c r="M1478">
        <v>40.195785111588599</v>
      </c>
      <c r="N1478">
        <v>0.46117798742917998</v>
      </c>
      <c r="O1478">
        <v>32.142857142857103</v>
      </c>
      <c r="P1478">
        <v>106.08439646712399</v>
      </c>
    </row>
    <row r="1479" spans="1:17" hidden="1" x14ac:dyDescent="0.3">
      <c r="A1479" t="s">
        <v>3129</v>
      </c>
      <c r="B1479" t="s">
        <v>3130</v>
      </c>
      <c r="C1479" t="str">
        <f>IFERROR(VLOOKUP(Table1[[#This Row],[Ticker]],[1]!Table1[[Symbol]:[Industry]],2,FALSE),"-")</f>
        <v>-</v>
      </c>
      <c r="D1479" t="s">
        <v>21</v>
      </c>
      <c r="E1479">
        <v>1026.8214412499999</v>
      </c>
      <c r="F1479">
        <v>403.75</v>
      </c>
      <c r="G1479">
        <v>174.18071824905999</v>
      </c>
      <c r="H1479">
        <v>-12.6613839712646</v>
      </c>
      <c r="I1479">
        <v>119.40128500686799</v>
      </c>
      <c r="J1479">
        <v>-1.59971438273449</v>
      </c>
      <c r="K1479">
        <v>372.88637877533398</v>
      </c>
      <c r="L1479">
        <v>297.15672583767099</v>
      </c>
      <c r="M1479">
        <v>68.656148548267296</v>
      </c>
      <c r="N1479">
        <v>0.166717028417947</v>
      </c>
      <c r="O1479">
        <v>13.931888544891599</v>
      </c>
      <c r="P1479">
        <v>209.38697318007601</v>
      </c>
      <c r="Q1479">
        <v>0.125378239136584</v>
      </c>
    </row>
    <row r="1480" spans="1:17" hidden="1" x14ac:dyDescent="0.3">
      <c r="A1480" t="s">
        <v>3131</v>
      </c>
      <c r="B1480" t="s">
        <v>3132</v>
      </c>
      <c r="C1480" t="str">
        <f>IFERROR(VLOOKUP(Table1[[#This Row],[Ticker]],[1]!Table1[[Symbol]:[Industry]],2,FALSE),"-")</f>
        <v>-</v>
      </c>
      <c r="D1480" t="s">
        <v>206</v>
      </c>
      <c r="E1480">
        <v>1025.9770559999999</v>
      </c>
      <c r="F1480">
        <v>951.6</v>
      </c>
      <c r="G1480">
        <v>-49.607655610716598</v>
      </c>
      <c r="H1480">
        <v>-11.190358750647899</v>
      </c>
      <c r="I1480">
        <v>-33.297984359669897</v>
      </c>
      <c r="J1480">
        <v>-6.6648654290891196</v>
      </c>
      <c r="K1480">
        <v>1056.4478834322299</v>
      </c>
      <c r="L1480">
        <v>1127.3864306366399</v>
      </c>
      <c r="M1480">
        <v>28.8418096268738</v>
      </c>
      <c r="N1480">
        <v>1.01924935383364</v>
      </c>
      <c r="O1480">
        <v>60.256410256410199</v>
      </c>
      <c r="P1480">
        <v>1.2394276291291999</v>
      </c>
      <c r="Q1480">
        <v>6.2618616578688002E-2</v>
      </c>
    </row>
    <row r="1481" spans="1:17" hidden="1" x14ac:dyDescent="0.3">
      <c r="A1481" t="s">
        <v>3133</v>
      </c>
      <c r="B1481" t="s">
        <v>3134</v>
      </c>
      <c r="C1481" t="str">
        <f>IFERROR(VLOOKUP(Table1[[#This Row],[Ticker]],[1]!Table1[[Symbol]:[Industry]],2,FALSE),"-")</f>
        <v>-</v>
      </c>
      <c r="D1481" t="s">
        <v>1511</v>
      </c>
      <c r="E1481">
        <v>1025.7146554200001</v>
      </c>
      <c r="F1481">
        <v>37.31</v>
      </c>
      <c r="G1481">
        <v>2.71762632648524E-2</v>
      </c>
      <c r="H1481">
        <v>-11.5687052073408</v>
      </c>
      <c r="I1481">
        <v>12.2648858955653</v>
      </c>
      <c r="J1481">
        <v>-0.78380209936053302</v>
      </c>
      <c r="K1481">
        <v>36.1648535692065</v>
      </c>
      <c r="L1481">
        <v>34.285088227521001</v>
      </c>
      <c r="M1481">
        <v>56.346527476036499</v>
      </c>
      <c r="N1481">
        <v>0.36564414548734903</v>
      </c>
      <c r="O1481">
        <v>21.817207183060798</v>
      </c>
      <c r="P1481">
        <v>38.134024435394203</v>
      </c>
      <c r="Q1481">
        <v>4.5456634964316997E-2</v>
      </c>
    </row>
    <row r="1482" spans="1:17" hidden="1" x14ac:dyDescent="0.3">
      <c r="A1482" t="s">
        <v>3135</v>
      </c>
      <c r="B1482" t="s">
        <v>3136</v>
      </c>
      <c r="C1482" t="str">
        <f>IFERROR(VLOOKUP(Table1[[#This Row],[Ticker]],[1]!Table1[[Symbol]:[Industry]],2,FALSE),"-")</f>
        <v>-</v>
      </c>
      <c r="D1482" t="s">
        <v>625</v>
      </c>
      <c r="E1482">
        <v>1023.57275</v>
      </c>
      <c r="F1482">
        <v>1787.9</v>
      </c>
      <c r="G1482">
        <v>-16.440809886912799</v>
      </c>
      <c r="H1482">
        <v>-3.3609370967998702</v>
      </c>
      <c r="I1482">
        <v>8.0813672784016504</v>
      </c>
      <c r="J1482">
        <v>0.68989382257378995</v>
      </c>
      <c r="K1482">
        <v>1737.6891601664099</v>
      </c>
      <c r="L1482">
        <v>1664.2569513931401</v>
      </c>
      <c r="M1482">
        <v>67.794861402590499</v>
      </c>
      <c r="N1482">
        <v>0.59045575273565798</v>
      </c>
      <c r="O1482">
        <v>22.917948431120301</v>
      </c>
      <c r="P1482">
        <v>29.0296972539963</v>
      </c>
      <c r="Q1482">
        <v>-3.2020583233999997E-5</v>
      </c>
    </row>
    <row r="1483" spans="1:17" hidden="1" x14ac:dyDescent="0.3">
      <c r="A1483" t="s">
        <v>3137</v>
      </c>
      <c r="B1483" t="s">
        <v>3138</v>
      </c>
      <c r="C1483" t="str">
        <f>IFERROR(VLOOKUP(Table1[[#This Row],[Ticker]],[1]!Table1[[Symbol]:[Industry]],2,FALSE),"-")</f>
        <v>-</v>
      </c>
      <c r="D1483" t="s">
        <v>620</v>
      </c>
      <c r="E1483">
        <v>1023.158490644</v>
      </c>
      <c r="F1483">
        <v>48.22</v>
      </c>
      <c r="G1483">
        <v>-37.291370783973498</v>
      </c>
      <c r="H1483">
        <v>-9.89023186323743</v>
      </c>
      <c r="I1483">
        <v>1.76996593333167</v>
      </c>
      <c r="J1483">
        <v>-0.69606854940115803</v>
      </c>
      <c r="K1483">
        <v>49.7739425095398</v>
      </c>
      <c r="L1483">
        <v>49.245913614198003</v>
      </c>
      <c r="M1483">
        <v>53.538149348625801</v>
      </c>
      <c r="N1483">
        <v>0.23208391287929001</v>
      </c>
      <c r="O1483">
        <v>28.9921194525093</v>
      </c>
      <c r="P1483">
        <v>19.950248756218802</v>
      </c>
      <c r="Q1483">
        <v>4.5664471745352E-2</v>
      </c>
    </row>
    <row r="1484" spans="1:17" hidden="1" x14ac:dyDescent="0.3">
      <c r="A1484" t="s">
        <v>3139</v>
      </c>
      <c r="B1484" t="s">
        <v>3140</v>
      </c>
      <c r="C1484" t="str">
        <f>IFERROR(VLOOKUP(Table1[[#This Row],[Ticker]],[1]!Table1[[Symbol]:[Industry]],2,FALSE),"-")</f>
        <v>-</v>
      </c>
      <c r="D1484" t="s">
        <v>625</v>
      </c>
      <c r="E1484">
        <v>1022.718864692</v>
      </c>
      <c r="F1484">
        <v>217.13</v>
      </c>
      <c r="G1484">
        <v>-15.361520265576999</v>
      </c>
      <c r="H1484">
        <v>-9.7133282672077801</v>
      </c>
      <c r="I1484">
        <v>12.755895132818701</v>
      </c>
      <c r="J1484">
        <v>-6.65673107528107</v>
      </c>
      <c r="K1484">
        <v>219.08755161161301</v>
      </c>
      <c r="L1484">
        <v>206.97904806013301</v>
      </c>
      <c r="M1484">
        <v>49.848037243258297</v>
      </c>
      <c r="N1484">
        <v>0.54727766326925598</v>
      </c>
      <c r="O1484">
        <v>24.3494680606088</v>
      </c>
      <c r="P1484">
        <v>36.516818610499797</v>
      </c>
      <c r="Q1484">
        <v>4.3589911638839997E-3</v>
      </c>
    </row>
    <row r="1485" spans="1:17" hidden="1" x14ac:dyDescent="0.3">
      <c r="A1485" t="s">
        <v>3141</v>
      </c>
      <c r="B1485" t="s">
        <v>3142</v>
      </c>
      <c r="C1485" t="str">
        <f>IFERROR(VLOOKUP(Table1[[#This Row],[Ticker]],[1]!Table1[[Symbol]:[Industry]],2,FALSE),"-")</f>
        <v>-</v>
      </c>
      <c r="D1485" t="s">
        <v>258</v>
      </c>
      <c r="E1485">
        <v>1019.875</v>
      </c>
      <c r="F1485">
        <v>497.5</v>
      </c>
      <c r="G1485">
        <v>-53.178544212901897</v>
      </c>
      <c r="H1485">
        <v>-13.132759010680299</v>
      </c>
      <c r="I1485">
        <v>-10.1113970248885</v>
      </c>
      <c r="J1485">
        <v>-1.9485938019264</v>
      </c>
      <c r="K1485">
        <v>514.40759743560602</v>
      </c>
      <c r="L1485">
        <v>519.67962884079805</v>
      </c>
      <c r="M1485">
        <v>39.904319446687801</v>
      </c>
      <c r="N1485">
        <v>1.4074292452830099</v>
      </c>
      <c r="O1485">
        <v>48.321608040200999</v>
      </c>
      <c r="P1485">
        <v>8.1286676809389107</v>
      </c>
      <c r="Q1485">
        <v>0.132808404939112</v>
      </c>
    </row>
    <row r="1486" spans="1:17" hidden="1" x14ac:dyDescent="0.3">
      <c r="A1486" t="s">
        <v>3143</v>
      </c>
      <c r="B1486" t="s">
        <v>3144</v>
      </c>
      <c r="C1486" t="str">
        <f>IFERROR(VLOOKUP(Table1[[#This Row],[Ticker]],[1]!Table1[[Symbol]:[Industry]],2,FALSE),"-")</f>
        <v>-</v>
      </c>
      <c r="D1486" t="s">
        <v>291</v>
      </c>
      <c r="E1486">
        <v>1017.74972865</v>
      </c>
      <c r="F1486">
        <v>371.1</v>
      </c>
      <c r="G1486">
        <v>-1.57984497526432</v>
      </c>
      <c r="H1486">
        <v>2.2824065372429798</v>
      </c>
      <c r="I1486">
        <v>-2.86541604220456</v>
      </c>
      <c r="J1486">
        <v>1.09303032761883</v>
      </c>
      <c r="K1486">
        <v>361.04234715120202</v>
      </c>
      <c r="L1486">
        <v>354.12212770573399</v>
      </c>
      <c r="M1486">
        <v>54.708105272767703</v>
      </c>
      <c r="N1486">
        <v>0.97529562115544799</v>
      </c>
      <c r="O1486">
        <v>20.991646456480701</v>
      </c>
      <c r="P1486">
        <v>32.393863717445498</v>
      </c>
      <c r="Q1486">
        <v>0.14836210564764599</v>
      </c>
    </row>
    <row r="1487" spans="1:17" hidden="1" x14ac:dyDescent="0.3">
      <c r="A1487" t="s">
        <v>3145</v>
      </c>
      <c r="B1487" t="s">
        <v>3146</v>
      </c>
      <c r="C1487" t="str">
        <f>IFERROR(VLOOKUP(Table1[[#This Row],[Ticker]],[1]!Table1[[Symbol]:[Industry]],2,FALSE),"-")</f>
        <v>-</v>
      </c>
      <c r="D1487" t="s">
        <v>132</v>
      </c>
      <c r="E1487">
        <v>1016.5625674200001</v>
      </c>
      <c r="F1487">
        <v>452.7</v>
      </c>
      <c r="G1487">
        <v>23.461147070626701</v>
      </c>
      <c r="H1487">
        <v>-1.3830428017626599</v>
      </c>
      <c r="I1487">
        <v>-1.95222321086554</v>
      </c>
      <c r="J1487">
        <v>-7.88692167165269</v>
      </c>
      <c r="K1487">
        <v>445.15220377172602</v>
      </c>
      <c r="L1487">
        <v>427.46168605004902</v>
      </c>
      <c r="M1487">
        <v>55.9333098696885</v>
      </c>
      <c r="N1487">
        <v>1.4422019985429699</v>
      </c>
      <c r="O1487">
        <v>17.738016346366202</v>
      </c>
      <c r="P1487">
        <v>57.023933402705502</v>
      </c>
      <c r="Q1487">
        <v>6.8695809452090001E-2</v>
      </c>
    </row>
    <row r="1488" spans="1:17" hidden="1" x14ac:dyDescent="0.3">
      <c r="A1488" t="s">
        <v>3147</v>
      </c>
      <c r="B1488" t="s">
        <v>3148</v>
      </c>
      <c r="C1488" t="str">
        <f>IFERROR(VLOOKUP(Table1[[#This Row],[Ticker]],[1]!Table1[[Symbol]:[Industry]],2,FALSE),"-")</f>
        <v>-</v>
      </c>
      <c r="D1488" t="s">
        <v>211</v>
      </c>
      <c r="E1488">
        <v>1016.12811312</v>
      </c>
      <c r="F1488">
        <v>445.95</v>
      </c>
      <c r="G1488">
        <v>248.09294045149201</v>
      </c>
      <c r="H1488">
        <v>16.4848662212306</v>
      </c>
      <c r="I1488">
        <v>433.93063837103699</v>
      </c>
      <c r="J1488">
        <v>-2.4158187445611699</v>
      </c>
      <c r="K1488">
        <v>339.68210454956198</v>
      </c>
      <c r="L1488">
        <v>214.55864821237699</v>
      </c>
      <c r="M1488">
        <v>60.377603662778903</v>
      </c>
      <c r="N1488">
        <v>0.70036775716048305</v>
      </c>
      <c r="O1488">
        <v>10.0235452404978</v>
      </c>
      <c r="P1488">
        <v>540.27279253409904</v>
      </c>
      <c r="Q1488">
        <v>0.19018438724285</v>
      </c>
    </row>
    <row r="1489" spans="1:17" hidden="1" x14ac:dyDescent="0.3">
      <c r="A1489" t="s">
        <v>3149</v>
      </c>
      <c r="B1489" t="s">
        <v>3150</v>
      </c>
      <c r="C1489" t="str">
        <f>IFERROR(VLOOKUP(Table1[[#This Row],[Ticker]],[1]!Table1[[Symbol]:[Industry]],2,FALSE),"-")</f>
        <v>-</v>
      </c>
      <c r="D1489" t="s">
        <v>412</v>
      </c>
      <c r="E1489">
        <v>1014.0434217</v>
      </c>
      <c r="F1489">
        <v>130.44999999999999</v>
      </c>
      <c r="G1489">
        <v>-17.177129002466199</v>
      </c>
      <c r="H1489">
        <v>10.6549479913123</v>
      </c>
      <c r="I1489">
        <v>-11.7371229863785</v>
      </c>
      <c r="J1489">
        <v>6.3269244869935299</v>
      </c>
      <c r="K1489">
        <v>119.645424597751</v>
      </c>
      <c r="L1489">
        <v>119.55121445244001</v>
      </c>
      <c r="M1489">
        <v>53.0733490073642</v>
      </c>
      <c r="N1489">
        <v>2.1514850131232</v>
      </c>
      <c r="O1489">
        <v>30.931391337677201</v>
      </c>
      <c r="P1489">
        <v>33.726294208098402</v>
      </c>
      <c r="Q1489">
        <v>-5.1326096702380003E-3</v>
      </c>
    </row>
    <row r="1490" spans="1:17" hidden="1" x14ac:dyDescent="0.3">
      <c r="A1490" t="s">
        <v>3151</v>
      </c>
      <c r="B1490" t="s">
        <v>3152</v>
      </c>
      <c r="C1490" t="str">
        <f>IFERROR(VLOOKUP(Table1[[#This Row],[Ticker]],[1]!Table1[[Symbol]:[Industry]],2,FALSE),"-")</f>
        <v>-</v>
      </c>
      <c r="D1490" t="s">
        <v>543</v>
      </c>
      <c r="E1490">
        <v>1013.983010625</v>
      </c>
      <c r="F1490">
        <v>302.25</v>
      </c>
      <c r="G1490">
        <v>75.766010038086307</v>
      </c>
      <c r="H1490">
        <v>12.3190632890792</v>
      </c>
      <c r="I1490">
        <v>67.635820845718001</v>
      </c>
      <c r="J1490">
        <v>-4.1037463898702304</v>
      </c>
      <c r="K1490">
        <v>266.365493546957</v>
      </c>
      <c r="L1490">
        <v>212.43617164757001</v>
      </c>
      <c r="M1490">
        <v>67.034914515330399</v>
      </c>
      <c r="N1490">
        <v>1.2780486068805299</v>
      </c>
      <c r="O1490">
        <v>3.1927212572373702</v>
      </c>
      <c r="P1490">
        <v>129.32473444613001</v>
      </c>
      <c r="Q1490">
        <v>0.148756406353141</v>
      </c>
    </row>
    <row r="1491" spans="1:17" hidden="1" x14ac:dyDescent="0.3">
      <c r="A1491" t="s">
        <v>3153</v>
      </c>
      <c r="B1491" t="s">
        <v>3154</v>
      </c>
      <c r="C1491" t="str">
        <f>IFERROR(VLOOKUP(Table1[[#This Row],[Ticker]],[1]!Table1[[Symbol]:[Industry]],2,FALSE),"-")</f>
        <v>-</v>
      </c>
      <c r="D1491" t="s">
        <v>625</v>
      </c>
      <c r="E1491">
        <v>1012.5632000000001</v>
      </c>
      <c r="F1491">
        <v>302.8</v>
      </c>
      <c r="G1491">
        <v>-0.905346201302894</v>
      </c>
      <c r="H1491">
        <v>14.284025885096099</v>
      </c>
      <c r="I1491">
        <v>47.0033710676203</v>
      </c>
      <c r="J1491">
        <v>-2.8738318924778898</v>
      </c>
      <c r="K1491">
        <v>264.72937314572403</v>
      </c>
      <c r="L1491">
        <v>233.60595568453701</v>
      </c>
      <c r="M1491">
        <v>61.103295142395702</v>
      </c>
      <c r="N1491">
        <v>0.68875376745303596</v>
      </c>
      <c r="O1491">
        <v>5.6307793923381801</v>
      </c>
      <c r="P1491">
        <v>71.073446327683598</v>
      </c>
      <c r="Q1491">
        <v>7.3165087963507E-2</v>
      </c>
    </row>
    <row r="1492" spans="1:17" hidden="1" x14ac:dyDescent="0.3">
      <c r="A1492" t="s">
        <v>3155</v>
      </c>
      <c r="B1492" t="s">
        <v>3156</v>
      </c>
      <c r="C1492" t="str">
        <f>IFERROR(VLOOKUP(Table1[[#This Row],[Ticker]],[1]!Table1[[Symbol]:[Industry]],2,FALSE),"-")</f>
        <v>-</v>
      </c>
      <c r="D1492" t="s">
        <v>464</v>
      </c>
      <c r="E1492">
        <v>1008.422799725</v>
      </c>
      <c r="F1492">
        <v>1.17</v>
      </c>
      <c r="G1492">
        <v>-80.956290299699702</v>
      </c>
      <c r="H1492">
        <v>-27.341002504638102</v>
      </c>
      <c r="I1492">
        <v>-64.221748599276395</v>
      </c>
      <c r="J1492">
        <v>-16.208506360346401</v>
      </c>
      <c r="K1492">
        <v>1.4267180182285999</v>
      </c>
      <c r="L1492">
        <v>2.1330455915544602</v>
      </c>
      <c r="M1492">
        <v>38.533908670744999</v>
      </c>
      <c r="N1492">
        <v>0.48866146593050902</v>
      </c>
      <c r="O1492">
        <v>267.52136752136698</v>
      </c>
      <c r="P1492">
        <v>4.4642857142856904</v>
      </c>
    </row>
    <row r="1493" spans="1:17" hidden="1" x14ac:dyDescent="0.3">
      <c r="A1493" t="s">
        <v>3157</v>
      </c>
      <c r="B1493" t="s">
        <v>3158</v>
      </c>
      <c r="C1493" t="str">
        <f>IFERROR(VLOOKUP(Table1[[#This Row],[Ticker]],[1]!Table1[[Symbol]:[Industry]],2,FALSE),"-")</f>
        <v>-</v>
      </c>
      <c r="D1493" t="s">
        <v>1263</v>
      </c>
      <c r="E1493">
        <v>1005.4820103</v>
      </c>
      <c r="F1493">
        <v>381.75</v>
      </c>
      <c r="G1493">
        <v>28.622142877440599</v>
      </c>
      <c r="H1493">
        <v>2.6473246929914001</v>
      </c>
      <c r="I1493">
        <v>73.622768784943105</v>
      </c>
      <c r="J1493">
        <v>5.4830359282107803</v>
      </c>
      <c r="K1493">
        <v>302.25274209426499</v>
      </c>
      <c r="L1493">
        <v>271.29014672654199</v>
      </c>
      <c r="M1493">
        <v>86.363613375868297</v>
      </c>
      <c r="N1493">
        <v>1.57355783281325</v>
      </c>
      <c r="O1493">
        <v>1.8860510805500801</v>
      </c>
      <c r="P1493">
        <v>109.752747252747</v>
      </c>
      <c r="Q1493">
        <v>0.143540734063306</v>
      </c>
    </row>
    <row r="1494" spans="1:17" hidden="1" x14ac:dyDescent="0.3">
      <c r="A1494" t="s">
        <v>3159</v>
      </c>
      <c r="B1494" t="s">
        <v>3160</v>
      </c>
      <c r="C1494" t="str">
        <f>IFERROR(VLOOKUP(Table1[[#This Row],[Ticker]],[1]!Table1[[Symbol]:[Industry]],2,FALSE),"-")</f>
        <v>-</v>
      </c>
      <c r="D1494" t="s">
        <v>138</v>
      </c>
      <c r="E1494">
        <v>1001.901449175</v>
      </c>
      <c r="F1494">
        <v>217.25</v>
      </c>
      <c r="G1494">
        <v>245.66311573875001</v>
      </c>
      <c r="H1494">
        <v>-6.0245664513599602</v>
      </c>
      <c r="I1494">
        <v>39.688334976169202</v>
      </c>
      <c r="J1494">
        <v>6.2363579917096503</v>
      </c>
      <c r="K1494">
        <v>196.988146580521</v>
      </c>
      <c r="L1494">
        <v>149.711535496442</v>
      </c>
      <c r="M1494">
        <v>76.248886291343794</v>
      </c>
      <c r="N1494">
        <v>0.36495970338601202</v>
      </c>
      <c r="O1494">
        <v>23.544303797468299</v>
      </c>
      <c r="P1494">
        <v>342.46435845213801</v>
      </c>
      <c r="Q1494">
        <v>0.18598604730555901</v>
      </c>
    </row>
    <row r="1495" spans="1:17" hidden="1" x14ac:dyDescent="0.3">
      <c r="A1495" t="s">
        <v>3161</v>
      </c>
      <c r="B1495" t="s">
        <v>3162</v>
      </c>
      <c r="C1495" t="str">
        <f>IFERROR(VLOOKUP(Table1[[#This Row],[Ticker]],[1]!Table1[[Symbol]:[Industry]],2,FALSE),"-")</f>
        <v>-</v>
      </c>
      <c r="D1495" t="s">
        <v>543</v>
      </c>
      <c r="E1495">
        <v>1000.20074</v>
      </c>
      <c r="F1495">
        <v>1244.6500000000001</v>
      </c>
      <c r="G1495">
        <v>63.1473975591026</v>
      </c>
      <c r="H1495">
        <v>-3.97638172622423</v>
      </c>
      <c r="I1495">
        <v>-23.0008086748946</v>
      </c>
      <c r="J1495">
        <v>-4.2533891742356698</v>
      </c>
      <c r="K1495">
        <v>1236.43325920646</v>
      </c>
      <c r="L1495">
        <v>1161.40336673872</v>
      </c>
      <c r="M1495">
        <v>48.1439800168651</v>
      </c>
      <c r="N1495">
        <v>0.93925739212063497</v>
      </c>
      <c r="O1495">
        <v>30.141003494958401</v>
      </c>
      <c r="P1495">
        <v>103.208163265306</v>
      </c>
      <c r="Q1495">
        <v>0.164602289807501</v>
      </c>
    </row>
    <row r="1496" spans="1:17" hidden="1" x14ac:dyDescent="0.3">
      <c r="A1496" t="s">
        <v>3163</v>
      </c>
      <c r="B1496" t="s">
        <v>3164</v>
      </c>
      <c r="C1496" t="str">
        <f>IFERROR(VLOOKUP(Table1[[#This Row],[Ticker]],[1]!Table1[[Symbol]:[Industry]],2,FALSE),"-")</f>
        <v>-</v>
      </c>
      <c r="D1496" t="s">
        <v>138</v>
      </c>
      <c r="E1496">
        <v>1000.07328675</v>
      </c>
      <c r="F1496">
        <v>489.9</v>
      </c>
      <c r="G1496">
        <v>67.257794222887298</v>
      </c>
      <c r="H1496">
        <v>-3.59442984502197</v>
      </c>
      <c r="I1496">
        <v>78.329234123546897</v>
      </c>
      <c r="J1496">
        <v>-0.99847404768293901</v>
      </c>
      <c r="K1496">
        <v>501.414937221054</v>
      </c>
      <c r="M1496">
        <v>46.390963344712802</v>
      </c>
      <c r="N1496">
        <v>0.53680586152314702</v>
      </c>
      <c r="O1496">
        <v>48.999795876709499</v>
      </c>
      <c r="P1496">
        <v>104.03998334027401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Price_Filter_13_09_2024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2024-09-14T03:24:10Z</dcterms:created>
  <dcterms:modified xsi:type="dcterms:W3CDTF">2024-11-22T13:32:32Z</dcterms:modified>
</cp:coreProperties>
</file>